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https://heazure-my.sharepoint.com/personal/simon_wilson_historicengland_org_uk/Documents/Desktop/2021 Indicator Web Materials/OneDrive_1_10-01-2022/"/>
    </mc:Choice>
  </mc:AlternateContent>
  <xr:revisionPtr revIDLastSave="0" documentId="8_{0024E92D-FE3D-41D2-98C6-5D8B930CA22E}" xr6:coauthVersionLast="44" xr6:coauthVersionMax="44" xr10:uidLastSave="{00000000-0000-0000-0000-000000000000}"/>
  <bookViews>
    <workbookView xWindow="-4800" yWindow="-21720" windowWidth="38640" windowHeight="21240" xr2:uid="{B6D1AB4D-7B43-4EE4-9F1E-4769D94739F4}"/>
  </bookViews>
  <sheets>
    <sheet name="Contents" sheetId="2" r:id="rId1"/>
    <sheet name="Tables" sheetId="14" r:id="rId2"/>
    <sheet name="Summary" sheetId="51" r:id="rId3"/>
    <sheet name="Listed Buildings (Regional)" sheetId="19" r:id="rId4"/>
    <sheet name="Listed Buildings LA" sheetId="53" r:id="rId5"/>
    <sheet name="Conservation Areas (Regional)" sheetId="40" r:id="rId6"/>
    <sheet name="Conservation Areas LA" sheetId="39" r:id="rId7"/>
    <sheet name="Scheduled Monuments (Regional)" sheetId="55" r:id="rId8"/>
    <sheet name="Scheduled Monuments LA" sheetId="54" r:id="rId9"/>
    <sheet name="Historic Battlefields" sheetId="56" r:id="rId10"/>
    <sheet name="Parks and Gardens (Regional)" sheetId="57" r:id="rId11"/>
    <sheet name="Parks and Gardens LA" sheetId="58" r:id="rId12"/>
    <sheet name="Protected Historic Wreck Sites" sheetId="59" r:id="rId13"/>
    <sheet name="World Heritage Sites" sheetId="45" r:id="rId14"/>
    <sheet name="AONBs and National Parks" sheetId="60" r:id="rId15"/>
    <sheet name="Historic Environment Records" sheetId="47" r:id="rId16"/>
    <sheet name="HLC regional" sheetId="27" r:id="rId17"/>
    <sheet name="HLC surveys" sheetId="29" r:id="rId18"/>
    <sheet name="Local Lists (Regional)" sheetId="48" r:id="rId19"/>
    <sheet name="Local Lists" sheetId="31" r:id="rId20"/>
    <sheet name="Marine Historic Environment" sheetId="32" r:id="rId21"/>
    <sheet name="Pre-1919 Dwellings" sheetId="33" r:id="rId22"/>
    <sheet name="Pre-1919 Dwellings (LA)" sheetId="49" r:id="rId23"/>
    <sheet name="Non-Domestic Build Periods" sheetId="52" r:id="rId24"/>
    <sheet name="Pre-1919 Dwellings (parl. con.)" sheetId="34" r:id="rId25"/>
    <sheet name="Listed Building Use" sheetId="36" r:id="rId26"/>
  </sheets>
  <definedNames>
    <definedName name="_xlnm._FilterDatabase" localSheetId="14" hidden="1">'AONBs and National Parks'!$B$35:$G$97</definedName>
    <definedName name="Cover_Range" localSheetId="14">#REF!</definedName>
    <definedName name="Cover_Range" localSheetId="9">#REF!</definedName>
    <definedName name="Cover_Range" localSheetId="4">#REF!</definedName>
    <definedName name="Cover_Range" localSheetId="10">#REF!</definedName>
    <definedName name="Cover_Range" localSheetId="11">#REF!</definedName>
    <definedName name="Cover_Range" localSheetId="12">#REF!</definedName>
    <definedName name="Cover_Range" localSheetId="7">#REF!</definedName>
    <definedName name="Cover_Range" localSheetId="8">#REF!</definedName>
    <definedName name="Cover_Range" localSheetId="1">Tables!$C$2:$G$7</definedName>
    <definedName name="Cover_Range">Contents!$C$2:$M$8</definedName>
    <definedName name="Credit_Statement" localSheetId="14">#REF!</definedName>
    <definedName name="Credit_Statement" localSheetId="9">#REF!</definedName>
    <definedName name="Credit_Statement" localSheetId="4">#REF!</definedName>
    <definedName name="Credit_Statement" localSheetId="10">#REF!</definedName>
    <definedName name="Credit_Statement" localSheetId="11">#REF!</definedName>
    <definedName name="Credit_Statement" localSheetId="12">#REF!</definedName>
    <definedName name="Credit_Statement" localSheetId="7">#REF!</definedName>
    <definedName name="Credit_Statement" localSheetId="8">#REF!</definedName>
    <definedName name="Credit_Statement" localSheetId="1">Tables!#REF!</definedName>
    <definedName name="Credit_Statement">Contents!$C$59</definedName>
    <definedName name="Document_Description" localSheetId="14">#REF!</definedName>
    <definedName name="Document_Description" localSheetId="9">#REF!</definedName>
    <definedName name="Document_Description" localSheetId="4">#REF!</definedName>
    <definedName name="Document_Description" localSheetId="10">#REF!</definedName>
    <definedName name="Document_Description" localSheetId="11">#REF!</definedName>
    <definedName name="Document_Description" localSheetId="12">#REF!</definedName>
    <definedName name="Document_Description" localSheetId="7">#REF!</definedName>
    <definedName name="Document_Description" localSheetId="8">#REF!</definedName>
    <definedName name="Document_Description" localSheetId="1">Tables!#REF!</definedName>
    <definedName name="Document_Description">Contents!$C$6</definedName>
    <definedName name="Document_Title" localSheetId="14">#REF!</definedName>
    <definedName name="Document_Title" localSheetId="9">#REF!</definedName>
    <definedName name="Document_Title" localSheetId="4">#REF!</definedName>
    <definedName name="Document_Title" localSheetId="10">#REF!</definedName>
    <definedName name="Document_Title" localSheetId="11">#REF!</definedName>
    <definedName name="Document_Title" localSheetId="12">#REF!</definedName>
    <definedName name="Document_Title" localSheetId="7">#REF!</definedName>
    <definedName name="Document_Title" localSheetId="8">#REF!</definedName>
    <definedName name="Document_Title" localSheetId="1">Tables!$C$4</definedName>
    <definedName name="Document_Title">Contents!$C$4</definedName>
    <definedName name="Series_Name" localSheetId="14">#REF!</definedName>
    <definedName name="Series_Name" localSheetId="9">#REF!</definedName>
    <definedName name="Series_Name" localSheetId="4">#REF!</definedName>
    <definedName name="Series_Name" localSheetId="10">#REF!</definedName>
    <definedName name="Series_Name" localSheetId="11">#REF!</definedName>
    <definedName name="Series_Name" localSheetId="12">#REF!</definedName>
    <definedName name="Series_Name" localSheetId="7">#REF!</definedName>
    <definedName name="Series_Name" localSheetId="8">#REF!</definedName>
    <definedName name="Series_Name" localSheetId="1">Tables!$C$3</definedName>
    <definedName name="Series_Name">Contents!$C$3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51" l="1"/>
  <c r="C58" i="51"/>
  <c r="C59" i="51"/>
  <c r="E59" i="51" s="1"/>
  <c r="F59" i="51" s="1"/>
  <c r="C60" i="51"/>
  <c r="E60" i="51" s="1"/>
  <c r="F60" i="51" s="1"/>
  <c r="C61" i="51"/>
  <c r="E61" i="51" s="1"/>
  <c r="F61" i="51" s="1"/>
  <c r="C62" i="51"/>
  <c r="E62" i="51" s="1"/>
  <c r="F62" i="51" s="1"/>
  <c r="C63" i="51"/>
  <c r="E63" i="51" s="1"/>
  <c r="F63" i="51" s="1"/>
  <c r="C64" i="51"/>
  <c r="E64" i="51" s="1"/>
  <c r="F64" i="51" s="1"/>
  <c r="C65" i="51"/>
  <c r="E65" i="51" s="1"/>
  <c r="F65" i="51" s="1"/>
  <c r="C66" i="51"/>
  <c r="S58" i="51"/>
  <c r="S59" i="51"/>
  <c r="S60" i="51"/>
  <c r="S61" i="51"/>
  <c r="S62" i="51"/>
  <c r="S63" i="51"/>
  <c r="S64" i="51"/>
  <c r="S65" i="51"/>
  <c r="S66" i="51"/>
  <c r="S57" i="51"/>
  <c r="O58" i="51"/>
  <c r="O59" i="51"/>
  <c r="O60" i="51"/>
  <c r="O61" i="51"/>
  <c r="O62" i="51"/>
  <c r="O63" i="51"/>
  <c r="O64" i="51"/>
  <c r="O65" i="51"/>
  <c r="O66" i="51"/>
  <c r="O57" i="51"/>
  <c r="K58" i="51"/>
  <c r="K59" i="51"/>
  <c r="K60" i="51"/>
  <c r="K61" i="51"/>
  <c r="K62" i="51"/>
  <c r="K63" i="51"/>
  <c r="K64" i="51"/>
  <c r="K65" i="51"/>
  <c r="K66" i="51"/>
  <c r="K57" i="51"/>
  <c r="G57" i="51"/>
  <c r="G58" i="51"/>
  <c r="G59" i="51"/>
  <c r="G60" i="51"/>
  <c r="G61" i="51"/>
  <c r="G62" i="51"/>
  <c r="G63" i="51"/>
  <c r="G64" i="51"/>
  <c r="G65" i="51"/>
  <c r="G66" i="51"/>
  <c r="C41" i="51"/>
  <c r="C42" i="51"/>
  <c r="C36" i="51"/>
  <c r="G36" i="51" s="1"/>
  <c r="C37" i="51"/>
  <c r="G37" i="51" s="1"/>
  <c r="C43" i="51"/>
  <c r="C44" i="51"/>
  <c r="C40" i="51"/>
  <c r="C38" i="51"/>
  <c r="C45" i="51"/>
  <c r="F45" i="51" s="1"/>
  <c r="C39" i="51"/>
  <c r="P7" i="51"/>
  <c r="O7" i="51" s="1"/>
  <c r="P8" i="51"/>
  <c r="O8" i="51" s="1"/>
  <c r="P9" i="51"/>
  <c r="O9" i="51" s="1"/>
  <c r="P10" i="51"/>
  <c r="O10" i="51" s="1"/>
  <c r="P11" i="51"/>
  <c r="O11" i="51" s="1"/>
  <c r="P12" i="51"/>
  <c r="O12" i="51" s="1"/>
  <c r="P13" i="51"/>
  <c r="O13" i="51" s="1"/>
  <c r="P14" i="51"/>
  <c r="O14" i="51" s="1"/>
  <c r="P15" i="51"/>
  <c r="O15" i="51" s="1"/>
  <c r="P16" i="51"/>
  <c r="O16" i="51" s="1"/>
  <c r="P6" i="51"/>
  <c r="G39" i="51" l="1"/>
  <c r="T60" i="51"/>
  <c r="F78" i="51"/>
  <c r="G78" i="51" s="1"/>
  <c r="F38" i="51"/>
  <c r="T59" i="51"/>
  <c r="F77" i="51"/>
  <c r="G77" i="51" s="1"/>
  <c r="F40" i="51"/>
  <c r="T61" i="51"/>
  <c r="G44" i="51"/>
  <c r="T65" i="51"/>
  <c r="G43" i="51"/>
  <c r="T64" i="51"/>
  <c r="E42" i="51"/>
  <c r="T63" i="51"/>
  <c r="F81" i="51"/>
  <c r="G81" i="51" s="1"/>
  <c r="F41" i="51"/>
  <c r="T62" i="51"/>
  <c r="F80" i="51"/>
  <c r="G80" i="51" s="1"/>
  <c r="I66" i="51"/>
  <c r="J66" i="51" s="1"/>
  <c r="H66" i="51"/>
  <c r="I65" i="51"/>
  <c r="J65" i="51" s="1"/>
  <c r="H65" i="51"/>
  <c r="I64" i="51"/>
  <c r="J64" i="51" s="1"/>
  <c r="H64" i="51"/>
  <c r="I63" i="51"/>
  <c r="J63" i="51" s="1"/>
  <c r="H63" i="51"/>
  <c r="I62" i="51"/>
  <c r="J62" i="51" s="1"/>
  <c r="H62" i="51"/>
  <c r="I61" i="51"/>
  <c r="J61" i="51" s="1"/>
  <c r="H61" i="51"/>
  <c r="I60" i="51"/>
  <c r="J60" i="51" s="1"/>
  <c r="H60" i="51"/>
  <c r="I59" i="51"/>
  <c r="J59" i="51" s="1"/>
  <c r="H59" i="51"/>
  <c r="I58" i="51"/>
  <c r="J58" i="51" s="1"/>
  <c r="H58" i="51"/>
  <c r="I57" i="51"/>
  <c r="J57" i="51" s="1"/>
  <c r="H57" i="51"/>
  <c r="M57" i="51"/>
  <c r="N57" i="51" s="1"/>
  <c r="L57" i="51"/>
  <c r="M66" i="51"/>
  <c r="N66" i="51" s="1"/>
  <c r="L66" i="51"/>
  <c r="M65" i="51"/>
  <c r="N65" i="51" s="1"/>
  <c r="L65" i="51"/>
  <c r="M64" i="51"/>
  <c r="N64" i="51" s="1"/>
  <c r="L64" i="51"/>
  <c r="M63" i="51"/>
  <c r="N63" i="51" s="1"/>
  <c r="L63" i="51"/>
  <c r="M62" i="51"/>
  <c r="N62" i="51" s="1"/>
  <c r="L62" i="51"/>
  <c r="M61" i="51"/>
  <c r="N61" i="51" s="1"/>
  <c r="L61" i="51"/>
  <c r="M60" i="51"/>
  <c r="N60" i="51" s="1"/>
  <c r="L60" i="51"/>
  <c r="M59" i="51"/>
  <c r="N59" i="51" s="1"/>
  <c r="L59" i="51"/>
  <c r="M58" i="51"/>
  <c r="N58" i="51" s="1"/>
  <c r="L58" i="51"/>
  <c r="Q57" i="51"/>
  <c r="P57" i="51"/>
  <c r="Q66" i="51"/>
  <c r="P66" i="51"/>
  <c r="Q65" i="51"/>
  <c r="P65" i="51"/>
  <c r="Q64" i="51"/>
  <c r="P64" i="51"/>
  <c r="Q63" i="51"/>
  <c r="P63" i="51"/>
  <c r="Q62" i="51"/>
  <c r="P62" i="51"/>
  <c r="Q61" i="51"/>
  <c r="P61" i="51"/>
  <c r="Q60" i="51"/>
  <c r="P60" i="51"/>
  <c r="Q59" i="51"/>
  <c r="P59" i="51"/>
  <c r="Q58" i="51"/>
  <c r="P58" i="51"/>
  <c r="T66" i="51"/>
  <c r="E66" i="51"/>
  <c r="F66" i="51" s="1"/>
  <c r="D58" i="51"/>
  <c r="E58" i="51"/>
  <c r="F58" i="51" s="1"/>
  <c r="T57" i="51"/>
  <c r="E57" i="51"/>
  <c r="F57" i="51" s="1"/>
  <c r="D66" i="51"/>
  <c r="D65" i="51"/>
  <c r="D64" i="51"/>
  <c r="D62" i="51"/>
  <c r="D61" i="51"/>
  <c r="T58" i="51"/>
  <c r="D63" i="51"/>
  <c r="D60" i="51"/>
  <c r="D59" i="51"/>
  <c r="F76" i="51"/>
  <c r="G76" i="51" s="1"/>
  <c r="F75" i="51"/>
  <c r="G75" i="51" s="1"/>
  <c r="D57" i="51"/>
  <c r="F84" i="51"/>
  <c r="F83" i="51"/>
  <c r="G83" i="51" s="1"/>
  <c r="F79" i="51"/>
  <c r="G79" i="51" s="1"/>
  <c r="F82" i="51"/>
  <c r="G82" i="51" s="1"/>
  <c r="F36" i="51"/>
  <c r="F37" i="51"/>
  <c r="E43" i="51"/>
  <c r="E37" i="51"/>
  <c r="E44" i="51"/>
  <c r="E36" i="51"/>
  <c r="F44" i="51"/>
  <c r="F43" i="51"/>
  <c r="G45" i="51"/>
  <c r="G38" i="51"/>
  <c r="G40" i="51"/>
  <c r="E45" i="51"/>
  <c r="E38" i="51"/>
  <c r="E40" i="51"/>
  <c r="E41" i="51"/>
  <c r="E39" i="51"/>
  <c r="G42" i="51"/>
  <c r="F42" i="51"/>
  <c r="F39" i="51"/>
  <c r="G41" i="51"/>
  <c r="E9910" i="39"/>
  <c r="I25" i="60"/>
  <c r="I26" i="60"/>
  <c r="I27" i="60"/>
  <c r="I28" i="60"/>
  <c r="I29" i="60"/>
  <c r="I30" i="60"/>
  <c r="I31" i="60"/>
  <c r="I32" i="60"/>
  <c r="I24" i="60"/>
  <c r="S16" i="59" l="1"/>
  <c r="R16" i="59"/>
  <c r="D31" i="48"/>
  <c r="E8" i="40"/>
  <c r="F9" i="40"/>
  <c r="F10" i="40"/>
  <c r="F11" i="40"/>
  <c r="F12" i="40"/>
  <c r="F13" i="40"/>
  <c r="F14" i="40"/>
  <c r="F15" i="40"/>
  <c r="F8" i="40"/>
  <c r="L26" i="33" l="1"/>
  <c r="L27" i="33"/>
  <c r="L28" i="33"/>
  <c r="L29" i="33"/>
  <c r="L30" i="33"/>
  <c r="L31" i="33"/>
  <c r="L32" i="33"/>
  <c r="L33" i="33"/>
  <c r="L34" i="33"/>
  <c r="L35" i="33"/>
  <c r="N7" i="33"/>
  <c r="N8" i="33"/>
  <c r="N9" i="33"/>
  <c r="N10" i="33"/>
  <c r="N11" i="33"/>
  <c r="N12" i="33"/>
  <c r="N13" i="33"/>
  <c r="N14" i="33"/>
  <c r="N15" i="33"/>
  <c r="N16" i="33"/>
  <c r="N17" i="33"/>
  <c r="N18" i="33"/>
  <c r="N19" i="33"/>
  <c r="N20" i="33"/>
  <c r="M7" i="33"/>
  <c r="M8" i="33"/>
  <c r="M9" i="33"/>
  <c r="M10" i="33"/>
  <c r="M11" i="33"/>
  <c r="M12" i="33"/>
  <c r="M13" i="33"/>
  <c r="M14" i="33"/>
  <c r="M15" i="33"/>
  <c r="M16" i="33"/>
  <c r="M17" i="33"/>
  <c r="M18" i="33"/>
  <c r="M19" i="33"/>
  <c r="M20" i="33"/>
  <c r="L20" i="33"/>
  <c r="L19" i="33"/>
  <c r="L18" i="33"/>
  <c r="L17" i="33"/>
  <c r="L16" i="33"/>
  <c r="L15" i="33"/>
  <c r="L14" i="33"/>
  <c r="L13" i="33"/>
  <c r="L12" i="33"/>
  <c r="L11" i="33"/>
  <c r="L10" i="33"/>
  <c r="L9" i="33"/>
  <c r="L8" i="33"/>
  <c r="L7" i="33"/>
  <c r="G15" i="32"/>
  <c r="X72" i="45" l="1"/>
  <c r="W72" i="45"/>
  <c r="X34" i="45"/>
  <c r="W34" i="45"/>
  <c r="G32" i="60" l="1"/>
  <c r="E32" i="60"/>
  <c r="G31" i="60"/>
  <c r="E31" i="60"/>
  <c r="G30" i="60"/>
  <c r="E30" i="60"/>
  <c r="G29" i="60"/>
  <c r="E29" i="60"/>
  <c r="G28" i="60"/>
  <c r="E28" i="60"/>
  <c r="G27" i="60"/>
  <c r="E27" i="60"/>
  <c r="G26" i="60"/>
  <c r="E26" i="60"/>
  <c r="G25" i="60"/>
  <c r="E25" i="60"/>
  <c r="G24" i="60"/>
  <c r="E24" i="60"/>
  <c r="X8" i="59"/>
  <c r="X9" i="59"/>
  <c r="Y9" i="59" s="1"/>
  <c r="X10" i="59"/>
  <c r="X11" i="59"/>
  <c r="X12" i="59"/>
  <c r="X13" i="59"/>
  <c r="X14" i="59"/>
  <c r="Y14" i="59" s="1"/>
  <c r="X15" i="59"/>
  <c r="X16" i="59"/>
  <c r="Y16" i="59" s="1"/>
  <c r="X7" i="59"/>
  <c r="W7" i="59"/>
  <c r="W8" i="59"/>
  <c r="W9" i="59"/>
  <c r="W10" i="59"/>
  <c r="W11" i="59"/>
  <c r="W12" i="59"/>
  <c r="W13" i="59"/>
  <c r="W14" i="59"/>
  <c r="W15" i="59"/>
  <c r="W16" i="59"/>
  <c r="Y15" i="59"/>
  <c r="Y10" i="57"/>
  <c r="Y11" i="57"/>
  <c r="Y12" i="57"/>
  <c r="Y13" i="57"/>
  <c r="Y14" i="57"/>
  <c r="Y15" i="57"/>
  <c r="Y16" i="57"/>
  <c r="Y17" i="57"/>
  <c r="Y18" i="57"/>
  <c r="Y19" i="57"/>
  <c r="W19" i="57"/>
  <c r="W18" i="57"/>
  <c r="X18" i="57" s="1"/>
  <c r="W17" i="57"/>
  <c r="X17" i="57" s="1"/>
  <c r="W16" i="57"/>
  <c r="W15" i="57"/>
  <c r="W14" i="57"/>
  <c r="X14" i="57" s="1"/>
  <c r="W13" i="57"/>
  <c r="W12" i="57"/>
  <c r="X12" i="57" s="1"/>
  <c r="W11" i="57"/>
  <c r="X11" i="57" s="1"/>
  <c r="W10" i="57"/>
  <c r="X13" i="57"/>
  <c r="X15" i="57"/>
  <c r="X19" i="57"/>
  <c r="X10" i="57"/>
  <c r="H373" i="58"/>
  <c r="G373" i="58"/>
  <c r="F373" i="58"/>
  <c r="E373" i="58"/>
  <c r="H335" i="58"/>
  <c r="G335" i="58"/>
  <c r="F335" i="58"/>
  <c r="E335" i="58"/>
  <c r="H321" i="58"/>
  <c r="G321" i="58"/>
  <c r="F321" i="58"/>
  <c r="E321" i="58"/>
  <c r="X16" i="57"/>
  <c r="S16" i="56" l="1"/>
  <c r="T16" i="56" s="1"/>
  <c r="S7" i="56"/>
  <c r="S8" i="56"/>
  <c r="T8" i="56" s="1"/>
  <c r="S9" i="56"/>
  <c r="S11" i="56"/>
  <c r="S10" i="56"/>
  <c r="T10" i="56" s="1"/>
  <c r="S12" i="56"/>
  <c r="S13" i="56"/>
  <c r="S14" i="56"/>
  <c r="S15" i="56"/>
  <c r="T15" i="56" s="1"/>
  <c r="Q68" i="56"/>
  <c r="P68" i="56"/>
  <c r="O68" i="56"/>
  <c r="N68" i="56"/>
  <c r="M68" i="56"/>
  <c r="L68" i="56"/>
  <c r="K68" i="56"/>
  <c r="J68" i="56"/>
  <c r="Q30" i="56"/>
  <c r="P30" i="56"/>
  <c r="O30" i="56"/>
  <c r="N30" i="56"/>
  <c r="M30" i="56"/>
  <c r="L30" i="56"/>
  <c r="K30" i="56"/>
  <c r="J30" i="56"/>
  <c r="R15" i="56"/>
  <c r="R14" i="56"/>
  <c r="R13" i="56"/>
  <c r="R12" i="56"/>
  <c r="R10" i="56"/>
  <c r="R11" i="56"/>
  <c r="R9" i="56"/>
  <c r="R8" i="56"/>
  <c r="R7" i="56"/>
  <c r="Y16" i="55"/>
  <c r="W16" i="55"/>
  <c r="X16" i="55" s="1"/>
  <c r="Y15" i="55"/>
  <c r="W15" i="55"/>
  <c r="X15" i="55" s="1"/>
  <c r="Y14" i="55"/>
  <c r="W14" i="55"/>
  <c r="X14" i="55" s="1"/>
  <c r="Y13" i="55"/>
  <c r="W13" i="55"/>
  <c r="X13" i="55" s="1"/>
  <c r="Y11" i="55"/>
  <c r="W11" i="55"/>
  <c r="X11" i="55" s="1"/>
  <c r="Y12" i="55"/>
  <c r="W12" i="55"/>
  <c r="X12" i="55" s="1"/>
  <c r="Y10" i="55"/>
  <c r="W10" i="55"/>
  <c r="X10" i="55" s="1"/>
  <c r="Y9" i="55"/>
  <c r="W9" i="55"/>
  <c r="X9" i="55" s="1"/>
  <c r="Y8" i="55"/>
  <c r="W8" i="55"/>
  <c r="X8" i="55" s="1"/>
  <c r="W17" i="55"/>
  <c r="X17" i="55" s="1"/>
  <c r="E369" i="54"/>
  <c r="E331" i="54"/>
  <c r="E317" i="54"/>
  <c r="H374" i="53"/>
  <c r="G374" i="53"/>
  <c r="F374" i="53"/>
  <c r="E374" i="53"/>
  <c r="H336" i="53"/>
  <c r="G336" i="53"/>
  <c r="F336" i="53"/>
  <c r="E336" i="53"/>
  <c r="H322" i="53"/>
  <c r="G322" i="53"/>
  <c r="F322" i="53"/>
  <c r="E322" i="53"/>
  <c r="R57" i="19"/>
  <c r="R58" i="19"/>
  <c r="R52" i="19"/>
  <c r="R53" i="19"/>
  <c r="R59" i="19"/>
  <c r="R60" i="19"/>
  <c r="R56" i="19"/>
  <c r="R54" i="19"/>
  <c r="R61" i="19"/>
  <c r="R55" i="19"/>
  <c r="R44" i="19"/>
  <c r="R45" i="19"/>
  <c r="R39" i="19"/>
  <c r="R40" i="19"/>
  <c r="R46" i="19"/>
  <c r="R47" i="19"/>
  <c r="R43" i="19"/>
  <c r="R41" i="19"/>
  <c r="R48" i="19"/>
  <c r="R42" i="19"/>
  <c r="R31" i="19"/>
  <c r="R32" i="19"/>
  <c r="R26" i="19"/>
  <c r="R27" i="19"/>
  <c r="R33" i="19"/>
  <c r="R34" i="19"/>
  <c r="R30" i="19"/>
  <c r="R28" i="19"/>
  <c r="R35" i="19"/>
  <c r="R29" i="19"/>
  <c r="R18" i="19"/>
  <c r="R19" i="19"/>
  <c r="R13" i="19"/>
  <c r="R14" i="19"/>
  <c r="R20" i="19"/>
  <c r="R21" i="19"/>
  <c r="R17" i="19"/>
  <c r="R15" i="19"/>
  <c r="R22" i="19"/>
  <c r="R16" i="19"/>
  <c r="C84" i="51" l="1"/>
  <c r="G84" i="51" s="1"/>
  <c r="H77" i="51"/>
  <c r="H78" i="51"/>
  <c r="H79" i="51"/>
  <c r="H80" i="51"/>
  <c r="H81" i="51"/>
  <c r="H82" i="51"/>
  <c r="F49" i="51"/>
  <c r="G49" i="51"/>
  <c r="E49" i="51"/>
  <c r="D39" i="51"/>
  <c r="D41" i="51"/>
  <c r="D42" i="51"/>
  <c r="D36" i="51"/>
  <c r="D37" i="51"/>
  <c r="D43" i="51"/>
  <c r="D44" i="51"/>
  <c r="D40" i="51"/>
  <c r="D38" i="51"/>
  <c r="D45" i="51"/>
  <c r="O6" i="51"/>
  <c r="K81" i="51" l="1"/>
  <c r="H76" i="51"/>
  <c r="I83" i="51"/>
  <c r="K82" i="51"/>
  <c r="K79" i="51"/>
  <c r="H75" i="51"/>
  <c r="K83" i="51"/>
  <c r="K76" i="51"/>
  <c r="K75" i="51"/>
  <c r="H84" i="51"/>
  <c r="J84" i="51" s="1"/>
  <c r="H83" i="51"/>
  <c r="J83" i="51" l="1"/>
  <c r="J76" i="51"/>
  <c r="J75" i="51"/>
  <c r="J80" i="51"/>
  <c r="J82" i="51"/>
  <c r="J77" i="51"/>
  <c r="I76" i="51"/>
  <c r="I75" i="51"/>
  <c r="J81" i="51"/>
  <c r="I79" i="51"/>
  <c r="I84" i="51"/>
  <c r="I81" i="51"/>
  <c r="K84" i="51"/>
  <c r="I82" i="51"/>
  <c r="J78" i="51"/>
  <c r="J79" i="51"/>
  <c r="K77" i="51"/>
  <c r="I77" i="51"/>
  <c r="K78" i="51"/>
  <c r="I78" i="51"/>
  <c r="K80" i="51"/>
  <c r="I80" i="51"/>
  <c r="M27" i="33"/>
  <c r="M28" i="33"/>
  <c r="M29" i="33"/>
  <c r="M30" i="33"/>
  <c r="M31" i="33"/>
  <c r="M32" i="33"/>
  <c r="M33" i="33"/>
  <c r="M34" i="33"/>
  <c r="M35" i="33"/>
  <c r="M26" i="33"/>
  <c r="I37" i="47" l="1"/>
  <c r="V72" i="45" l="1"/>
  <c r="U72" i="45"/>
  <c r="T72" i="45"/>
  <c r="S72" i="45"/>
  <c r="R72" i="45"/>
  <c r="Q72" i="45"/>
  <c r="P72" i="45"/>
  <c r="O72" i="45"/>
  <c r="N72" i="45"/>
  <c r="M72" i="45"/>
  <c r="L72" i="45"/>
  <c r="K72" i="45"/>
  <c r="J72" i="45"/>
  <c r="I72" i="45"/>
  <c r="V34" i="45"/>
  <c r="U34" i="45"/>
  <c r="T34" i="45"/>
  <c r="S34" i="45"/>
  <c r="R34" i="45"/>
  <c r="Q34" i="45"/>
  <c r="P34" i="45"/>
  <c r="O34" i="45"/>
  <c r="N34" i="45"/>
  <c r="M34" i="45"/>
  <c r="L34" i="45"/>
  <c r="K34" i="45"/>
  <c r="J34" i="45"/>
  <c r="I34" i="45"/>
  <c r="P19" i="45"/>
  <c r="O19" i="45"/>
  <c r="E9" i="40" l="1"/>
  <c r="E10" i="40"/>
  <c r="E11" i="40"/>
  <c r="E12" i="40"/>
  <c r="E13" i="40"/>
  <c r="E14" i="40"/>
  <c r="B15" i="40"/>
  <c r="E15" i="40" l="1"/>
  <c r="F540" i="34" l="1"/>
</calcChain>
</file>

<file path=xl/sharedStrings.xml><?xml version="1.0" encoding="utf-8"?>
<sst xmlns="http://schemas.openxmlformats.org/spreadsheetml/2006/main" count="41049" uniqueCount="12385">
  <si>
    <t>Heritage Indicators</t>
  </si>
  <si>
    <t>Discovery, identification and understanding</t>
  </si>
  <si>
    <t>Provides indicators on the scale and scope of the historic environment and designated assets</t>
  </si>
  <si>
    <t>Contents:</t>
  </si>
  <si>
    <t>1. Tables</t>
  </si>
  <si>
    <t>2. Summary</t>
  </si>
  <si>
    <t>3. Listed Buildings (Regional)</t>
  </si>
  <si>
    <t>4. Listed Buildings LA</t>
  </si>
  <si>
    <t>5. Conservation Areas LA</t>
  </si>
  <si>
    <t>6. Conservation Areas (Regional)</t>
  </si>
  <si>
    <t>7. Scheduled Monuments LA</t>
  </si>
  <si>
    <t>8. Scheduled Monuments (Regional)</t>
  </si>
  <si>
    <t>9. Parks and Gardens (Regional)</t>
  </si>
  <si>
    <t>10. Parks and Gardens LA</t>
  </si>
  <si>
    <t>11. Historic Battlefields</t>
  </si>
  <si>
    <t>12. Protected Historic Wreck Sites</t>
  </si>
  <si>
    <t>13. World Heritage Sites</t>
  </si>
  <si>
    <t>14. AONBs and National Parks</t>
  </si>
  <si>
    <t>15. Historic Environment Records</t>
  </si>
  <si>
    <t>16. HLC regional</t>
  </si>
  <si>
    <t>17. HLC surveys</t>
  </si>
  <si>
    <t>18. Local Lists (Regional)</t>
  </si>
  <si>
    <t>19. Local Lists</t>
  </si>
  <si>
    <t>20. Marine Historic Environment</t>
  </si>
  <si>
    <t>21. Pre-1919 Dwellings</t>
  </si>
  <si>
    <t>22. Pre-1919 Dwellings (LA)</t>
  </si>
  <si>
    <t>23. Pre-1919 Dwellings (parl. con.)</t>
  </si>
  <si>
    <t>24. Listed Building Use</t>
  </si>
  <si>
    <t>Contact:</t>
  </si>
  <si>
    <t>Simon.Wilson@HistoricEngland.org.uk</t>
  </si>
  <si>
    <t>Updated:</t>
  </si>
  <si>
    <t>23/12/2021</t>
  </si>
  <si>
    <t>Prepared by the Socio-Economic Analysis and Evaluation team, Historic England, on behalf of the Heritage Alliance</t>
  </si>
  <si>
    <t>⇐ Return to contents</t>
  </si>
  <si>
    <t>Tables</t>
  </si>
  <si>
    <t>Worksheet</t>
  </si>
  <si>
    <t>Table</t>
  </si>
  <si>
    <t>Includes ONS Geography Codes</t>
  </si>
  <si>
    <t>1. Summary</t>
  </si>
  <si>
    <t>Taking Stock of the Historic Environment</t>
  </si>
  <si>
    <t>Taking Stock - Trends over time</t>
  </si>
  <si>
    <t>Listed Buildings</t>
  </si>
  <si>
    <t>Listed Buildings - National totals</t>
  </si>
  <si>
    <t>Regional Distribution of Heritage Assets</t>
  </si>
  <si>
    <t>2. Listed Buildings (Regional)</t>
  </si>
  <si>
    <t>Total Number of Listed Building entries</t>
  </si>
  <si>
    <t>Y</t>
  </si>
  <si>
    <t>Grade I entries</t>
  </si>
  <si>
    <t>Grade II star entries</t>
  </si>
  <si>
    <t>Grade II entries</t>
  </si>
  <si>
    <t>Grade A entries 2002-2011</t>
  </si>
  <si>
    <t>Grade B entries 2002-2011</t>
  </si>
  <si>
    <t>Grade C entries 2002-2011</t>
  </si>
  <si>
    <t>3. Listed Buildings LA</t>
  </si>
  <si>
    <t>Listed Buildings by Local Authority</t>
  </si>
  <si>
    <t>Listed Buildings by NationalParks</t>
  </si>
  <si>
    <t>Listed Buildings by AONB</t>
  </si>
  <si>
    <t>4. Conservation Areas LA</t>
  </si>
  <si>
    <t>Conservation Areas</t>
  </si>
  <si>
    <t>5. Conservation Areas (Regional)</t>
  </si>
  <si>
    <t>Conservation Areas by Region</t>
  </si>
  <si>
    <t>Conservation Areas by Region 2018</t>
  </si>
  <si>
    <t>Conservation Areas by Region 2002-2017</t>
  </si>
  <si>
    <t>6. Scheduled Monuments LA</t>
  </si>
  <si>
    <t>Scheduled Monuments by Local Authority</t>
  </si>
  <si>
    <t>Scheduled Monuments by National Parks</t>
  </si>
  <si>
    <t>Scheduled Monuments by AONB</t>
  </si>
  <si>
    <t>7. Scheduled Monuments (Regional)</t>
  </si>
  <si>
    <t>Scheduled Monuments by Region</t>
  </si>
  <si>
    <t>8. Parks and Gardens (Regional)</t>
  </si>
  <si>
    <t>Registered Parks and Gardens by Region</t>
  </si>
  <si>
    <t>Registered Parks and Gardens by Grade</t>
  </si>
  <si>
    <t>9. Parks and Gardens LA</t>
  </si>
  <si>
    <t>Registered Parks and Gardens by National Parks</t>
  </si>
  <si>
    <t>Registered Parks and Gardens by AONB</t>
  </si>
  <si>
    <t>Registered Parks and Gardens by Local Authority</t>
  </si>
  <si>
    <t>10. Historic Battlefields</t>
  </si>
  <si>
    <t>Historic Battlefields</t>
  </si>
  <si>
    <t>Historic Battlefields by Region</t>
  </si>
  <si>
    <t>Historic Battlefields by National Park</t>
  </si>
  <si>
    <t>Historic Battlefields by AONB</t>
  </si>
  <si>
    <t>11. Protected Historic Wreck Sites</t>
  </si>
  <si>
    <t>Protected Wrecks by Region</t>
  </si>
  <si>
    <t>Protected Wrecks</t>
  </si>
  <si>
    <t>12. World Heritage Sites</t>
  </si>
  <si>
    <t>World Heritage Sites by Region</t>
  </si>
  <si>
    <t>World Heritage Sites by National Park</t>
  </si>
  <si>
    <t>World Heritage Sites by AONB</t>
  </si>
  <si>
    <t>World Heritage Sites</t>
  </si>
  <si>
    <t>13. AONBs and National Parks</t>
  </si>
  <si>
    <t>National Park Coverage</t>
  </si>
  <si>
    <t>National Park Regional Coverage</t>
  </si>
  <si>
    <t>14. Historic Environment Records</t>
  </si>
  <si>
    <t>Historic Environment Records by Region</t>
  </si>
  <si>
    <t>Online Historic Environment Records by Region</t>
  </si>
  <si>
    <t>Heritage Gateway Historic Environment Records by Region</t>
  </si>
  <si>
    <t>Local Initiative Historic Environment Records by Region</t>
  </si>
  <si>
    <t>Historic Environment Records Online via Local Initiative and Heritage Gateway</t>
  </si>
  <si>
    <t>Percentage of Online Historic Environment Records using Heritage Gateway</t>
  </si>
  <si>
    <t>Percentage of Historic Environment Records using Heritage Gateway</t>
  </si>
  <si>
    <t>15. HLC regional</t>
  </si>
  <si>
    <t>Historic Landscape Characterisation by Region</t>
  </si>
  <si>
    <t>16. HLC surveys</t>
  </si>
  <si>
    <t>Historic Landscape Characterisation Surveys</t>
  </si>
  <si>
    <t>17. Local Lists (Regional)</t>
  </si>
  <si>
    <t>Local Lists by Region</t>
  </si>
  <si>
    <t>Local Lists by National Park</t>
  </si>
  <si>
    <t>18. Local Lists</t>
  </si>
  <si>
    <t>Local Lists</t>
  </si>
  <si>
    <t>19. Marine Historic Environment</t>
  </si>
  <si>
    <t>National Register of Historic Vessels by Region</t>
  </si>
  <si>
    <t>National Heritage Fleet</t>
  </si>
  <si>
    <t>20. Pre-1919 Dwellings</t>
  </si>
  <si>
    <t>Pre-1919 Dwellings in England by Region</t>
  </si>
  <si>
    <t>Dwellings in England by Build Year</t>
  </si>
  <si>
    <t>21. Pre-1919 Dwellings (LA)</t>
  </si>
  <si>
    <t>Pre-1919 Dwellings by Local Authority</t>
  </si>
  <si>
    <t>22. Pre-1919 Dwellings (parl. con.)</t>
  </si>
  <si>
    <t>Pre-1919 Dwellings by Parliamentary Constituency 2019</t>
  </si>
  <si>
    <t>23. Listed Building Use</t>
  </si>
  <si>
    <t>Listed Building Use 2015</t>
  </si>
  <si>
    <t>Listed Buildings by Type 2008</t>
  </si>
  <si>
    <t>Age of Listed Buildings 2008</t>
  </si>
  <si>
    <t>Summary</t>
  </si>
  <si>
    <t xml:space="preserve">Taking stock of the historic environment </t>
  </si>
  <si>
    <t>Heritage assets, England</t>
  </si>
  <si>
    <t>2010</t>
  </si>
  <si>
    <t>2011</t>
  </si>
  <si>
    <t>2012</t>
  </si>
  <si>
    <t>2013</t>
  </si>
  <si>
    <t>2014</t>
  </si>
  <si>
    <t>2015</t>
  </si>
  <si>
    <t>2016</t>
  </si>
  <si>
    <t>2017</t>
  </si>
  <si>
    <t>2018</t>
  </si>
  <si>
    <t>2019</t>
  </si>
  <si>
    <t>2020</t>
  </si>
  <si>
    <t>2021</t>
  </si>
  <si>
    <t>% Change 2010 to 2021</t>
  </si>
  <si>
    <t>Change 2010 to 2021</t>
  </si>
  <si>
    <t>All listed buildings (no.)</t>
  </si>
  <si>
    <t>Conservation areas (no.) (excluding National Parks)</t>
  </si>
  <si>
    <t>9,866 *</t>
  </si>
  <si>
    <t>Parks and gardens (no.)</t>
  </si>
  <si>
    <t>Scheduled monuments (no.)</t>
  </si>
  <si>
    <t>Historic Battlefields (no.)</t>
  </si>
  <si>
    <t>Protected Historic Wreck Sites (no.)</t>
  </si>
  <si>
    <t>World Heritage Sites (no.)</t>
  </si>
  <si>
    <t>National Park (land 000s ha)</t>
  </si>
  <si>
    <t>-</t>
  </si>
  <si>
    <t>AONB (land 000s ha)</t>
  </si>
  <si>
    <t>Ancient woodland (000s ha)</t>
  </si>
  <si>
    <t>Heritage Coasts (000s ha)</t>
  </si>
  <si>
    <t>Trends - historic assets over time, Indexed (2009/2010*=100), England</t>
  </si>
  <si>
    <t>2010*</t>
  </si>
  <si>
    <t>All listed buildings</t>
  </si>
  <si>
    <t>Conservation areas</t>
  </si>
  <si>
    <t>Parks and gardens</t>
  </si>
  <si>
    <t>Scheduled monuments</t>
  </si>
  <si>
    <t>Protected Historic Wreck Sites</t>
  </si>
  <si>
    <t>National Park (land)</t>
  </si>
  <si>
    <t>AONB (land)</t>
  </si>
  <si>
    <t>Ancient woodland</t>
  </si>
  <si>
    <t>Heritage Coasts</t>
  </si>
  <si>
    <t>*In 2018, the method for counting conservation areas changed, meaning that 2018 figures should not be compared with previous years</t>
  </si>
  <si>
    <t xml:space="preserve">Listed Buildings </t>
  </si>
  <si>
    <t>Total Number</t>
  </si>
  <si>
    <t>Total as % of England total</t>
  </si>
  <si>
    <t>Grade I</t>
  </si>
  <si>
    <t>Grade II*</t>
  </si>
  <si>
    <t>Grade II</t>
  </si>
  <si>
    <t>North East</t>
  </si>
  <si>
    <t>North West</t>
  </si>
  <si>
    <t>Yorkshire and the Humber</t>
  </si>
  <si>
    <t>East Midlands</t>
  </si>
  <si>
    <t>West Midlands</t>
  </si>
  <si>
    <t>East of England</t>
  </si>
  <si>
    <t>London</t>
  </si>
  <si>
    <t>South East</t>
  </si>
  <si>
    <t>South West</t>
  </si>
  <si>
    <t>England</t>
  </si>
  <si>
    <t>National Totals</t>
  </si>
  <si>
    <t>Listed Buildings by Grade</t>
  </si>
  <si>
    <t>% of total  by grade</t>
  </si>
  <si>
    <t>The regional distribution of heritage assets</t>
  </si>
  <si>
    <t>Registered Parks and Gardens</t>
  </si>
  <si>
    <t>Registered Battlefields</t>
  </si>
  <si>
    <t>Protected Historic Wrecks</t>
  </si>
  <si>
    <t>World heritage sites</t>
  </si>
  <si>
    <t>Assets by region</t>
  </si>
  <si>
    <r>
      <t>Parks and Gardens_</t>
    </r>
    <r>
      <rPr>
        <sz val="11"/>
        <color theme="0"/>
        <rFont val="Calibri"/>
        <family val="2"/>
        <scheme val="minor"/>
      </rPr>
      <t xml:space="preserve">
Total</t>
    </r>
  </si>
  <si>
    <r>
      <t>Parks and Gardens_</t>
    </r>
    <r>
      <rPr>
        <sz val="11"/>
        <color theme="0"/>
        <rFont val="Calibri"/>
        <family val="2"/>
        <scheme val="minor"/>
      </rPr>
      <t xml:space="preserve">
Regional distribution</t>
    </r>
  </si>
  <si>
    <r>
      <t>Parks and Gardens_</t>
    </r>
    <r>
      <rPr>
        <sz val="11"/>
        <color theme="0"/>
        <rFont val="Calibri"/>
        <family val="2"/>
        <scheme val="minor"/>
      </rPr>
      <t xml:space="preserve">
Change 2003 to 2021</t>
    </r>
  </si>
  <si>
    <r>
      <t>Parks and Gardens_</t>
    </r>
    <r>
      <rPr>
        <sz val="11"/>
        <color theme="0"/>
        <rFont val="Calibri"/>
        <family val="2"/>
        <scheme val="minor"/>
      </rPr>
      <t xml:space="preserve">
% change 2003 to 2021</t>
    </r>
  </si>
  <si>
    <r>
      <t>Scheduled Monuments_</t>
    </r>
    <r>
      <rPr>
        <sz val="11"/>
        <color theme="0"/>
        <rFont val="Calibri"/>
        <family val="2"/>
        <scheme val="minor"/>
      </rPr>
      <t xml:space="preserve">
Total</t>
    </r>
  </si>
  <si>
    <r>
      <t>Scheduled Monuments_</t>
    </r>
    <r>
      <rPr>
        <sz val="11"/>
        <color theme="0"/>
        <rFont val="Calibri"/>
        <family val="2"/>
        <scheme val="minor"/>
      </rPr>
      <t xml:space="preserve">
Regional distribution</t>
    </r>
  </si>
  <si>
    <r>
      <t>Scheduled Monuments_</t>
    </r>
    <r>
      <rPr>
        <sz val="11"/>
        <color theme="0"/>
        <rFont val="Calibri"/>
        <family val="2"/>
        <scheme val="minor"/>
      </rPr>
      <t xml:space="preserve">
Change 2003* to 2021</t>
    </r>
  </si>
  <si>
    <r>
      <t>Scheduled Monuments_</t>
    </r>
    <r>
      <rPr>
        <sz val="11"/>
        <color theme="0"/>
        <rFont val="Calibri"/>
        <family val="2"/>
        <scheme val="minor"/>
      </rPr>
      <t xml:space="preserve">
% change 2003* to 2021</t>
    </r>
  </si>
  <si>
    <r>
      <t>Registered Battlefields_</t>
    </r>
    <r>
      <rPr>
        <sz val="11"/>
        <color theme="0"/>
        <rFont val="Calibri"/>
        <family val="2"/>
        <scheme val="minor"/>
      </rPr>
      <t xml:space="preserve">
Total</t>
    </r>
  </si>
  <si>
    <r>
      <t>Registered Battlefields_</t>
    </r>
    <r>
      <rPr>
        <sz val="11"/>
        <color theme="0"/>
        <rFont val="Calibri"/>
        <family val="2"/>
        <scheme val="minor"/>
      </rPr>
      <t xml:space="preserve">
Regional distribution</t>
    </r>
  </si>
  <si>
    <r>
      <t>Registered Battlefields_</t>
    </r>
    <r>
      <rPr>
        <sz val="11"/>
        <color theme="0"/>
        <rFont val="Calibri"/>
        <family val="2"/>
        <scheme val="minor"/>
      </rPr>
      <t xml:space="preserve">
Change 2009 to 2021</t>
    </r>
  </si>
  <si>
    <r>
      <t>Registered Battlefields_</t>
    </r>
    <r>
      <rPr>
        <sz val="11"/>
        <color theme="0"/>
        <rFont val="Calibri"/>
        <family val="2"/>
        <scheme val="minor"/>
      </rPr>
      <t xml:space="preserve">
% change 2009 to 2021</t>
    </r>
  </si>
  <si>
    <r>
      <t>Historic Wrecks_</t>
    </r>
    <r>
      <rPr>
        <sz val="11"/>
        <color theme="0"/>
        <rFont val="Calibri"/>
        <family val="2"/>
        <scheme val="minor"/>
      </rPr>
      <t xml:space="preserve">
Total</t>
    </r>
  </si>
  <si>
    <r>
      <t>Historic Wrecks_</t>
    </r>
    <r>
      <rPr>
        <sz val="11"/>
        <color theme="0"/>
        <rFont val="Calibri"/>
        <family val="2"/>
        <scheme val="minor"/>
      </rPr>
      <t xml:space="preserve">
Regional distribution</t>
    </r>
  </si>
  <si>
    <r>
      <t>Historic Wrecks_</t>
    </r>
    <r>
      <rPr>
        <sz val="11"/>
        <color theme="0"/>
        <rFont val="Calibri"/>
        <family val="2"/>
        <scheme val="minor"/>
      </rPr>
      <t xml:space="preserve">
Change 2009 to 2021</t>
    </r>
  </si>
  <si>
    <r>
      <t>World Heritage Sites_</t>
    </r>
    <r>
      <rPr>
        <sz val="11"/>
        <color theme="0"/>
        <rFont val="Calibri"/>
        <family val="2"/>
        <scheme val="minor"/>
      </rPr>
      <t xml:space="preserve">
Total</t>
    </r>
  </si>
  <si>
    <r>
      <t>World Heritage Sites_</t>
    </r>
    <r>
      <rPr>
        <sz val="11"/>
        <color theme="0"/>
        <rFont val="Calibri"/>
        <family val="2"/>
        <scheme val="minor"/>
      </rPr>
      <t xml:space="preserve">
Regional distribution</t>
    </r>
  </si>
  <si>
    <t>Total NHLE entries</t>
  </si>
  <si>
    <t>*2002 data used where 2003 data unavailable</t>
  </si>
  <si>
    <t>Regional statistics</t>
  </si>
  <si>
    <t>Region</t>
  </si>
  <si>
    <t>Population
 mid-20121
(Thousands)</t>
  </si>
  <si>
    <t>Area 
(Sq km)</t>
  </si>
  <si>
    <t>Regional distribution</t>
  </si>
  <si>
    <t>Listed Buildings per 1,000 people (number)</t>
  </si>
  <si>
    <t>Listed Buildings per Sq Km</t>
  </si>
  <si>
    <t>Listed Buildings per 1000 people ( average =100)</t>
  </si>
  <si>
    <t>Listed Buildings per Sq Km ( average =100)</t>
  </si>
  <si>
    <t>Listed buildings per 1,000 people</t>
  </si>
  <si>
    <t>Population source:</t>
  </si>
  <si>
    <t>Estimates of the population for the UK, England and Wales, Scotland and Northern Ireland (Mid-2019)</t>
  </si>
  <si>
    <t>https://www.ons.gov.uk/peoplepopulationandcommunity/populationandmigration/populationestimates/datasets/populationestimatesforukenglandandwalesscotlandandnorthernireland</t>
  </si>
  <si>
    <t>Data accurate as of March 2020</t>
  </si>
  <si>
    <t>Listed buildings are buildings of special architectural or historic interest and are legally protected. There are three broad levels of protection:</t>
  </si>
  <si>
    <t>Grade I buildings are of exceptional interest;</t>
  </si>
  <si>
    <t>Grade II* buildings are particularly important buildings of more than special interest;</t>
  </si>
  <si>
    <t>Grade II buildings are of special interest.</t>
  </si>
  <si>
    <t>To find out more please go to: https://historicengland.org.uk/listing/</t>
  </si>
  <si>
    <t>Total Number of Listed Building entries*</t>
  </si>
  <si>
    <t>ONS Code</t>
  </si>
  <si>
    <t>2002</t>
  </si>
  <si>
    <t>2003</t>
  </si>
  <si>
    <t>Regional distribution 
% of total</t>
  </si>
  <si>
    <t>Change 
2010 to 2021</t>
  </si>
  <si>
    <t>Trend</t>
  </si>
  <si>
    <t>E12000001</t>
  </si>
  <si>
    <t>E12000002</t>
  </si>
  <si>
    <t>E12000003</t>
  </si>
  <si>
    <t>E12000004</t>
  </si>
  <si>
    <t>E12000005</t>
  </si>
  <si>
    <t>E12000006</t>
  </si>
  <si>
    <t>E12000007</t>
  </si>
  <si>
    <t>E12000008</t>
  </si>
  <si>
    <t>E12000009</t>
  </si>
  <si>
    <t>E92000001</t>
  </si>
  <si>
    <t>Grade II* entries</t>
  </si>
  <si>
    <t>Regional distribution % of total</t>
  </si>
  <si>
    <t>Grade A</t>
  </si>
  <si>
    <t>Grade B</t>
  </si>
  <si>
    <t>Grade C</t>
  </si>
  <si>
    <t xml:space="preserve">*In 2011 Listed buildings data was moved to a new database, the Heritage List for England. As part of this process listed buildings classified as A/B/C were re-classified to the new grades and buildings known to have been demolished have been removed from the list. Therefore comparisons to 2002, particularly in regards to comparisons at grade level, should be treated with some caution . </t>
  </si>
  <si>
    <t>The table does not represent the total number of listed buildings as one entry can represent a number of buildings (e.g. a farm could be listed once but actually include a number of individual buildings). The actual number of buildings has been estimated to be  500,000. Other estimates put the total number at between 630,00 and 895,000 (Institute of Historic Building Conservation)</t>
  </si>
  <si>
    <t>Source: Historic England</t>
  </si>
  <si>
    <t>Data accurate as of March 2021</t>
  </si>
  <si>
    <t>Listed Buildings 2021</t>
  </si>
  <si>
    <t>Upper Tier Local Authority</t>
  </si>
  <si>
    <t>Local Authority</t>
  </si>
  <si>
    <t>Total</t>
  </si>
  <si>
    <t>E07000032</t>
  </si>
  <si>
    <t>Derbyshire County</t>
  </si>
  <si>
    <t>Amber Valley</t>
  </si>
  <si>
    <t>E07000170</t>
  </si>
  <si>
    <t>Nottinghamshire County</t>
  </si>
  <si>
    <t>Ashfield</t>
  </si>
  <si>
    <t>E07000171</t>
  </si>
  <si>
    <t>Bassetlaw</t>
  </si>
  <si>
    <t>E07000129</t>
  </si>
  <si>
    <t>Leicestershire County</t>
  </si>
  <si>
    <t>Blaby</t>
  </si>
  <si>
    <t>E07000033</t>
  </si>
  <si>
    <t>Bolsover</t>
  </si>
  <si>
    <t>E07000136</t>
  </si>
  <si>
    <t>Lincolnshire County</t>
  </si>
  <si>
    <t>Boston</t>
  </si>
  <si>
    <t>E07000172</t>
  </si>
  <si>
    <t>Broxtowe</t>
  </si>
  <si>
    <t>E07000130</t>
  </si>
  <si>
    <t>Charnwood</t>
  </si>
  <si>
    <t>E07000034</t>
  </si>
  <si>
    <t>Chesterfield</t>
  </si>
  <si>
    <t>E06000015</t>
  </si>
  <si>
    <t>City of Derby Unitary Authority</t>
  </si>
  <si>
    <t>Derby</t>
  </si>
  <si>
    <t>E07000035</t>
  </si>
  <si>
    <t>Derbyshire Dales</t>
  </si>
  <si>
    <t>E07000137</t>
  </si>
  <si>
    <t>East Lindsey</t>
  </si>
  <si>
    <t>E07000036</t>
  </si>
  <si>
    <t>Erewash</t>
  </si>
  <si>
    <t>E07000173</t>
  </si>
  <si>
    <t>Gedling</t>
  </si>
  <si>
    <t>E07000131</t>
  </si>
  <si>
    <t>Harborough</t>
  </si>
  <si>
    <t>E07000037</t>
  </si>
  <si>
    <t>High Peak</t>
  </si>
  <si>
    <t>E07000132</t>
  </si>
  <si>
    <t>Hinckley and Bosworth</t>
  </si>
  <si>
    <t>E06000016</t>
  </si>
  <si>
    <t>City of Leicester Unitary Authority</t>
  </si>
  <si>
    <t>Leicester</t>
  </si>
  <si>
    <t>E07000138</t>
  </si>
  <si>
    <t>Lincoln</t>
  </si>
  <si>
    <t>E07000174</t>
  </si>
  <si>
    <t>Mansfield</t>
  </si>
  <si>
    <t>E07000133</t>
  </si>
  <si>
    <t>Melton</t>
  </si>
  <si>
    <t>E07000175</t>
  </si>
  <si>
    <t>Newark and Sherwood</t>
  </si>
  <si>
    <t>E07000038</t>
  </si>
  <si>
    <t>North East Derbyshire</t>
  </si>
  <si>
    <t>E07000139</t>
  </si>
  <si>
    <t>North Kesteven</t>
  </si>
  <si>
    <t>E06000061</t>
  </si>
  <si>
    <t>North Northamptonshire Unitary Authority</t>
  </si>
  <si>
    <t>North Northamptonshire</t>
  </si>
  <si>
    <t>E07000134</t>
  </si>
  <si>
    <t>North West Leicestershire</t>
  </si>
  <si>
    <t>E06000018</t>
  </si>
  <si>
    <t>City of Nottingham Unitary Authority</t>
  </si>
  <si>
    <t>Nottingham</t>
  </si>
  <si>
    <t>E07000135</t>
  </si>
  <si>
    <t>Oadby and Wigston</t>
  </si>
  <si>
    <t>E07000176</t>
  </si>
  <si>
    <t>Rushcliffe</t>
  </si>
  <si>
    <t>E06000017</t>
  </si>
  <si>
    <t>Rutland Unitary Authority</t>
  </si>
  <si>
    <t>Rutland</t>
  </si>
  <si>
    <t>E07000039</t>
  </si>
  <si>
    <t>South Derbyshire</t>
  </si>
  <si>
    <t>E07000140</t>
  </si>
  <si>
    <t>South Holland</t>
  </si>
  <si>
    <t>E07000141</t>
  </si>
  <si>
    <t>South Kesteven</t>
  </si>
  <si>
    <t>E07000142</t>
  </si>
  <si>
    <t>West Lindsey</t>
  </si>
  <si>
    <t>E06000062</t>
  </si>
  <si>
    <t>West Northamptonshire Unitary Authority</t>
  </si>
  <si>
    <t>West Northamptonshire</t>
  </si>
  <si>
    <t>E07000200</t>
  </si>
  <si>
    <t>Suffolk County</t>
  </si>
  <si>
    <t>Babergh</t>
  </si>
  <si>
    <t>E07000066</t>
  </si>
  <si>
    <t>Essex County</t>
  </si>
  <si>
    <t>Basildon</t>
  </si>
  <si>
    <t>E06000055</t>
  </si>
  <si>
    <t>Bedford Unitary Authority</t>
  </si>
  <si>
    <t>Bedford</t>
  </si>
  <si>
    <t>E07000067</t>
  </si>
  <si>
    <t>Braintree</t>
  </si>
  <si>
    <t>E07000143</t>
  </si>
  <si>
    <t>Norfolk County</t>
  </si>
  <si>
    <t>Breckland</t>
  </si>
  <si>
    <t>E07000068</t>
  </si>
  <si>
    <t>Brentwood</t>
  </si>
  <si>
    <t>E07000144</t>
  </si>
  <si>
    <t>Broadland</t>
  </si>
  <si>
    <t>E07000095</t>
  </si>
  <si>
    <t>Hertfordshire County</t>
  </si>
  <si>
    <t>Broxbourne</t>
  </si>
  <si>
    <t>E07000008</t>
  </si>
  <si>
    <t>Cambridgeshire County</t>
  </si>
  <si>
    <t>Cambridge</t>
  </si>
  <si>
    <t>E07000069</t>
  </si>
  <si>
    <t>Castle Point</t>
  </si>
  <si>
    <t>E06000056</t>
  </si>
  <si>
    <t>Central Bedfordshire Unitary Authority</t>
  </si>
  <si>
    <t>Central Bedfordshire</t>
  </si>
  <si>
    <t>E07000070</t>
  </si>
  <si>
    <t>Chelmsford</t>
  </si>
  <si>
    <t>E07000071</t>
  </si>
  <si>
    <t>Colchester</t>
  </si>
  <si>
    <t>E07000096</t>
  </si>
  <si>
    <t>Dacorum</t>
  </si>
  <si>
    <t>E07000009</t>
  </si>
  <si>
    <t>East Cambridgeshire</t>
  </si>
  <si>
    <t>E07000242</t>
  </si>
  <si>
    <t>East Hertfordshire</t>
  </si>
  <si>
    <t>E07000244</t>
  </si>
  <si>
    <t>East Suffolk</t>
  </si>
  <si>
    <t>E07000072</t>
  </si>
  <si>
    <t>Epping Forest</t>
  </si>
  <si>
    <t>E07000010</t>
  </si>
  <si>
    <t>Fenland</t>
  </si>
  <si>
    <t>E07000145</t>
  </si>
  <si>
    <t>Great Yarmouth</t>
  </si>
  <si>
    <t>E07000073</t>
  </si>
  <si>
    <t>Harlow</t>
  </si>
  <si>
    <t>E07000098</t>
  </si>
  <si>
    <t>Hertsmere</t>
  </si>
  <si>
    <t>E07000011</t>
  </si>
  <si>
    <t>Huntingdonshire</t>
  </si>
  <si>
    <t>E07000202</t>
  </si>
  <si>
    <t>Ipswich</t>
  </si>
  <si>
    <t>E07000146</t>
  </si>
  <si>
    <t>King's Lynn and West Norfolk</t>
  </si>
  <si>
    <t>E06000032</t>
  </si>
  <si>
    <t>Luton Unitary Authority</t>
  </si>
  <si>
    <t>Luton</t>
  </si>
  <si>
    <t>E07000074</t>
  </si>
  <si>
    <t>Maldon</t>
  </si>
  <si>
    <t>E07000203</t>
  </si>
  <si>
    <t>Mid Suffolk</t>
  </si>
  <si>
    <t>E07000099</t>
  </si>
  <si>
    <t>North Hertfordshire</t>
  </si>
  <si>
    <t>E07000147</t>
  </si>
  <si>
    <t>North Norfolk</t>
  </si>
  <si>
    <t>E07000148</t>
  </si>
  <si>
    <t>Norwich</t>
  </si>
  <si>
    <t>E06000031</t>
  </si>
  <si>
    <t>City of Peterborough Unitary Authority</t>
  </si>
  <si>
    <t>Peterborough</t>
  </si>
  <si>
    <t>E07000075</t>
  </si>
  <si>
    <t>Rochford</t>
  </si>
  <si>
    <t>E07000012</t>
  </si>
  <si>
    <t>South Cambridgeshire</t>
  </si>
  <si>
    <t>E07000149</t>
  </si>
  <si>
    <t>South Norfolk</t>
  </si>
  <si>
    <t>E06000033</t>
  </si>
  <si>
    <t>Southend-on-Sea Unitary Authority</t>
  </si>
  <si>
    <t>Southend-on-Sea</t>
  </si>
  <si>
    <t>E07000240</t>
  </si>
  <si>
    <t>St Albans</t>
  </si>
  <si>
    <t>E07000243</t>
  </si>
  <si>
    <t>Stevenage</t>
  </si>
  <si>
    <t>E07000076</t>
  </si>
  <si>
    <t>Tendring</t>
  </si>
  <si>
    <t>E07000102</t>
  </si>
  <si>
    <t>Three Rivers</t>
  </si>
  <si>
    <t>E06000034</t>
  </si>
  <si>
    <t>Thurrock Unitary Authority</t>
  </si>
  <si>
    <t>Thurrock</t>
  </si>
  <si>
    <t>E07000077</t>
  </si>
  <si>
    <t>Uttlesford</t>
  </si>
  <si>
    <t>E07000103</t>
  </si>
  <si>
    <t>Watford</t>
  </si>
  <si>
    <t>E07000241</t>
  </si>
  <si>
    <t>Welwyn Hatfield</t>
  </si>
  <si>
    <t>E07000245</t>
  </si>
  <si>
    <t>West Suffolk</t>
  </si>
  <si>
    <t>E09000002</t>
  </si>
  <si>
    <t>Greater London Authority</t>
  </si>
  <si>
    <t>Barking and Dagenham</t>
  </si>
  <si>
    <t>E09000003</t>
  </si>
  <si>
    <t>Barnet</t>
  </si>
  <si>
    <t>E09000004</t>
  </si>
  <si>
    <t>Bexley</t>
  </si>
  <si>
    <t>E09000005</t>
  </si>
  <si>
    <t>Brent</t>
  </si>
  <si>
    <t>E09000006</t>
  </si>
  <si>
    <t>Bromley</t>
  </si>
  <si>
    <t>E09000007</t>
  </si>
  <si>
    <t>Camden</t>
  </si>
  <si>
    <t>E09000001</t>
  </si>
  <si>
    <t>City of London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</si>
  <si>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</si>
  <si>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</si>
  <si>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</si>
  <si>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</si>
  <si>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</si>
  <si>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</si>
  <si>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</si>
  <si>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</si>
  <si>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</si>
  <si>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</si>
  <si>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</si>
  <si>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</si>
  <si>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</si>
  <si>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</si>
  <si>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</si>
  <si>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</si>
  <si>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</si>
  <si>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</si>
  <si>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</si>
  <si>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</si>
  <si>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</si>
  <si>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</si>
  <si>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</si>
  <si>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</si>
  <si>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</si>
  <si>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</si>
  <si>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</si>
  <si>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</si>
  <si>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</si>
  <si>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</si>
  <si>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</si>
  <si>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</si>
  <si>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</si>
  <si>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</si>
  <si>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</si>
  <si>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</si>
  <si>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</si>
  <si>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</si>
  <si>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</si>
  <si>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</si>
  <si>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</si>
  <si>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</si>
  <si>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</si>
  <si>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</si>
  <si>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</si>
  <si>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</si>
  <si>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</si>
  <si>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</si>
  <si>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</si>
  <si>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</si>
  <si>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</si>
  <si>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</si>
  <si>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E06000047</t>
  </si>
  <si>
    <t>County Durham Unitary Authority</t>
  </si>
  <si>
    <t>County Durham</t>
  </si>
  <si>
    <t>E06000005</t>
  </si>
  <si>
    <t>Darlington Unitary Authority</t>
  </si>
  <si>
    <t>Darlington</t>
  </si>
  <si>
    <t>E08000037</t>
  </si>
  <si>
    <t>Gateshead Metropolitan District</t>
  </si>
  <si>
    <t>Gateshead</t>
  </si>
  <si>
    <t>E06000001</t>
  </si>
  <si>
    <t>Hartlepool Unitary Authority</t>
  </si>
  <si>
    <t>Hartlepool</t>
  </si>
  <si>
    <t>E06000002</t>
  </si>
  <si>
    <t>Middlesbrough Unitary Authority</t>
  </si>
  <si>
    <t>Middlesbrough</t>
  </si>
  <si>
    <t>E08000021</t>
  </si>
  <si>
    <t>Newcastle Upon Tyne Metropolitan District</t>
  </si>
  <si>
    <t>Newcastle upon Tyne</t>
  </si>
  <si>
    <t>E08000022</t>
  </si>
  <si>
    <t>North Tyneside Metropolitan District</t>
  </si>
  <si>
    <t>North Tyneside</t>
  </si>
  <si>
    <t>E06000057</t>
  </si>
  <si>
    <t>Northumberland Unitary Authority</t>
  </si>
  <si>
    <t>Northumberland</t>
  </si>
  <si>
    <t>E06000003</t>
  </si>
  <si>
    <t>Redcar and Cleveland Unitary Authority</t>
  </si>
  <si>
    <t>Redcar and Cleveland</t>
  </si>
  <si>
    <t>E08000023</t>
  </si>
  <si>
    <t>South Tyneside Metropolitan District</t>
  </si>
  <si>
    <t>South Tyneside</t>
  </si>
  <si>
    <t>E06000004</t>
  </si>
  <si>
    <t>Stockton-on-Tees Unitary Authority</t>
  </si>
  <si>
    <t>Stockton-on-Tees</t>
  </si>
  <si>
    <t>E08000024</t>
  </si>
  <si>
    <t>Sunderland Metropolitan District</t>
  </si>
  <si>
    <t>Sunderland</t>
  </si>
  <si>
    <t>E07000026</t>
  </si>
  <si>
    <t>Cumbria County</t>
  </si>
  <si>
    <t>Allerdale</t>
  </si>
  <si>
    <t>E07000027</t>
  </si>
  <si>
    <t>Barrow-in-Furness</t>
  </si>
  <si>
    <t>E06000008</t>
  </si>
  <si>
    <t>Blackburn With Darwen Unitary Authority</t>
  </si>
  <si>
    <t>Blackburn with Darwen</t>
  </si>
  <si>
    <t>E06000009</t>
  </si>
  <si>
    <t>Blackpool Unitary Authority</t>
  </si>
  <si>
    <t>Blackpool</t>
  </si>
  <si>
    <t>E08000001</t>
  </si>
  <si>
    <t>Bolton Metropolitan District</t>
  </si>
  <si>
    <t>Bolton</t>
  </si>
  <si>
    <t>E07000117</t>
  </si>
  <si>
    <t>Lancashire County</t>
  </si>
  <si>
    <t>Burnley</t>
  </si>
  <si>
    <t>E08000002</t>
  </si>
  <si>
    <t>Bury Metropolitan District</t>
  </si>
  <si>
    <t>Bury</t>
  </si>
  <si>
    <t>E07000028</t>
  </si>
  <si>
    <t>Carlisle</t>
  </si>
  <si>
    <t>E06000049</t>
  </si>
  <si>
    <t>Cheshire East Unitary Authority</t>
  </si>
  <si>
    <t>Cheshire East</t>
  </si>
  <si>
    <t>E06000050</t>
  </si>
  <si>
    <t>Cheshire West and Chester Unitary Authority</t>
  </si>
  <si>
    <t>Cheshire West and Chester</t>
  </si>
  <si>
    <t>E07000118</t>
  </si>
  <si>
    <t>Chorley</t>
  </si>
  <si>
    <t>E07000029</t>
  </si>
  <si>
    <t>Copeland</t>
  </si>
  <si>
    <t>E07000030</t>
  </si>
  <si>
    <t>Eden</t>
  </si>
  <si>
    <t>E07000119</t>
  </si>
  <si>
    <t>Fylde</t>
  </si>
  <si>
    <t>E06000006</t>
  </si>
  <si>
    <t>Halton Unitary Authority</t>
  </si>
  <si>
    <t>Halton</t>
  </si>
  <si>
    <t>E07000120</t>
  </si>
  <si>
    <t>Hyndburn</t>
  </si>
  <si>
    <t>E08000011</t>
  </si>
  <si>
    <t>Knowsley Metropolitan District</t>
  </si>
  <si>
    <t>Knowsley</t>
  </si>
  <si>
    <t>E07000121</t>
  </si>
  <si>
    <t>Lancaster</t>
  </si>
  <si>
    <t>E08000012</t>
  </si>
  <si>
    <t>Liverpool Metropolitan District</t>
  </si>
  <si>
    <t>Liverpool</t>
  </si>
  <si>
    <t>E08000003</t>
  </si>
  <si>
    <t>Manchester Metropolitan District</t>
  </si>
  <si>
    <t>Manchester</t>
  </si>
  <si>
    <t>E08000004</t>
  </si>
  <si>
    <t>Oldham Metropolitan District</t>
  </si>
  <si>
    <t>Oldham</t>
  </si>
  <si>
    <t>E07000122</t>
  </si>
  <si>
    <t>Pendle</t>
  </si>
  <si>
    <t>E07000123</t>
  </si>
  <si>
    <t>Preston</t>
  </si>
  <si>
    <t>E07000124</t>
  </si>
  <si>
    <t>Ribble Valley</t>
  </si>
  <si>
    <t>E08000005</t>
  </si>
  <si>
    <t>Rochdale Metropolitan District</t>
  </si>
  <si>
    <t>Rochdale</t>
  </si>
  <si>
    <t>E07000125</t>
  </si>
  <si>
    <t>Rossendale</t>
  </si>
  <si>
    <t>E08000006</t>
  </si>
  <si>
    <t>Salford Metropolitan District</t>
  </si>
  <si>
    <t>Salford</t>
  </si>
  <si>
    <t>E08000014</t>
  </si>
  <si>
    <t>Sefton Metropolitan District</t>
  </si>
  <si>
    <t>Sefton</t>
  </si>
  <si>
    <t>E07000031</t>
  </si>
  <si>
    <t>South Lakeland</t>
  </si>
  <si>
    <t>E07000126</t>
  </si>
  <si>
    <t>South Ribble</t>
  </si>
  <si>
    <t>E08000013</t>
  </si>
  <si>
    <t>St Helens Metropolitan District</t>
  </si>
  <si>
    <t>St. Helens</t>
  </si>
  <si>
    <t>E08000007</t>
  </si>
  <si>
    <t>Stockport Metropolitan District</t>
  </si>
  <si>
    <t>Stockport</t>
  </si>
  <si>
    <t>E08000008</t>
  </si>
  <si>
    <t>Tameside Metropolitan District</t>
  </si>
  <si>
    <t>Tameside</t>
  </si>
  <si>
    <t>E08000009</t>
  </si>
  <si>
    <t>Trafford Metropolitan District</t>
  </si>
  <si>
    <t>Trafford</t>
  </si>
  <si>
    <t>E06000007</t>
  </si>
  <si>
    <t>Warrington Unitary Authority</t>
  </si>
  <si>
    <t>Warrington</t>
  </si>
  <si>
    <t>E07000127</t>
  </si>
  <si>
    <t>West Lancashire</t>
  </si>
  <si>
    <t>E08000010</t>
  </si>
  <si>
    <t>Wigan Metropolitan District</t>
  </si>
  <si>
    <t>Wigan</t>
  </si>
  <si>
    <t>E08000015</t>
  </si>
  <si>
    <t>Wirral Metropolitan District</t>
  </si>
  <si>
    <t>Wirral</t>
  </si>
  <si>
    <t>E07000128</t>
  </si>
  <si>
    <t>Wyre</t>
  </si>
  <si>
    <t>E07000223</t>
  </si>
  <si>
    <t>West Sussex County</t>
  </si>
  <si>
    <t>Adur</t>
  </si>
  <si>
    <t>E07000224</t>
  </si>
  <si>
    <t>Arun</t>
  </si>
  <si>
    <t>E07000105</t>
  </si>
  <si>
    <t>Kent County</t>
  </si>
  <si>
    <t>Ashford</t>
  </si>
  <si>
    <t>E07000084</t>
  </si>
  <si>
    <t>Hampshire County</t>
  </si>
  <si>
    <t>Basingstoke and Deane</t>
  </si>
  <si>
    <t>E06000036</t>
  </si>
  <si>
    <t>Bracknell Forest Unitary Authority</t>
  </si>
  <si>
    <t>Bracknell Forest</t>
  </si>
  <si>
    <t>E06000043</t>
  </si>
  <si>
    <t>The City of Brighton and Hove Unitary Authority</t>
  </si>
  <si>
    <t>Brighton and Hove</t>
  </si>
  <si>
    <t>E06000060</t>
  </si>
  <si>
    <t>Buckinghamshire Unitary Authority</t>
  </si>
  <si>
    <t>Buckinghamshire</t>
  </si>
  <si>
    <t>E07000106</t>
  </si>
  <si>
    <t>Canterbury</t>
  </si>
  <si>
    <t>E07000177</t>
  </si>
  <si>
    <t>Oxfordshire County</t>
  </si>
  <si>
    <t>Cherwell</t>
  </si>
  <si>
    <t>E07000225</t>
  </si>
  <si>
    <t>Chichester</t>
  </si>
  <si>
    <t>E07000226</t>
  </si>
  <si>
    <t>Crawley</t>
  </si>
  <si>
    <t>E07000107</t>
  </si>
  <si>
    <t>Dartford</t>
  </si>
  <si>
    <t>E07000108</t>
  </si>
  <si>
    <t>Dover</t>
  </si>
  <si>
    <t>E07000085</t>
  </si>
  <si>
    <t>East Hampshire</t>
  </si>
  <si>
    <t>E07000061</t>
  </si>
  <si>
    <t>East Sussex County</t>
  </si>
  <si>
    <t>Eastbourne</t>
  </si>
  <si>
    <t>E07000086</t>
  </si>
  <si>
    <t>Eastleigh</t>
  </si>
  <si>
    <t>E07000207</t>
  </si>
  <si>
    <t>Surrey County</t>
  </si>
  <si>
    <t>Elmbridge</t>
  </si>
  <si>
    <t>E07000208</t>
  </si>
  <si>
    <t>Epsom and Ewell</t>
  </si>
  <si>
    <t>E07000087</t>
  </si>
  <si>
    <t>Fareham</t>
  </si>
  <si>
    <t>E07000112</t>
  </si>
  <si>
    <t>Folkestone and Hythe</t>
  </si>
  <si>
    <t>E07000088</t>
  </si>
  <si>
    <t>Gosport</t>
  </si>
  <si>
    <t>E07000109</t>
  </si>
  <si>
    <t>Gravesham</t>
  </si>
  <si>
    <t>E07000209</t>
  </si>
  <si>
    <t>Guildford</t>
  </si>
  <si>
    <t>E07000089</t>
  </si>
  <si>
    <t>Hart</t>
  </si>
  <si>
    <t>E07000062</t>
  </si>
  <si>
    <t>Hastings</t>
  </si>
  <si>
    <t>E07000090</t>
  </si>
  <si>
    <t>Havant</t>
  </si>
  <si>
    <t>E07000227</t>
  </si>
  <si>
    <t>Horsham</t>
  </si>
  <si>
    <t>E06000046</t>
  </si>
  <si>
    <t>Isle of Wight Unitary Authority</t>
  </si>
  <si>
    <t>Isle of Wight</t>
  </si>
  <si>
    <t>E07000063</t>
  </si>
  <si>
    <t>Lewes</t>
  </si>
  <si>
    <t>E07000110</t>
  </si>
  <si>
    <t>Maidstone</t>
  </si>
  <si>
    <t>E06000035</t>
  </si>
  <si>
    <t>Medway Unitary Authority</t>
  </si>
  <si>
    <t>Medway</t>
  </si>
  <si>
    <t>E07000228</t>
  </si>
  <si>
    <t>Mid Sussex</t>
  </si>
  <si>
    <t>E06000042</t>
  </si>
  <si>
    <t>Milton Keynes Unitary Authority</t>
  </si>
  <si>
    <t>Milton Keynes</t>
  </si>
  <si>
    <t>E07000210</t>
  </si>
  <si>
    <t>Mole Valley</t>
  </si>
  <si>
    <t>E07000091</t>
  </si>
  <si>
    <t>New Forest</t>
  </si>
  <si>
    <t>E07000178</t>
  </si>
  <si>
    <t>Oxford</t>
  </si>
  <si>
    <t>E06000044</t>
  </si>
  <si>
    <t>City of Portsmouth Unitary Authority</t>
  </si>
  <si>
    <t>Portsmouth</t>
  </si>
  <si>
    <t>E06000038</t>
  </si>
  <si>
    <t>Reading Unitary Authority</t>
  </si>
  <si>
    <t>Reading</t>
  </si>
  <si>
    <t>E07000211</t>
  </si>
  <si>
    <t>Reigate and Banstead</t>
  </si>
  <si>
    <t>E07000064</t>
  </si>
  <si>
    <t>Rother</t>
  </si>
  <si>
    <t>E07000212</t>
  </si>
  <si>
    <t>Runnymede</t>
  </si>
  <si>
    <t>E07000092</t>
  </si>
  <si>
    <t>Rushmoor</t>
  </si>
  <si>
    <t>E07000111</t>
  </si>
  <si>
    <t>Sevenoaks</t>
  </si>
  <si>
    <t>E06000039</t>
  </si>
  <si>
    <t>Slough Unitary Authority</t>
  </si>
  <si>
    <t>Slough</t>
  </si>
  <si>
    <t>E07000179</t>
  </si>
  <si>
    <t>South Oxfordshire</t>
  </si>
  <si>
    <t>E06000045</t>
  </si>
  <si>
    <t>City of Southampton Unitary Authority</t>
  </si>
  <si>
    <t>Southampton</t>
  </si>
  <si>
    <t>E07000213</t>
  </si>
  <si>
    <t>Spelthorne</t>
  </si>
  <si>
    <t>E07000214</t>
  </si>
  <si>
    <t>Surrey Heath</t>
  </si>
  <si>
    <t>E07000113</t>
  </si>
  <si>
    <t>Swale</t>
  </si>
  <si>
    <t>E07000215</t>
  </si>
  <si>
    <t>Tandridge</t>
  </si>
  <si>
    <t>E07000093</t>
  </si>
  <si>
    <t>Test Valley</t>
  </si>
  <si>
    <t>E07000114</t>
  </si>
  <si>
    <t>Thanet</t>
  </si>
  <si>
    <t>E07000115</t>
  </si>
  <si>
    <t>Tonbridge and Malling</t>
  </si>
  <si>
    <t>E07000116</t>
  </si>
  <si>
    <t>Tunbridge Wells</t>
  </si>
  <si>
    <t>E07000180</t>
  </si>
  <si>
    <t>Vale of White Horse</t>
  </si>
  <si>
    <t>E07000216</t>
  </si>
  <si>
    <t>Waverley</t>
  </si>
  <si>
    <t>E07000065</t>
  </si>
  <si>
    <t>Wealden</t>
  </si>
  <si>
    <t>E06000037</t>
  </si>
  <si>
    <t>West Berkshire Unitary Authority</t>
  </si>
  <si>
    <t>West Berkshire</t>
  </si>
  <si>
    <t>E07000181</t>
  </si>
  <si>
    <t>West Oxfordshire</t>
  </si>
  <si>
    <t>E07000094</t>
  </si>
  <si>
    <t>Winchester</t>
  </si>
  <si>
    <t>E06000040</t>
  </si>
  <si>
    <t>Windsor and Maidenhead Unitary Authority</t>
  </si>
  <si>
    <t>Windsor and Maidenhead</t>
  </si>
  <si>
    <t>E07000217</t>
  </si>
  <si>
    <t>Woking</t>
  </si>
  <si>
    <t>E06000041</t>
  </si>
  <si>
    <t>Wokingham Unitary Authority</t>
  </si>
  <si>
    <t>Wokingham</t>
  </si>
  <si>
    <t>E07000229</t>
  </si>
  <si>
    <t>Worthing</t>
  </si>
  <si>
    <t>E06000022</t>
  </si>
  <si>
    <t>Bath and North East Somerset Unitary Authority</t>
  </si>
  <si>
    <t>Bath and North East Somerset</t>
  </si>
  <si>
    <t>E06000058</t>
  </si>
  <si>
    <t>Bournemouth Christchurch and Poole Unitary Authority</t>
  </si>
  <si>
    <t>Bournemouth, Christchurch and Poole</t>
  </si>
  <si>
    <t>E06000023</t>
  </si>
  <si>
    <t>City of Bristol Unitary Authority</t>
  </si>
  <si>
    <t>Bristol, City of</t>
  </si>
  <si>
    <t>E07000078</t>
  </si>
  <si>
    <t>Gloucestershire County</t>
  </si>
  <si>
    <t>Cheltenham</t>
  </si>
  <si>
    <t>E06000052</t>
  </si>
  <si>
    <t>Cornwall Unitary Authority</t>
  </si>
  <si>
    <t>Cornwall</t>
  </si>
  <si>
    <t>E07000079</t>
  </si>
  <si>
    <t>Cotswold</t>
  </si>
  <si>
    <t>E06000059</t>
  </si>
  <si>
    <t>Dorset Unitary Authority</t>
  </si>
  <si>
    <t>Dorset</t>
  </si>
  <si>
    <t>E07000040</t>
  </si>
  <si>
    <t>Devon County</t>
  </si>
  <si>
    <t>East Devon</t>
  </si>
  <si>
    <t>E07000041</t>
  </si>
  <si>
    <t>Exeter</t>
  </si>
  <si>
    <t>E07000080</t>
  </si>
  <si>
    <t>Forest of Dean</t>
  </si>
  <si>
    <t>E07000081</t>
  </si>
  <si>
    <t>Gloucester</t>
  </si>
  <si>
    <t>E06000053</t>
  </si>
  <si>
    <t>Isles of Scilly Unitary Authority</t>
  </si>
  <si>
    <t>Isles of Scilly</t>
  </si>
  <si>
    <t>E07000187</t>
  </si>
  <si>
    <t>Somerset County</t>
  </si>
  <si>
    <t>Mendip</t>
  </si>
  <si>
    <t>E07000042</t>
  </si>
  <si>
    <t>Mid Devon</t>
  </si>
  <si>
    <t>E07000043</t>
  </si>
  <si>
    <t>North Devon</t>
  </si>
  <si>
    <t>E06000024</t>
  </si>
  <si>
    <t>North Somerset Unitary Authority</t>
  </si>
  <si>
    <t>North Somerset</t>
  </si>
  <si>
    <t>E06000026</t>
  </si>
  <si>
    <t>City of Plymouth Unitary Authority</t>
  </si>
  <si>
    <t>Plymouth</t>
  </si>
  <si>
    <t>E07000188</t>
  </si>
  <si>
    <t>Sedgemoor</t>
  </si>
  <si>
    <t>E07000246</t>
  </si>
  <si>
    <t>Somerset West and Taunton</t>
  </si>
  <si>
    <t>E06000025</t>
  </si>
  <si>
    <t>South Gloucestershire Unitary Authority</t>
  </si>
  <si>
    <t>South Gloucestershire</t>
  </si>
  <si>
    <t>E07000044</t>
  </si>
  <si>
    <t>South Hams</t>
  </si>
  <si>
    <t>E07000189</t>
  </si>
  <si>
    <t>South Somerset</t>
  </si>
  <si>
    <t>E07000082</t>
  </si>
  <si>
    <t>Stroud</t>
  </si>
  <si>
    <t>E06000030</t>
  </si>
  <si>
    <t>Swindon Unitary Authority</t>
  </si>
  <si>
    <t>Swindon</t>
  </si>
  <si>
    <t>E07000045</t>
  </si>
  <si>
    <t>Teignbridge</t>
  </si>
  <si>
    <t>E07000083</t>
  </si>
  <si>
    <t>Tewkesbury</t>
  </si>
  <si>
    <t>E06000027</t>
  </si>
  <si>
    <t>Torbay Unitary Authority</t>
  </si>
  <si>
    <t>Torbay</t>
  </si>
  <si>
    <t>E07000046</t>
  </si>
  <si>
    <t>Torridge</t>
  </si>
  <si>
    <t>E07000047</t>
  </si>
  <si>
    <t>West Devon</t>
  </si>
  <si>
    <t>E06000054</t>
  </si>
  <si>
    <t>Wiltshire Unitary Authority</t>
  </si>
  <si>
    <t>Wiltshire</t>
  </si>
  <si>
    <t>E08000025</t>
  </si>
  <si>
    <t>Birmingham Metropolitan District</t>
  </si>
  <si>
    <t>Birmingham</t>
  </si>
  <si>
    <t>E07000234</t>
  </si>
  <si>
    <t>Worcestershire County</t>
  </si>
  <si>
    <t>Bromsgrove</t>
  </si>
  <si>
    <t>E07000192</t>
  </si>
  <si>
    <t>Staffordshire County</t>
  </si>
  <si>
    <t>Cannock Chase</t>
  </si>
  <si>
    <t>E08000026</t>
  </si>
  <si>
    <t>Coventry Metropolitan District</t>
  </si>
  <si>
    <t>Coventry</t>
  </si>
  <si>
    <t>E08000027</t>
  </si>
  <si>
    <t>Dudley Metropolitan District</t>
  </si>
  <si>
    <t>Dudley</t>
  </si>
  <si>
    <t>E07000193</t>
  </si>
  <si>
    <t>East Staffordshire</t>
  </si>
  <si>
    <t>E06000019</t>
  </si>
  <si>
    <t>County of Herefordshire Unitary Authority</t>
  </si>
  <si>
    <t>Herefordshire, County of</t>
  </si>
  <si>
    <t>E07000194</t>
  </si>
  <si>
    <t>Lichfield</t>
  </si>
  <si>
    <t>E07000235</t>
  </si>
  <si>
    <t>Malvern Hills</t>
  </si>
  <si>
    <t>E07000195</t>
  </si>
  <si>
    <t>Newcastle-under-Lyme</t>
  </si>
  <si>
    <t>E07000218</t>
  </si>
  <si>
    <t>Warwickshire County</t>
  </si>
  <si>
    <t>North Warwickshire</t>
  </si>
  <si>
    <t>E07000219</t>
  </si>
  <si>
    <t>Nuneaton and Bedworth</t>
  </si>
  <si>
    <t>E07000236</t>
  </si>
  <si>
    <t>Redditch</t>
  </si>
  <si>
    <t>E07000220</t>
  </si>
  <si>
    <t>Rugby</t>
  </si>
  <si>
    <t>E08000028</t>
  </si>
  <si>
    <t>Sandwell Metropolitan District</t>
  </si>
  <si>
    <t>Sandwell</t>
  </si>
  <si>
    <t>E06000051</t>
  </si>
  <si>
    <t>Shropshire Unitary Authority</t>
  </si>
  <si>
    <t>Shropshire</t>
  </si>
  <si>
    <t>E08000029</t>
  </si>
  <si>
    <t>Solihull Metropolitan District</t>
  </si>
  <si>
    <t>Solihull</t>
  </si>
  <si>
    <t>E07000196</t>
  </si>
  <si>
    <t>South Staffordshire</t>
  </si>
  <si>
    <t>E07000197</t>
  </si>
  <si>
    <t>Stafford</t>
  </si>
  <si>
    <t>E07000198</t>
  </si>
  <si>
    <t>Staffordshire Moorlands</t>
  </si>
  <si>
    <t>E06000021</t>
  </si>
  <si>
    <t>City of Stoke-on-Trent Unitary Authority</t>
  </si>
  <si>
    <t>Stoke-on-Trent</t>
  </si>
  <si>
    <t>E07000221</t>
  </si>
  <si>
    <t>Stratford-on-Avon</t>
  </si>
  <si>
    <t>E07000199</t>
  </si>
  <si>
    <t>Tamworth</t>
  </si>
  <si>
    <t>E06000020</t>
  </si>
  <si>
    <t>Telford and Wrekin Unitary Authority</t>
  </si>
  <si>
    <t>Telford and Wrekin</t>
  </si>
  <si>
    <t>E08000030</t>
  </si>
  <si>
    <t>Walsall Metropolitan District</t>
  </si>
  <si>
    <t>Walsall</t>
  </si>
  <si>
    <t>E07000222</t>
  </si>
  <si>
    <t>Warwick</t>
  </si>
  <si>
    <t>E08000031</t>
  </si>
  <si>
    <t>City of Wolverhampton Metropolitan District</t>
  </si>
  <si>
    <t>Wolverhampton</t>
  </si>
  <si>
    <t>E07000237</t>
  </si>
  <si>
    <t>Worcester</t>
  </si>
  <si>
    <t>E07000238</t>
  </si>
  <si>
    <t>Wychavon</t>
  </si>
  <si>
    <t>E07000239</t>
  </si>
  <si>
    <t>Wyre Forest</t>
  </si>
  <si>
    <t>E08000016</t>
  </si>
  <si>
    <t>Yorkshire and The Humber</t>
  </si>
  <si>
    <t>Barnsley Metropolitan District</t>
  </si>
  <si>
    <t>Barnsley</t>
  </si>
  <si>
    <t>E08000032</t>
  </si>
  <si>
    <t>Bradford Metropolitan District</t>
  </si>
  <si>
    <t>Bradford</t>
  </si>
  <si>
    <t>E08000033</t>
  </si>
  <si>
    <t>Calderdale Metropolitan District</t>
  </si>
  <si>
    <t>Calderdale</t>
  </si>
  <si>
    <t>E07000163</t>
  </si>
  <si>
    <t>North Yorkshire County</t>
  </si>
  <si>
    <t>Craven</t>
  </si>
  <si>
    <t>E08000017</t>
  </si>
  <si>
    <t>Doncaster Metropolitan District</t>
  </si>
  <si>
    <t>Doncaster</t>
  </si>
  <si>
    <t>E06000011</t>
  </si>
  <si>
    <t>East Riding of Yorkshire Unitary Authority</t>
  </si>
  <si>
    <t>East Riding of Yorkshire</t>
  </si>
  <si>
    <t>E07000164</t>
  </si>
  <si>
    <t>Hambleton</t>
  </si>
  <si>
    <t>E07000165</t>
  </si>
  <si>
    <t>Harrogate</t>
  </si>
  <si>
    <t>E06000010</t>
  </si>
  <si>
    <t>City of Kingston Upon Hull Unitary Authority</t>
  </si>
  <si>
    <t>Kingston upon Hull, City of</t>
  </si>
  <si>
    <t>E08000034</t>
  </si>
  <si>
    <t>Kirklees Metropolitan District</t>
  </si>
  <si>
    <t>Kirklees</t>
  </si>
  <si>
    <t>E08000035</t>
  </si>
  <si>
    <t>Leeds Metropolitan District</t>
  </si>
  <si>
    <t>Leeds</t>
  </si>
  <si>
    <t>E06000012</t>
  </si>
  <si>
    <t>North East Lincolnshire Unitary Authority</t>
  </si>
  <si>
    <t>North East Lincolnshire</t>
  </si>
  <si>
    <t>E06000013</t>
  </si>
  <si>
    <t>North Lincolnshire Unitary Authority</t>
  </si>
  <si>
    <t>North Lincolnshire</t>
  </si>
  <si>
    <t>E07000166</t>
  </si>
  <si>
    <t>Richmondshire</t>
  </si>
  <si>
    <t>E08000018</t>
  </si>
  <si>
    <t>Rotherham Metropolitan District</t>
  </si>
  <si>
    <t>Rotherham</t>
  </si>
  <si>
    <t>E07000167</t>
  </si>
  <si>
    <t>Ryedale</t>
  </si>
  <si>
    <t>E07000168</t>
  </si>
  <si>
    <t>Scarborough</t>
  </si>
  <si>
    <t>E07000169</t>
  </si>
  <si>
    <t>Selby</t>
  </si>
  <si>
    <t>E08000019</t>
  </si>
  <si>
    <t>Sheffield Metropolitan District</t>
  </si>
  <si>
    <t>Sheffield</t>
  </si>
  <si>
    <t>E08000036</t>
  </si>
  <si>
    <t>Wakefield Metropolitan District</t>
  </si>
  <si>
    <t>Wakefield</t>
  </si>
  <si>
    <t>E06000014</t>
  </si>
  <si>
    <t>York Unitary Authority</t>
  </si>
  <si>
    <t>York</t>
  </si>
  <si>
    <t>Listed Buildings in National Park Authorities</t>
  </si>
  <si>
    <t>Type</t>
  </si>
  <si>
    <t xml:space="preserve"> </t>
  </si>
  <si>
    <t>Name</t>
  </si>
  <si>
    <t>National Park</t>
  </si>
  <si>
    <t>Dartmoor</t>
  </si>
  <si>
    <t>Exmoor</t>
  </si>
  <si>
    <t>Lake District</t>
  </si>
  <si>
    <t>North York Moors</t>
  </si>
  <si>
    <t>Peak District</t>
  </si>
  <si>
    <t>South Downs</t>
  </si>
  <si>
    <t>The Broads</t>
  </si>
  <si>
    <t>Yorkshire Dales</t>
  </si>
  <si>
    <t>Listed Buildings in Areas of Outstanding Natural Beauty</t>
  </si>
  <si>
    <t>AONB</t>
  </si>
  <si>
    <t>Arnside &amp; Silverdale</t>
  </si>
  <si>
    <t>Blackdown Hills</t>
  </si>
  <si>
    <t>Chichester Harbour</t>
  </si>
  <si>
    <t>Chilterns</t>
  </si>
  <si>
    <t>Cotswolds</t>
  </si>
  <si>
    <t>Cranborne Chase &amp; West Wiltshire Downs</t>
  </si>
  <si>
    <t>Dedham Vale</t>
  </si>
  <si>
    <t>Forest Of Bowland</t>
  </si>
  <si>
    <t>High Weald</t>
  </si>
  <si>
    <t>Howardian Hills</t>
  </si>
  <si>
    <t>Isle Of Wight</t>
  </si>
  <si>
    <t>Isles Of Scilly</t>
  </si>
  <si>
    <t>Kent Downs</t>
  </si>
  <si>
    <t>Lincolnshire Wolds</t>
  </si>
  <si>
    <t>Mendip Hills</t>
  </si>
  <si>
    <t>Nidderdale</t>
  </si>
  <si>
    <t>Norfolk Coast</t>
  </si>
  <si>
    <t>North Pennines</t>
  </si>
  <si>
    <t>North Wessex Downs</t>
  </si>
  <si>
    <t>Northumberland Coast</t>
  </si>
  <si>
    <t>Quantock Hills</t>
  </si>
  <si>
    <t>Shropshire Hills</t>
  </si>
  <si>
    <t>Solway Coast</t>
  </si>
  <si>
    <t>South Devon</t>
  </si>
  <si>
    <t>Suffolk Coast &amp; Heaths</t>
  </si>
  <si>
    <t>Surrey Hills</t>
  </si>
  <si>
    <t>Tamar Valley</t>
  </si>
  <si>
    <t>Wye Valley</t>
  </si>
  <si>
    <t>NB: Some Local Authorities still occasionally have buildings where the grade is awaiting verification. This will account for any discrepancies between the total number of listed buildings and the sum of all Grade I, II* and IIs.</t>
  </si>
  <si>
    <t>This table does not represent the total number of listed buildings as one entry can represent a number of buildings (e.g. a farm could be listed once but actually include a number of individual buildings). The actual number of buildings has been estimated to be  500,000. Other estimates put the total number at between 630,00 and 895,000 (Institute of Historic Building Conservation)</t>
  </si>
  <si>
    <t xml:space="preserve">1 ‘The East Suffolk (Local Government Changes) Order 2018’ established the local authority ‘East Suffolk’ to replace Suffolk Coastal and Waveney. </t>
  </si>
  <si>
    <t>2 ‘The West Suffolk (Local Government Changes) Order 2018’ established the local authority ‘West Suffolk’ to replace Forest Heath and St. Edmundsbury.</t>
  </si>
  <si>
    <t xml:space="preserve">3 ‘The Bournemouth, Dorset and Poole (Structural Changes) Order 2018’ established the local authority ‘Bournemouth, Christchurch and Poole’ to replace Bournemouth, Christchurch and Poole. </t>
  </si>
  <si>
    <t xml:space="preserve">4 ‘The Bournemouth, Dorset and Poole (Structural Changes) Order 2018’ established the local authority ‘Dorset’ to replace East Dorset, North Dorset and West Dorset. </t>
  </si>
  <si>
    <t xml:space="preserve">5 ‘The Somerset West and Taunton (Local Government Changes) Order 2018’ established the local authority 'Somerset West and Taunton' to replace Taunton Deane and West Somerset. </t>
  </si>
  <si>
    <t>Conservation Areas are areas of special architectural or historical interest whose character and appearance are worth protecting or enhancing. These values are judged against local and regional criteria, rather than national importance, as is the case with listing. 
For more information please see: https://historicengland.org.uk/advice/planning/conservation-areas/</t>
  </si>
  <si>
    <t>In 2019, Historic England began grouping Conservation Areas by its six administrative regions. Historic data grouped by Region are provided below.</t>
  </si>
  <si>
    <r>
      <t xml:space="preserve">Number of Conservation Areas </t>
    </r>
    <r>
      <rPr>
        <vertAlign val="superscript"/>
        <sz val="14"/>
        <color theme="3"/>
        <rFont val="Calibri"/>
        <family val="2"/>
      </rPr>
      <t>[1]</t>
    </r>
  </si>
  <si>
    <t>% of all conservation areas in 2021</t>
  </si>
  <si>
    <t>Change
2020 to 2021</t>
  </si>
  <si>
    <t>London and South East</t>
  </si>
  <si>
    <t>Midlands</t>
  </si>
  <si>
    <t>North East and Yorkshire</t>
  </si>
  <si>
    <t>North West/West Midlands</t>
  </si>
  <si>
    <t>1 From 2019, conservation areas are counted by the six Historic England regions, therefore 2019 data cannot be compared to previous years.</t>
  </si>
  <si>
    <r>
      <t xml:space="preserve">Number of Conservation Areas, 2018 </t>
    </r>
    <r>
      <rPr>
        <vertAlign val="superscript"/>
        <sz val="14"/>
        <color theme="3"/>
        <rFont val="Calibri"/>
        <family val="2"/>
      </rPr>
      <t>[2]</t>
    </r>
  </si>
  <si>
    <t>North West / West Midlands</t>
  </si>
  <si>
    <t>West Midlands / East Midlands</t>
  </si>
  <si>
    <t>2 From 2018, the way in which conservation areas are counted has changed from collecting the information from Local Planning Authority websites to reporting from the Historic England Heritage Asset Management database. Information in the database is collected by Historic England regional teams and the annual Heritage at Risk survey. This represents a change in the way that conservation areas in National Parks are counted, therefore, 2018 data cannot be compared to previous years.</t>
  </si>
  <si>
    <t>Number of Conservation Areas 2002-2017</t>
  </si>
  <si>
    <t>2009</t>
  </si>
  <si>
    <t>2014 *</t>
  </si>
  <si>
    <t>2015 *</t>
  </si>
  <si>
    <t>2016 *</t>
  </si>
  <si>
    <t>2017 *</t>
  </si>
  <si>
    <t>% of all conservation areas in 2017</t>
  </si>
  <si>
    <t>England (excl. National Park)</t>
  </si>
  <si>
    <t xml:space="preserve">West Midlands </t>
  </si>
  <si>
    <t>England (incl. National Park)</t>
  </si>
  <si>
    <t>From 2014, conservation data was derived from local authorities’ own websites. As a result, caution should be taken when comparing the change in the number of conservation areas over time.</t>
  </si>
  <si>
    <t>*Regional Conservation Area numbers are estimated based on the sum of Local Authority data excluding National Parks</t>
  </si>
  <si>
    <t>Source: Historic England gathers Conservation Area numbers from Local Authorities</t>
  </si>
  <si>
    <t>Conservation Areas are areas of special architectural or historical interest whose character and appearance are worth protecting or enhancing. This "specialness" is judged against local and regional criteria, rather than national importance, as is the case with listing. 
For more information please see https://historicengland.org.uk/advice/planning/conservation-areas/</t>
  </si>
  <si>
    <t xml:space="preserve">Source: Historic England </t>
  </si>
  <si>
    <t>Conservation Areas by Local Authority</t>
  </si>
  <si>
    <t>Unitary Authority</t>
  </si>
  <si>
    <t>District Borough</t>
  </si>
  <si>
    <t>Published Conservation Area Name</t>
  </si>
  <si>
    <t>Bedford (UA)</t>
  </si>
  <si>
    <t>Biddenham</t>
  </si>
  <si>
    <t>Bletsoe</t>
  </si>
  <si>
    <t>Cardington</t>
  </si>
  <si>
    <t>Carlton</t>
  </si>
  <si>
    <t>Elstow</t>
  </si>
  <si>
    <t>Farndish</t>
  </si>
  <si>
    <t>Felmersham</t>
  </si>
  <si>
    <t>Great Barford, Great Barford Hill</t>
  </si>
  <si>
    <t>Great Barford, Green End</t>
  </si>
  <si>
    <t>Harrold</t>
  </si>
  <si>
    <t>Hinwick</t>
  </si>
  <si>
    <t>Kempston</t>
  </si>
  <si>
    <t>Odell</t>
  </si>
  <si>
    <t>Pavenham</t>
  </si>
  <si>
    <t>Podington</t>
  </si>
  <si>
    <t>Riseley</t>
  </si>
  <si>
    <t>Roxton</t>
  </si>
  <si>
    <t>Sharnbrook</t>
  </si>
  <si>
    <t>Stevington</t>
  </si>
  <si>
    <t>Stewartby</t>
  </si>
  <si>
    <t>Swineshead</t>
  </si>
  <si>
    <t>Thurleigh</t>
  </si>
  <si>
    <t>Upper Dean</t>
  </si>
  <si>
    <t>Wootton</t>
  </si>
  <si>
    <t>Bedford (UA)***</t>
  </si>
  <si>
    <t>Great Barford</t>
  </si>
  <si>
    <t>Turvey</t>
  </si>
  <si>
    <t>Buckinghamshire (UA)</t>
  </si>
  <si>
    <t>Ringshall</t>
  </si>
  <si>
    <t>Central Bedfordshire (UA)</t>
  </si>
  <si>
    <t>Ampthill</t>
  </si>
  <si>
    <t>Apsley End (Shillington)</t>
  </si>
  <si>
    <t>Aspley Guise</t>
  </si>
  <si>
    <t>Aspley Heath</t>
  </si>
  <si>
    <t>Astwick</t>
  </si>
  <si>
    <t>Barton le Clay</t>
  </si>
  <si>
    <t>Biggleswade</t>
  </si>
  <si>
    <t>Billington</t>
  </si>
  <si>
    <t>Blunham</t>
  </si>
  <si>
    <t>Caddington</t>
  </si>
  <si>
    <t>Clifton</t>
  </si>
  <si>
    <t>Clophill</t>
  </si>
  <si>
    <t>Dunstable</t>
  </si>
  <si>
    <t>Eaton Bray</t>
  </si>
  <si>
    <t>Eggington</t>
  </si>
  <si>
    <t>Eversholt Church End and Brook End</t>
  </si>
  <si>
    <t>Flitton</t>
  </si>
  <si>
    <t>Harlington</t>
  </si>
  <si>
    <t>Haynes Church End</t>
  </si>
  <si>
    <t>Heath and Reach</t>
  </si>
  <si>
    <t>Henlow</t>
  </si>
  <si>
    <t>Hockliffe Church End</t>
  </si>
  <si>
    <t>Houghton Regis</t>
  </si>
  <si>
    <t>Husborne Crawley</t>
  </si>
  <si>
    <t>Husborne Crawley (Church End)</t>
  </si>
  <si>
    <t>Ickwell</t>
  </si>
  <si>
    <t>Kensworth Church End</t>
  </si>
  <si>
    <t>Kensworth Lynch</t>
  </si>
  <si>
    <t>Leighton Buzzard</t>
  </si>
  <si>
    <t>Linslade</t>
  </si>
  <si>
    <t>Luton Hoo</t>
  </si>
  <si>
    <t>Maulden</t>
  </si>
  <si>
    <t>Meppershall</t>
  </si>
  <si>
    <t>Millbrook</t>
  </si>
  <si>
    <t>Milton Bryan</t>
  </si>
  <si>
    <t>Northill</t>
  </si>
  <si>
    <t>Old Warden</t>
  </si>
  <si>
    <t>Potton</t>
  </si>
  <si>
    <t>Pulloxhill</t>
  </si>
  <si>
    <t>Ridgmont</t>
  </si>
  <si>
    <t>Sandy</t>
  </si>
  <si>
    <t>Sewell</t>
  </si>
  <si>
    <t>Shefford</t>
  </si>
  <si>
    <t>Shillington</t>
  </si>
  <si>
    <t>Silsoe</t>
  </si>
  <si>
    <t>Southcott Village</t>
  </si>
  <si>
    <t>Southill</t>
  </si>
  <si>
    <t>Steppingley</t>
  </si>
  <si>
    <t>Streatley</t>
  </si>
  <si>
    <t>Studham</t>
  </si>
  <si>
    <t>Tebworth</t>
  </si>
  <si>
    <t>Tempsford Church End</t>
  </si>
  <si>
    <t>Tempsford, Langford End</t>
  </si>
  <si>
    <t>Tingrith</t>
  </si>
  <si>
    <t>Toddington</t>
  </si>
  <si>
    <t>Totternhoe</t>
  </si>
  <si>
    <t>Whipsnade</t>
  </si>
  <si>
    <t>Woburn</t>
  </si>
  <si>
    <t>Wrest Park</t>
  </si>
  <si>
    <t>Wrestlingworth</t>
  </si>
  <si>
    <t>County Durham (UA)</t>
  </si>
  <si>
    <t>Cockfield</t>
  </si>
  <si>
    <t>Luton (UA)</t>
  </si>
  <si>
    <t>High Town Road</t>
  </si>
  <si>
    <t>Luton South</t>
  </si>
  <si>
    <t>Plaiters Lea, Town Centre</t>
  </si>
  <si>
    <t>Rothesay, Dallow</t>
  </si>
  <si>
    <t>Town Centre</t>
  </si>
  <si>
    <t>Peterborough, City of (UA)</t>
  </si>
  <si>
    <t>Ailsworth</t>
  </si>
  <si>
    <t>Bainton</t>
  </si>
  <si>
    <t>Barnack</t>
  </si>
  <si>
    <t>Castor</t>
  </si>
  <si>
    <t>City Centre, Peterborough</t>
  </si>
  <si>
    <t>Deeping Gate</t>
  </si>
  <si>
    <t>Etton</t>
  </si>
  <si>
    <t>Eye</t>
  </si>
  <si>
    <t>Glinton</t>
  </si>
  <si>
    <t>Helpston</t>
  </si>
  <si>
    <t>Lincoln Road Former Railway Cottages</t>
  </si>
  <si>
    <t>Longthorpe</t>
  </si>
  <si>
    <t>Marholm</t>
  </si>
  <si>
    <t>Maxey</t>
  </si>
  <si>
    <t>Northborough</t>
  </si>
  <si>
    <t>Orton Longueville</t>
  </si>
  <si>
    <t>Orton Waterville</t>
  </si>
  <si>
    <t>Peakirk</t>
  </si>
  <si>
    <t>Pilsgate</t>
  </si>
  <si>
    <t>Queens Road</t>
  </si>
  <si>
    <t>Southorpe</t>
  </si>
  <si>
    <t>Stanground</t>
  </si>
  <si>
    <t>The Park</t>
  </si>
  <si>
    <t>Thorney</t>
  </si>
  <si>
    <t>Thornhaugh</t>
  </si>
  <si>
    <t>Ufford</t>
  </si>
  <si>
    <t>Wansford</t>
  </si>
  <si>
    <t>Werrington</t>
  </si>
  <si>
    <t>Southend-on-Sea (UA)</t>
  </si>
  <si>
    <t>Chapmanslord, Leigh-on-Sea</t>
  </si>
  <si>
    <t>Clifftown, Southend-on-Sea</t>
  </si>
  <si>
    <t>Crowstone, Westcliff-on-sea</t>
  </si>
  <si>
    <t>Eastern Esplanade, Southend-on-Sea</t>
  </si>
  <si>
    <t>Kursaal, Southend-on-Sea</t>
  </si>
  <si>
    <t>Leigh Cliff, Leigh-on-Sea</t>
  </si>
  <si>
    <t>Leigh Old Town, Leigh-on-Sea</t>
  </si>
  <si>
    <t>Leigh, Leigh-on-Sea</t>
  </si>
  <si>
    <t>Milton, Westcliff-on-sea</t>
  </si>
  <si>
    <t>Prittlewell, Southend-on-Sea</t>
  </si>
  <si>
    <t>Shoebury Garrison, Shoeburyness</t>
  </si>
  <si>
    <t>Shorefields, Westcliff-on-sea</t>
  </si>
  <si>
    <t>The Leas, Westcliff-on-sea</t>
  </si>
  <si>
    <t>Warrior Square, Southend-on-Sea</t>
  </si>
  <si>
    <t>Thurrock (UA)</t>
  </si>
  <si>
    <t>Corringham</t>
  </si>
  <si>
    <t>East Tilbury</t>
  </si>
  <si>
    <t>Fobbing</t>
  </si>
  <si>
    <t>Horndon</t>
  </si>
  <si>
    <t>Orsett</t>
  </si>
  <si>
    <t>Purfleet</t>
  </si>
  <si>
    <t>West Tilbury</t>
  </si>
  <si>
    <t>Wiltshire (UA)</t>
  </si>
  <si>
    <t>Stapleford</t>
  </si>
  <si>
    <t>Bildeston</t>
  </si>
  <si>
    <t>Boxford</t>
  </si>
  <si>
    <t>Brent Eleigh</t>
  </si>
  <si>
    <t>Brettenham</t>
  </si>
  <si>
    <t>Bures St Mary</t>
  </si>
  <si>
    <t>Chelsworth</t>
  </si>
  <si>
    <t>East Bergholt</t>
  </si>
  <si>
    <t>Glemsford</t>
  </si>
  <si>
    <t>Great Waldingfield</t>
  </si>
  <si>
    <t>Hadleigh</t>
  </si>
  <si>
    <t>Hartest</t>
  </si>
  <si>
    <t>Highnam</t>
  </si>
  <si>
    <t>Kersey</t>
  </si>
  <si>
    <t>Kettlebaston</t>
  </si>
  <si>
    <t>Lavenham</t>
  </si>
  <si>
    <t>Little Waldingfield</t>
  </si>
  <si>
    <t>Long Melford</t>
  </si>
  <si>
    <t>Monks Eleigh</t>
  </si>
  <si>
    <t>Naughton</t>
  </si>
  <si>
    <t>Nayland</t>
  </si>
  <si>
    <t>Pin Mill</t>
  </si>
  <si>
    <t>Polstead</t>
  </si>
  <si>
    <t>Shotley Gate</t>
  </si>
  <si>
    <t>Stoke-by-Nayland</t>
  </si>
  <si>
    <t>Thorington Street</t>
  </si>
  <si>
    <t>Woolverstone</t>
  </si>
  <si>
    <t>Billericay High Street</t>
  </si>
  <si>
    <t>Great Burstead</t>
  </si>
  <si>
    <t>Little Burstead</t>
  </si>
  <si>
    <t>Noak Bridge</t>
  </si>
  <si>
    <t>Ashen</t>
  </si>
  <si>
    <t>Belchamp Otten</t>
  </si>
  <si>
    <t>Belchamp St Paul</t>
  </si>
  <si>
    <t>Belchamp Walter</t>
  </si>
  <si>
    <t>Birdbrook</t>
  </si>
  <si>
    <t>Bocking Church Street</t>
  </si>
  <si>
    <t>Braintree Town Centre and Bradford Street</t>
  </si>
  <si>
    <t>Bulmer</t>
  </si>
  <si>
    <t>Bures Hamlet</t>
  </si>
  <si>
    <t>Castle Hedingham</t>
  </si>
  <si>
    <t>Chelmer and Blackwater, Hatfield Peverel</t>
  </si>
  <si>
    <t>Coggeshall</t>
  </si>
  <si>
    <t>Cressing</t>
  </si>
  <si>
    <t>Earls Colne and White Colne West and East</t>
  </si>
  <si>
    <t>Feering (2 areas)</t>
  </si>
  <si>
    <t>Finchingfield</t>
  </si>
  <si>
    <t>Foxearth</t>
  </si>
  <si>
    <t>Gosfield</t>
  </si>
  <si>
    <t>Great Bardfield</t>
  </si>
  <si>
    <t>Great Saling</t>
  </si>
  <si>
    <t>Great Yeldham</t>
  </si>
  <si>
    <t>Halstead Town Centre, Halstead Trinity/Halstead St Andrews</t>
  </si>
  <si>
    <t>Helions Bumpstead</t>
  </si>
  <si>
    <t>Kelvedon</t>
  </si>
  <si>
    <t>Pebmarsh</t>
  </si>
  <si>
    <t>Rayne</t>
  </si>
  <si>
    <t>Ridgewell</t>
  </si>
  <si>
    <t>Sible Hedingham South (Swan Street)</t>
  </si>
  <si>
    <t>Sible Hedingham West (Church Street/Rectory Road)</t>
  </si>
  <si>
    <t>Silver End</t>
  </si>
  <si>
    <t>Steeple Bumpstead</t>
  </si>
  <si>
    <t>Stisted</t>
  </si>
  <si>
    <t>Terling</t>
  </si>
  <si>
    <t>Toppesfield</t>
  </si>
  <si>
    <t>Wethersfield</t>
  </si>
  <si>
    <t>White Notley</t>
  </si>
  <si>
    <t>Witham Town Centre (2 areas)</t>
  </si>
  <si>
    <t>Attleborough</t>
  </si>
  <si>
    <t>Banham</t>
  </si>
  <si>
    <t>Bawdeswell</t>
  </si>
  <si>
    <t>Beachamwell</t>
  </si>
  <si>
    <t>Brisley</t>
  </si>
  <si>
    <t>Carbrooke</t>
  </si>
  <si>
    <t>Caston</t>
  </si>
  <si>
    <t>Croxton</t>
  </si>
  <si>
    <t>Dereham</t>
  </si>
  <si>
    <t>East Harling</t>
  </si>
  <si>
    <t>East Wretham</t>
  </si>
  <si>
    <t>Garboldisham</t>
  </si>
  <si>
    <t>Guist</t>
  </si>
  <si>
    <t>Hilborough</t>
  </si>
  <si>
    <t>Hockham</t>
  </si>
  <si>
    <t>Hoe</t>
  </si>
  <si>
    <t>Kenninghall</t>
  </si>
  <si>
    <t>Litcham</t>
  </si>
  <si>
    <t>Little Dunham</t>
  </si>
  <si>
    <t>Lyng</t>
  </si>
  <si>
    <t>Mattishall</t>
  </si>
  <si>
    <t>Mileham</t>
  </si>
  <si>
    <t>Mundford</t>
  </si>
  <si>
    <t>Narborough</t>
  </si>
  <si>
    <t>Necton</t>
  </si>
  <si>
    <t>New Buckenham</t>
  </si>
  <si>
    <t>North Elmham</t>
  </si>
  <si>
    <t>North Lopham</t>
  </si>
  <si>
    <t>Old Buckenham</t>
  </si>
  <si>
    <t>Oxborough</t>
  </si>
  <si>
    <t>Quidenham</t>
  </si>
  <si>
    <t>Reymerston</t>
  </si>
  <si>
    <t>Rougham</t>
  </si>
  <si>
    <t>Shipdham</t>
  </si>
  <si>
    <t>South Acre</t>
  </si>
  <si>
    <t>South Lopham</t>
  </si>
  <si>
    <t>South Pickenham</t>
  </si>
  <si>
    <t>Swaffham</t>
  </si>
  <si>
    <t>Thetford</t>
  </si>
  <si>
    <t>Tittleshall</t>
  </si>
  <si>
    <t>Watton</t>
  </si>
  <si>
    <t>Weasenham St Peter</t>
  </si>
  <si>
    <t>Wellingham</t>
  </si>
  <si>
    <t>Yaxham</t>
  </si>
  <si>
    <t>Breckland***</t>
  </si>
  <si>
    <t>Pentney</t>
  </si>
  <si>
    <t>Blackmore</t>
  </si>
  <si>
    <t>Brentwood Town Centre</t>
  </si>
  <si>
    <t>Fyerning</t>
  </si>
  <si>
    <t>Great Warley</t>
  </si>
  <si>
    <t>Herongate</t>
  </si>
  <si>
    <t>Highwood Hospital</t>
  </si>
  <si>
    <t>Hutton Village</t>
  </si>
  <si>
    <t>Ingatestone High Street</t>
  </si>
  <si>
    <t>South Weald</t>
  </si>
  <si>
    <t>Station Lane, Ingatestone</t>
  </si>
  <si>
    <t>Thorndon Park</t>
  </si>
  <si>
    <t>Warley Place</t>
  </si>
  <si>
    <t>Weald Park</t>
  </si>
  <si>
    <t>Norfolk Broads (NP)</t>
  </si>
  <si>
    <t>Belaugh</t>
  </si>
  <si>
    <t>Coltishall and Horstead</t>
  </si>
  <si>
    <t>Halvergate and Tunstall</t>
  </si>
  <si>
    <t>Salhouse</t>
  </si>
  <si>
    <t>Thorpe Saint Andrew</t>
  </si>
  <si>
    <t>Wroxham</t>
  </si>
  <si>
    <t>Aylsham</t>
  </si>
  <si>
    <t>Blickling</t>
  </si>
  <si>
    <t>Burgh</t>
  </si>
  <si>
    <t>Cawston</t>
  </si>
  <si>
    <t>Foulsham</t>
  </si>
  <si>
    <t>Hellesdon</t>
  </si>
  <si>
    <t>Heydon - Salle</t>
  </si>
  <si>
    <t>Heydon Village</t>
  </si>
  <si>
    <t>Horsham St Faith</t>
  </si>
  <si>
    <t>Old Catton</t>
  </si>
  <si>
    <t>RAF Coltishall</t>
  </si>
  <si>
    <t>Reepham</t>
  </si>
  <si>
    <t>Thorpe End Garden Village, Great and Little Plumstead</t>
  </si>
  <si>
    <t>Woodbastwick</t>
  </si>
  <si>
    <t>Broadland***</t>
  </si>
  <si>
    <t>Halvergate Marshes, Halvergate</t>
  </si>
  <si>
    <t>Churchgate</t>
  </si>
  <si>
    <t>Hoddesdon</t>
  </si>
  <si>
    <t>The New River</t>
  </si>
  <si>
    <t>Wentworth Cottages</t>
  </si>
  <si>
    <t>Wormley</t>
  </si>
  <si>
    <t>Barrow Road</t>
  </si>
  <si>
    <t>Brooklands</t>
  </si>
  <si>
    <t>Castle and Victoria Road</t>
  </si>
  <si>
    <t>Central</t>
  </si>
  <si>
    <t>Chesterton</t>
  </si>
  <si>
    <t>Chesterton (Ferry Lane)</t>
  </si>
  <si>
    <t>Conduit Head Road</t>
  </si>
  <si>
    <t>De Freville</t>
  </si>
  <si>
    <t>Kite</t>
  </si>
  <si>
    <t>Mill Road</t>
  </si>
  <si>
    <t>New Town and Glisson Road</t>
  </si>
  <si>
    <t>Newnham Croft</t>
  </si>
  <si>
    <t>Riverside and Stourbridge Common</t>
  </si>
  <si>
    <t>Southacre</t>
  </si>
  <si>
    <t>Storey's Way</t>
  </si>
  <si>
    <t>Trumpington</t>
  </si>
  <si>
    <t>West Cambridge</t>
  </si>
  <si>
    <t>Florence Gardens, Hadleigh</t>
  </si>
  <si>
    <t>South Benfleet</t>
  </si>
  <si>
    <t>Baddow Road</t>
  </si>
  <si>
    <t>Boreham Church Road</t>
  </si>
  <si>
    <t>Boreham Roman Road</t>
  </si>
  <si>
    <t>Broomfield</t>
  </si>
  <si>
    <t>Chelmer and Blackwater Navigation</t>
  </si>
  <si>
    <t>Danbury</t>
  </si>
  <si>
    <t>East Hanningfield</t>
  </si>
  <si>
    <t>Good Easter</t>
  </si>
  <si>
    <t>Great Baddow</t>
  </si>
  <si>
    <t>Great Waltham</t>
  </si>
  <si>
    <t>John Keene</t>
  </si>
  <si>
    <t>Little Waltham</t>
  </si>
  <si>
    <t>Margaretting</t>
  </si>
  <si>
    <t>Moulsham Street</t>
  </si>
  <si>
    <t>New London Road</t>
  </si>
  <si>
    <t>Pleshey</t>
  </si>
  <si>
    <t>Roxwell</t>
  </si>
  <si>
    <t>Sandon</t>
  </si>
  <si>
    <t>Springfield Green</t>
  </si>
  <si>
    <t>St Johns</t>
  </si>
  <si>
    <t>Stock</t>
  </si>
  <si>
    <t>West End</t>
  </si>
  <si>
    <t>Writtle</t>
  </si>
  <si>
    <t>Birch</t>
  </si>
  <si>
    <t>Boxted</t>
  </si>
  <si>
    <t>Chappel</t>
  </si>
  <si>
    <t>Colchester No. 1</t>
  </si>
  <si>
    <t>Colchester No. 2</t>
  </si>
  <si>
    <t>Colchester No. 3</t>
  </si>
  <si>
    <t>Copford Green</t>
  </si>
  <si>
    <t>Dedham</t>
  </si>
  <si>
    <t>Distillery Pond</t>
  </si>
  <si>
    <t>Fingringhoe</t>
  </si>
  <si>
    <t>Ford Street</t>
  </si>
  <si>
    <t>Garrison</t>
  </si>
  <si>
    <t>Great Tey</t>
  </si>
  <si>
    <t>Hythe</t>
  </si>
  <si>
    <t>Little Horkesley</t>
  </si>
  <si>
    <t>Messing</t>
  </si>
  <si>
    <t>New Town</t>
  </si>
  <si>
    <t>Rowhedge</t>
  </si>
  <si>
    <t>Stratford St Mary</t>
  </si>
  <si>
    <t>West Mersea</t>
  </si>
  <si>
    <t>Wivenhoe</t>
  </si>
  <si>
    <t>Wormingford</t>
  </si>
  <si>
    <t>Aldbury, Dacorum Borugh Council</t>
  </si>
  <si>
    <t>Berkhamsted, Dacorum Borough Council</t>
  </si>
  <si>
    <t>Bovingdon</t>
  </si>
  <si>
    <t>Chipperfield</t>
  </si>
  <si>
    <t>Dudswell</t>
  </si>
  <si>
    <t>Flamstead</t>
  </si>
  <si>
    <t>Flaunden</t>
  </si>
  <si>
    <t>Frithsden, Dacorum</t>
  </si>
  <si>
    <t>Great Gaddesden</t>
  </si>
  <si>
    <t>Hemel Hempstead</t>
  </si>
  <si>
    <t>Kings Langley</t>
  </si>
  <si>
    <t>Little Gaddesden, Dscorum</t>
  </si>
  <si>
    <t>Long Marston</t>
  </si>
  <si>
    <t>Markyate</t>
  </si>
  <si>
    <t>Nettleden</t>
  </si>
  <si>
    <t>Northchurch</t>
  </si>
  <si>
    <t>Piccotts End</t>
  </si>
  <si>
    <t>Potten End</t>
  </si>
  <si>
    <t>Tring</t>
  </si>
  <si>
    <t>Wilstone</t>
  </si>
  <si>
    <t>Winkwell</t>
  </si>
  <si>
    <t>Sudbury</t>
  </si>
  <si>
    <t>Ashley, Ashley</t>
  </si>
  <si>
    <t>Bottisham</t>
  </si>
  <si>
    <t>Brinkley</t>
  </si>
  <si>
    <t>Burrough Green</t>
  </si>
  <si>
    <t>Burwell North Street</t>
  </si>
  <si>
    <t>Burwell, Burwell</t>
  </si>
  <si>
    <t>Cheveley</t>
  </si>
  <si>
    <t>Chippenham</t>
  </si>
  <si>
    <t>Dullingham</t>
  </si>
  <si>
    <t>Ely</t>
  </si>
  <si>
    <t>Fordham</t>
  </si>
  <si>
    <t>Haddenham</t>
  </si>
  <si>
    <t>Haddenham Hill Row</t>
  </si>
  <si>
    <t>Isleham</t>
  </si>
  <si>
    <t>Little Downham</t>
  </si>
  <si>
    <t>Littleport</t>
  </si>
  <si>
    <t>Lode</t>
  </si>
  <si>
    <t>Reach</t>
  </si>
  <si>
    <t>Snailwell</t>
  </si>
  <si>
    <t>Soham</t>
  </si>
  <si>
    <t>Stretham</t>
  </si>
  <si>
    <t>Swaffham Bulbeck</t>
  </si>
  <si>
    <t>Swaffham Prior</t>
  </si>
  <si>
    <t>Upend</t>
  </si>
  <si>
    <t>Wicken</t>
  </si>
  <si>
    <t>Wilburton</t>
  </si>
  <si>
    <t>Witcham</t>
  </si>
  <si>
    <t>Anstey</t>
  </si>
  <si>
    <t>Ardeley</t>
  </si>
  <si>
    <t>Aspenden</t>
  </si>
  <si>
    <t>Benington</t>
  </si>
  <si>
    <t>Bishop's Stortford</t>
  </si>
  <si>
    <t>Braughing</t>
  </si>
  <si>
    <t>Brent Pelham</t>
  </si>
  <si>
    <t>Brickendon</t>
  </si>
  <si>
    <t>Buntingford</t>
  </si>
  <si>
    <t>Bury Green</t>
  </si>
  <si>
    <t>Cottered</t>
  </si>
  <si>
    <t>Crabbs Green</t>
  </si>
  <si>
    <t>East End Green</t>
  </si>
  <si>
    <t>Furneux Pelham</t>
  </si>
  <si>
    <t>Great Amwell</t>
  </si>
  <si>
    <t>Great Hormead</t>
  </si>
  <si>
    <t>Green Tye</t>
  </si>
  <si>
    <t>Hadham Ford</t>
  </si>
  <si>
    <t>Hertford</t>
  </si>
  <si>
    <t>Hertford Heath</t>
  </si>
  <si>
    <t>Hertingfordbury</t>
  </si>
  <si>
    <t>High Wych</t>
  </si>
  <si>
    <t>Hunsdon</t>
  </si>
  <si>
    <t>Little Berkhamsted</t>
  </si>
  <si>
    <t>Little Hadham</t>
  </si>
  <si>
    <t>Moor Green</t>
  </si>
  <si>
    <t>Much Hadham</t>
  </si>
  <si>
    <t>Patmore Heath</t>
  </si>
  <si>
    <t>Puckeridge</t>
  </si>
  <si>
    <t>Standon</t>
  </si>
  <si>
    <t>Stanstead Abbotts</t>
  </si>
  <si>
    <t>Tewin</t>
  </si>
  <si>
    <t>Thundridge</t>
  </si>
  <si>
    <t>Walkern</t>
  </si>
  <si>
    <t>Ware</t>
  </si>
  <si>
    <t>Wareside</t>
  </si>
  <si>
    <t>Watton at Stone</t>
  </si>
  <si>
    <t>Westmill</t>
  </si>
  <si>
    <t>Widford</t>
  </si>
  <si>
    <t>Wood End</t>
  </si>
  <si>
    <t>East Hertfordshire***</t>
  </si>
  <si>
    <t>Aston</t>
  </si>
  <si>
    <t>Sawbridgeworth</t>
  </si>
  <si>
    <t>Beccles</t>
  </si>
  <si>
    <t>Bungay</t>
  </si>
  <si>
    <t>Oulton Broad</t>
  </si>
  <si>
    <t>Aldeburgh</t>
  </si>
  <si>
    <t>Blythburgh</t>
  </si>
  <si>
    <t>Bramfield</t>
  </si>
  <si>
    <t>Brandeston, Brandeston / Kettleburgh</t>
  </si>
  <si>
    <t>Bromeswell</t>
  </si>
  <si>
    <t>Cretingham, Cretingham / Framsden</t>
  </si>
  <si>
    <t>Darsham</t>
  </si>
  <si>
    <t>Dennington</t>
  </si>
  <si>
    <t>Dunwich</t>
  </si>
  <si>
    <t>Earl Soham</t>
  </si>
  <si>
    <t>Easton</t>
  </si>
  <si>
    <t>Ellingham / Mettingham</t>
  </si>
  <si>
    <t>Felixstowe</t>
  </si>
  <si>
    <t>Felixstowe South</t>
  </si>
  <si>
    <t>Framlingham</t>
  </si>
  <si>
    <t>Great Glemham</t>
  </si>
  <si>
    <t>Grundisburgh, Grundisburgh / Burgh</t>
  </si>
  <si>
    <t>Halesworth</t>
  </si>
  <si>
    <t>Holton</t>
  </si>
  <si>
    <t>Homersfield</t>
  </si>
  <si>
    <t>Huntingfield</t>
  </si>
  <si>
    <t>Leiston</t>
  </si>
  <si>
    <t>Lowestoft North</t>
  </si>
  <si>
    <t>Lowestoft South</t>
  </si>
  <si>
    <t>Marlesford</t>
  </si>
  <si>
    <t>Orford, Orford / Gedgrave</t>
  </si>
  <si>
    <t>Peasenhall, Peasenhall / Sibton</t>
  </si>
  <si>
    <t>Pettistree</t>
  </si>
  <si>
    <t>Saxmundham</t>
  </si>
  <si>
    <t>Saxtead Green, Saxtead / Framlingham</t>
  </si>
  <si>
    <t>Shottisham, Shottisham / Sutton</t>
  </si>
  <si>
    <t>Snape Maltings, Snape / Tunstall</t>
  </si>
  <si>
    <t>Somerleyton</t>
  </si>
  <si>
    <t>Southwold</t>
  </si>
  <si>
    <t>Southwold Harbour (includes Walberswick)</t>
  </si>
  <si>
    <t>Thorpeness, Aldringham cum Thorpe</t>
  </si>
  <si>
    <t>Tuddenham, Tuddenham St Martin</t>
  </si>
  <si>
    <t>Ufford, Ufford / Melton</t>
  </si>
  <si>
    <t>Walberswick, Walberswick / Southwold</t>
  </si>
  <si>
    <t>Wangford</t>
  </si>
  <si>
    <t>Westleton</t>
  </si>
  <si>
    <t>Wickham Market</t>
  </si>
  <si>
    <t>Wissett</t>
  </si>
  <si>
    <t>Woodbridge</t>
  </si>
  <si>
    <t>Wrentham</t>
  </si>
  <si>
    <t>Yoxford</t>
  </si>
  <si>
    <t>Abbess Roding</t>
  </si>
  <si>
    <t>Abridge, Lambourne</t>
  </si>
  <si>
    <t>Baldwins Hill, Loughton</t>
  </si>
  <si>
    <t>Bell Common, Epping</t>
  </si>
  <si>
    <t>Blake Hall, Bobbingworth</t>
  </si>
  <si>
    <t>Chigwell Village, Chigwell</t>
  </si>
  <si>
    <t>Chipping Ongar, Ongar</t>
  </si>
  <si>
    <t>Coopersale Street, Epping</t>
  </si>
  <si>
    <t>Copped Hall, Waltham Abbey</t>
  </si>
  <si>
    <t>Epping</t>
  </si>
  <si>
    <t>Great Stoney School, Ongar</t>
  </si>
  <si>
    <t>High Ongar</t>
  </si>
  <si>
    <t>Hill Hall, Theydon Mount</t>
  </si>
  <si>
    <t>Lower Sheering</t>
  </si>
  <si>
    <t>Matching</t>
  </si>
  <si>
    <t>Matching Green, Matching</t>
  </si>
  <si>
    <t>Matching Tye, Matching</t>
  </si>
  <si>
    <t>Moreton</t>
  </si>
  <si>
    <t>Nazeing and South Roydon</t>
  </si>
  <si>
    <t>Royal Gunpowder Factory, Waltham Abbey</t>
  </si>
  <si>
    <t>Roydon</t>
  </si>
  <si>
    <t>Staples Road, Loughton</t>
  </si>
  <si>
    <t>Upshire, Waltham Abbey</t>
  </si>
  <si>
    <t>Waltham Abbey</t>
  </si>
  <si>
    <t>York Hill, Loughton</t>
  </si>
  <si>
    <t>Bowthorpe</t>
  </si>
  <si>
    <t>Chatteris</t>
  </si>
  <si>
    <t>Coates, Whittlesey</t>
  </si>
  <si>
    <t>Doddington</t>
  </si>
  <si>
    <t>Elm</t>
  </si>
  <si>
    <t>Leverington</t>
  </si>
  <si>
    <t>March</t>
  </si>
  <si>
    <t>Parson Drove</t>
  </si>
  <si>
    <t>Whittlesey</t>
  </si>
  <si>
    <t>Wisbech</t>
  </si>
  <si>
    <t>East and West Somerton</t>
  </si>
  <si>
    <t>St Nicholas / Northgate Street</t>
  </si>
  <si>
    <t>West Somerton</t>
  </si>
  <si>
    <t>Camperdown</t>
  </si>
  <si>
    <t>Cliff Hill</t>
  </si>
  <si>
    <t>Gorleston Conservation Area Extensions</t>
  </si>
  <si>
    <t>Gorleston Town Centre</t>
  </si>
  <si>
    <t>Hall Quay / South Quay</t>
  </si>
  <si>
    <t>Halvergate Marshes</t>
  </si>
  <si>
    <t>Hemsby</t>
  </si>
  <si>
    <t>King Street</t>
  </si>
  <si>
    <t>Market Place, Rows and North Quay</t>
  </si>
  <si>
    <t>Martham</t>
  </si>
  <si>
    <t>Ormesby St Margaret</t>
  </si>
  <si>
    <t>Prince's Road</t>
  </si>
  <si>
    <t>Rollesby</t>
  </si>
  <si>
    <t>Seafront</t>
  </si>
  <si>
    <t>St Georges</t>
  </si>
  <si>
    <t>Winterton</t>
  </si>
  <si>
    <t>Churchgate Street</t>
  </si>
  <si>
    <t>Harlow Mill and Old North Road</t>
  </si>
  <si>
    <t>Harlowbury</t>
  </si>
  <si>
    <t>Mark Hall North</t>
  </si>
  <si>
    <t>Netteswellbury</t>
  </si>
  <si>
    <t>Old Harlow</t>
  </si>
  <si>
    <t>Puffers Green</t>
  </si>
  <si>
    <t>Town Park / Netteswell Cross</t>
  </si>
  <si>
    <t>Tye Green Village</t>
  </si>
  <si>
    <t>Aldenham</t>
  </si>
  <si>
    <t>Bushey Heath</t>
  </si>
  <si>
    <t>Bushey High Street</t>
  </si>
  <si>
    <t>Elstree</t>
  </si>
  <si>
    <t>Letchmore Heath</t>
  </si>
  <si>
    <t>Melbourne Road Bushey</t>
  </si>
  <si>
    <t>Patchetts Green</t>
  </si>
  <si>
    <t>Potters Bar The Royds</t>
  </si>
  <si>
    <t>Radlett North</t>
  </si>
  <si>
    <t>Radlett South</t>
  </si>
  <si>
    <t>Ridge</t>
  </si>
  <si>
    <t>Roundbush</t>
  </si>
  <si>
    <t>Shenley</t>
  </si>
  <si>
    <t>South Mimms</t>
  </si>
  <si>
    <t>The Lake (Bushey)</t>
  </si>
  <si>
    <t>Abbots Ripton</t>
  </si>
  <si>
    <t>Abbotsley</t>
  </si>
  <si>
    <t>Alconbury</t>
  </si>
  <si>
    <t>Alconbury Weston</t>
  </si>
  <si>
    <t>Alwalton</t>
  </si>
  <si>
    <t>Bluntisham</t>
  </si>
  <si>
    <t>Brampton</t>
  </si>
  <si>
    <t>Broughton</t>
  </si>
  <si>
    <t>Buckden</t>
  </si>
  <si>
    <t>Bythorn</t>
  </si>
  <si>
    <t>Catworth</t>
  </si>
  <si>
    <t>Covington</t>
  </si>
  <si>
    <t>Diddington</t>
  </si>
  <si>
    <t>Earith</t>
  </si>
  <si>
    <t>Ellington</t>
  </si>
  <si>
    <t>Fenstanton</t>
  </si>
  <si>
    <t>Glatton</t>
  </si>
  <si>
    <t>Godmanchester Causeway</t>
  </si>
  <si>
    <t>Godmanchester, Earning Street</t>
  </si>
  <si>
    <t>Great Gidding</t>
  </si>
  <si>
    <t>Great Gransden</t>
  </si>
  <si>
    <t>Great Staughton</t>
  </si>
  <si>
    <t>Hartford</t>
  </si>
  <si>
    <t>Hilton</t>
  </si>
  <si>
    <t>Holywell</t>
  </si>
  <si>
    <t>Houghton and Wyton</t>
  </si>
  <si>
    <t>Huntingdon</t>
  </si>
  <si>
    <t>Keyston</t>
  </si>
  <si>
    <t>Kimbolton</t>
  </si>
  <si>
    <t>Kings Ripton</t>
  </si>
  <si>
    <t>Leighton Bromswold</t>
  </si>
  <si>
    <t>Little Raveley</t>
  </si>
  <si>
    <t>Little Stukeley</t>
  </si>
  <si>
    <t>Molesworth</t>
  </si>
  <si>
    <t>Offord Cluny</t>
  </si>
  <si>
    <t>Ramsey</t>
  </si>
  <si>
    <t>Sawtry</t>
  </si>
  <si>
    <t>Somersham</t>
  </si>
  <si>
    <t>Spaldwick</t>
  </si>
  <si>
    <t>St Ives</t>
  </si>
  <si>
    <t>St Neots</t>
  </si>
  <si>
    <t>Staughton Highway</t>
  </si>
  <si>
    <t>Stibbington</t>
  </si>
  <si>
    <t>Stilton</t>
  </si>
  <si>
    <t>Stonely</t>
  </si>
  <si>
    <t>Stow Longa</t>
  </si>
  <si>
    <t>The Hemingfords</t>
  </si>
  <si>
    <t>Tilbrook</t>
  </si>
  <si>
    <t>Upwood</t>
  </si>
  <si>
    <t>Warboys</t>
  </si>
  <si>
    <t>Waresley</t>
  </si>
  <si>
    <t>Water Newton</t>
  </si>
  <si>
    <t>Wennington</t>
  </si>
  <si>
    <t>Wistow</t>
  </si>
  <si>
    <t>Woodhurst</t>
  </si>
  <si>
    <t>Yaxley</t>
  </si>
  <si>
    <t>Yelling</t>
  </si>
  <si>
    <t>Huntingdonshire***</t>
  </si>
  <si>
    <t>Elton</t>
  </si>
  <si>
    <t>Barrack Corner</t>
  </si>
  <si>
    <t>Burlington Road</t>
  </si>
  <si>
    <t>Cemeteries, Ipswich</t>
  </si>
  <si>
    <t>Central, Ipswich</t>
  </si>
  <si>
    <t>Chantry Park, Ipswich</t>
  </si>
  <si>
    <t>Christchurch Street/Westerfield Road, Ipswich</t>
  </si>
  <si>
    <t>Henley Rd, Ipswich</t>
  </si>
  <si>
    <t>Holywells Park, Ipswich</t>
  </si>
  <si>
    <t>Norwich Road/Anglesea Road, Ipswich</t>
  </si>
  <si>
    <t>Park, Ipswich</t>
  </si>
  <si>
    <t>St Helens, Ipswich</t>
  </si>
  <si>
    <t>Stoke, Ipswich</t>
  </si>
  <si>
    <t>Wet Dock, Ipswich</t>
  </si>
  <si>
    <t>Whitton, Ipswich</t>
  </si>
  <si>
    <t>Boughton</t>
  </si>
  <si>
    <t>Brancaster</t>
  </si>
  <si>
    <t>Burnham Market</t>
  </si>
  <si>
    <t>Burnham Norton</t>
  </si>
  <si>
    <t>Burnham Overy Mills</t>
  </si>
  <si>
    <t>Burnham Overy Staithe</t>
  </si>
  <si>
    <t>Burnham Overy Town</t>
  </si>
  <si>
    <t>Burnham Thorpe</t>
  </si>
  <si>
    <t>Castle Acre</t>
  </si>
  <si>
    <t>Castle Rising</t>
  </si>
  <si>
    <t>Docking</t>
  </si>
  <si>
    <t>Downham Market</t>
  </si>
  <si>
    <t>East Rudham</t>
  </si>
  <si>
    <t>Fincham</t>
  </si>
  <si>
    <t>Flitcham</t>
  </si>
  <si>
    <t>Fring</t>
  </si>
  <si>
    <t>Great Massingham</t>
  </si>
  <si>
    <t>Heacham</t>
  </si>
  <si>
    <t>Hockwold cum Wilton</t>
  </si>
  <si>
    <t>Holme-next-the-Sea</t>
  </si>
  <si>
    <t>Hunstanton</t>
  </si>
  <si>
    <t>King's Lynn</t>
  </si>
  <si>
    <t>Methwold</t>
  </si>
  <si>
    <t>New Houghton</t>
  </si>
  <si>
    <t>Nordelph</t>
  </si>
  <si>
    <t>North Creake</t>
  </si>
  <si>
    <t>Northwold</t>
  </si>
  <si>
    <t>Old Hunstanton</t>
  </si>
  <si>
    <t>Ringstead</t>
  </si>
  <si>
    <t>Sedgeford</t>
  </si>
  <si>
    <t>Shouldham</t>
  </si>
  <si>
    <t>Shouldham Thorpe</t>
  </si>
  <si>
    <t>Snettisham</t>
  </si>
  <si>
    <t>South Creake</t>
  </si>
  <si>
    <t>Stoke Ferry</t>
  </si>
  <si>
    <t>Terrington St Celement</t>
  </si>
  <si>
    <t>Thornham</t>
  </si>
  <si>
    <t>Titchwell</t>
  </si>
  <si>
    <t>Tottenhill Row</t>
  </si>
  <si>
    <t>Upwell</t>
  </si>
  <si>
    <t>Wereham</t>
  </si>
  <si>
    <t>Wimbotsham</t>
  </si>
  <si>
    <t>Bradwell on Sea, Village of Bradwell on Sea</t>
  </si>
  <si>
    <t>Burnham on Crouch, Riverside (adj River Crouch)</t>
  </si>
  <si>
    <t>Chelmer and Blackwater Navigation, in three LPAs Chelmsford, Braintree, Maldon</t>
  </si>
  <si>
    <t>Goldhanger, Village of Goldhanger</t>
  </si>
  <si>
    <t>Heybridge Basin, village of Heybridge Basin adj R. Blackwater</t>
  </si>
  <si>
    <t>Langford, Village of Langford just outside Maldon</t>
  </si>
  <si>
    <t>Maldon, Centres on historic market town</t>
  </si>
  <si>
    <t>Purleigh, Village of Purleigh outside of Maldon</t>
  </si>
  <si>
    <t>Southminster, Historic core of Southminster</t>
  </si>
  <si>
    <t>Stow Maries World War One Aerodrome, Off Hackmans Lane to rear of Flambirds Farm</t>
  </si>
  <si>
    <t>Tillingham, historic core of Tillingham village</t>
  </si>
  <si>
    <t>Tollesbury, historic core of Tollesbury</t>
  </si>
  <si>
    <t>Tolleshunt D'Arcy, historic core of Tolleshunt D'Arcy</t>
  </si>
  <si>
    <t>Woodham Walter</t>
  </si>
  <si>
    <t>Badley</t>
  </si>
  <si>
    <t>Beyton</t>
  </si>
  <si>
    <t>Coddenham</t>
  </si>
  <si>
    <t>Debenham</t>
  </si>
  <si>
    <t>Drinkstone Mills</t>
  </si>
  <si>
    <t>Felsham</t>
  </si>
  <si>
    <t>Finningham</t>
  </si>
  <si>
    <t>Fressingfield</t>
  </si>
  <si>
    <t>Haughley</t>
  </si>
  <si>
    <t>Hoxne</t>
  </si>
  <si>
    <t>Hunston</t>
  </si>
  <si>
    <t>Laxfield</t>
  </si>
  <si>
    <t>Mellis</t>
  </si>
  <si>
    <t>Mendlesham</t>
  </si>
  <si>
    <t>Metfield</t>
  </si>
  <si>
    <t>Needham Market</t>
  </si>
  <si>
    <t>Palgrave</t>
  </si>
  <si>
    <t>Rattlesden</t>
  </si>
  <si>
    <t>Redgrave</t>
  </si>
  <si>
    <t>Rickinghall / Botesdale</t>
  </si>
  <si>
    <t>Stownmarket</t>
  </si>
  <si>
    <t>Stradbrooke</t>
  </si>
  <si>
    <t>Thrandeston</t>
  </si>
  <si>
    <t>Tostock</t>
  </si>
  <si>
    <t>Walsham-le-Willows</t>
  </si>
  <si>
    <t>Wattisfield</t>
  </si>
  <si>
    <t>Wetheringsett</t>
  </si>
  <si>
    <t>Wickham Skeith</t>
  </si>
  <si>
    <t>Wingfield</t>
  </si>
  <si>
    <t>Woolpit</t>
  </si>
  <si>
    <t>Ashwell</t>
  </si>
  <si>
    <t>Baldock</t>
  </si>
  <si>
    <t>Barkway</t>
  </si>
  <si>
    <t>Barley</t>
  </si>
  <si>
    <t>Bendish</t>
  </si>
  <si>
    <t>Butts Close, Hitchin</t>
  </si>
  <si>
    <t>Charlton</t>
  </si>
  <si>
    <t>Codicote</t>
  </si>
  <si>
    <t>Croft Lane</t>
  </si>
  <si>
    <t>Deards End Lane (Knebworth)</t>
  </si>
  <si>
    <t>Gosmore</t>
  </si>
  <si>
    <t>Graveley</t>
  </si>
  <si>
    <t>Great Offley</t>
  </si>
  <si>
    <t>Great Wymondley</t>
  </si>
  <si>
    <t>Hexton</t>
  </si>
  <si>
    <t>Hinxworth</t>
  </si>
  <si>
    <t>Hitchin</t>
  </si>
  <si>
    <t>Hitchin Hill Path</t>
  </si>
  <si>
    <t>Hitchin Railway and Ransom's Recreation Ground</t>
  </si>
  <si>
    <t>Ickleford</t>
  </si>
  <si>
    <t>Kimpton</t>
  </si>
  <si>
    <t>Kimpton Bottom</t>
  </si>
  <si>
    <t>Letchworth</t>
  </si>
  <si>
    <t>Lilley</t>
  </si>
  <si>
    <t>Newnham</t>
  </si>
  <si>
    <t>Norton</t>
  </si>
  <si>
    <t>Old Knebworth</t>
  </si>
  <si>
    <t>Pirton</t>
  </si>
  <si>
    <t>Reed</t>
  </si>
  <si>
    <t>Roe Green</t>
  </si>
  <si>
    <t>Royston</t>
  </si>
  <si>
    <t>Rushden</t>
  </si>
  <si>
    <t>Southern Green</t>
  </si>
  <si>
    <t>St Ippolyts</t>
  </si>
  <si>
    <t>Stockens Green (Knebworth)</t>
  </si>
  <si>
    <t>Therfield</t>
  </si>
  <si>
    <t>Wallington</t>
  </si>
  <si>
    <t>Weston</t>
  </si>
  <si>
    <t>Whitwell</t>
  </si>
  <si>
    <t>Willian</t>
  </si>
  <si>
    <t>Horning</t>
  </si>
  <si>
    <t>Ludham</t>
  </si>
  <si>
    <t>Neatishead</t>
  </si>
  <si>
    <t>Stalham Staithe</t>
  </si>
  <si>
    <t>Aldborough</t>
  </si>
  <si>
    <t>Baconsthorpe</t>
  </si>
  <si>
    <t>Bacton</t>
  </si>
  <si>
    <t>Bale</t>
  </si>
  <si>
    <t>Beeston Regis</t>
  </si>
  <si>
    <t>Bessingham</t>
  </si>
  <si>
    <t>Binham</t>
  </si>
  <si>
    <t>Blakeney</t>
  </si>
  <si>
    <t>Brinton With Thornage</t>
  </si>
  <si>
    <t>Catfield</t>
  </si>
  <si>
    <t>Cley-next-the-Sea</t>
  </si>
  <si>
    <t>Cromer</t>
  </si>
  <si>
    <t>Dilham</t>
  </si>
  <si>
    <t>East Barsham</t>
  </si>
  <si>
    <t>East Runton</t>
  </si>
  <si>
    <t>Edgefield</t>
  </si>
  <si>
    <t>Fakenham</t>
  </si>
  <si>
    <t>Felbrigg</t>
  </si>
  <si>
    <t>Field Dalling</t>
  </si>
  <si>
    <t>Former RAF Coltishall (also in Broadland)</t>
  </si>
  <si>
    <t>Gimingham</t>
  </si>
  <si>
    <t>Glandford</t>
  </si>
  <si>
    <t>Glaven Valley</t>
  </si>
  <si>
    <t>Great Ryburgh</t>
  </si>
  <si>
    <t>Great Snoring</t>
  </si>
  <si>
    <t>Gunthorpe</t>
  </si>
  <si>
    <t>Gunton Park</t>
  </si>
  <si>
    <t>Hanworth</t>
  </si>
  <si>
    <t>Happisburgh</t>
  </si>
  <si>
    <t>Helhoughton</t>
  </si>
  <si>
    <t>Hempstead</t>
  </si>
  <si>
    <t>Hempton</t>
  </si>
  <si>
    <t>Hindringham North and Hindringham South</t>
  </si>
  <si>
    <t>Holkham</t>
  </si>
  <si>
    <t>Holt</t>
  </si>
  <si>
    <t>Houghton St Giles</t>
  </si>
  <si>
    <t>Hunworth with Stody</t>
  </si>
  <si>
    <t>Ingham</t>
  </si>
  <si>
    <t>Ingworth</t>
  </si>
  <si>
    <t>Itteringham</t>
  </si>
  <si>
    <t>Kelling</t>
  </si>
  <si>
    <t>Langham</t>
  </si>
  <si>
    <t>Letheringsett</t>
  </si>
  <si>
    <t>Lower Southrepps</t>
  </si>
  <si>
    <t>Mannington/Wolterton</t>
  </si>
  <si>
    <t>Matlaske</t>
  </si>
  <si>
    <t>Meeting Hill</t>
  </si>
  <si>
    <t>Melton Constable Park</t>
  </si>
  <si>
    <t>Melton Constable Village</t>
  </si>
  <si>
    <t>Morston</t>
  </si>
  <si>
    <t>Mundesley</t>
  </si>
  <si>
    <t>North Walsham</t>
  </si>
  <si>
    <t>Northrepps</t>
  </si>
  <si>
    <t>Overstrand</t>
  </si>
  <si>
    <t>Potter Heigham</t>
  </si>
  <si>
    <t>Salthouse</t>
  </si>
  <si>
    <t>Saxlingham</t>
  </si>
  <si>
    <t>Sculthorpe</t>
  </si>
  <si>
    <t>Sharrington</t>
  </si>
  <si>
    <t>Sheringham</t>
  </si>
  <si>
    <t>Sidestrand</t>
  </si>
  <si>
    <t>Stalham</t>
  </si>
  <si>
    <t>Stiffkey</t>
  </si>
  <si>
    <t>Tattersett</t>
  </si>
  <si>
    <t>Thorpe Market</t>
  </si>
  <si>
    <t>Trimingham</t>
  </si>
  <si>
    <t>Trunch</t>
  </si>
  <si>
    <t>Upper Sheringham</t>
  </si>
  <si>
    <t>Upper Southrepps</t>
  </si>
  <si>
    <t>Walsingham</t>
  </si>
  <si>
    <t>Warham</t>
  </si>
  <si>
    <t>Wells</t>
  </si>
  <si>
    <t>West Raynham</t>
  </si>
  <si>
    <t>West Runton</t>
  </si>
  <si>
    <t>Weybourne</t>
  </si>
  <si>
    <t>Wighton</t>
  </si>
  <si>
    <t>Wiveton</t>
  </si>
  <si>
    <t>Worstead</t>
  </si>
  <si>
    <t>Bracondale</t>
  </si>
  <si>
    <t>City Centre</t>
  </si>
  <si>
    <t>Earlham</t>
  </si>
  <si>
    <t>Eaton</t>
  </si>
  <si>
    <t>Heigham Grove</t>
  </si>
  <si>
    <t>Hellesdon Village</t>
  </si>
  <si>
    <t>Mile Cross</t>
  </si>
  <si>
    <t>Newmarket Road</t>
  </si>
  <si>
    <t>Old Lakenham</t>
  </si>
  <si>
    <t>St Matthews</t>
  </si>
  <si>
    <t>Thorpe (part within Norwich)</t>
  </si>
  <si>
    <t>Thorpe Hamlet</t>
  </si>
  <si>
    <t>Thorpe Ridge</t>
  </si>
  <si>
    <t>Trowse Millgate</t>
  </si>
  <si>
    <t>Unthank and Christchurch</t>
  </si>
  <si>
    <t>Battlesbridge</t>
  </si>
  <si>
    <t>Canewdon Church</t>
  </si>
  <si>
    <t>Canewdon High Street</t>
  </si>
  <si>
    <t>Foulness Churchend</t>
  </si>
  <si>
    <t>Great Wakering</t>
  </si>
  <si>
    <t>Paglesham Churchend</t>
  </si>
  <si>
    <t>Paglesham East End</t>
  </si>
  <si>
    <t>Rayleigh</t>
  </si>
  <si>
    <t>Shopland Churchyard</t>
  </si>
  <si>
    <t>Rochford***</t>
  </si>
  <si>
    <t>Abington Pigotts Church</t>
  </si>
  <si>
    <t>Abington Pigotts Village</t>
  </si>
  <si>
    <t>Babraham</t>
  </si>
  <si>
    <t>Balsham (West End)</t>
  </si>
  <si>
    <t>Balsham Village</t>
  </si>
  <si>
    <t>Bartlow</t>
  </si>
  <si>
    <t>Barton</t>
  </si>
  <si>
    <t>Barton (Wimpole Road)</t>
  </si>
  <si>
    <t>Bassingbourn-cum-Kneesworth</t>
  </si>
  <si>
    <t>Bourn</t>
  </si>
  <si>
    <t>Bourn (Caxton End)</t>
  </si>
  <si>
    <t>Caldecote</t>
  </si>
  <si>
    <t>Castle Camps</t>
  </si>
  <si>
    <t>Caxton</t>
  </si>
  <si>
    <t>Comberton Church</t>
  </si>
  <si>
    <t>Comberton Village</t>
  </si>
  <si>
    <t>Coton</t>
  </si>
  <si>
    <t>Cottenham</t>
  </si>
  <si>
    <t>Duxford</t>
  </si>
  <si>
    <t>Duxford Airfield, Duxford/Whittlesford</t>
  </si>
  <si>
    <t>Elsworth</t>
  </si>
  <si>
    <t>Eltisley</t>
  </si>
  <si>
    <t>Fen Ditton</t>
  </si>
  <si>
    <t>Fen Drayton</t>
  </si>
  <si>
    <t>Fowlmere</t>
  </si>
  <si>
    <t>Foxton</t>
  </si>
  <si>
    <t>Fulbourn</t>
  </si>
  <si>
    <t>Fulbourn Hospital</t>
  </si>
  <si>
    <t>Gamlingay</t>
  </si>
  <si>
    <t>Grantchester</t>
  </si>
  <si>
    <t>Great and Little Abington</t>
  </si>
  <si>
    <t>Great and Little Chishill</t>
  </si>
  <si>
    <t>Great Shelford</t>
  </si>
  <si>
    <t>Great Wilbraham</t>
  </si>
  <si>
    <t>Guilden Morden</t>
  </si>
  <si>
    <t>Hardwick</t>
  </si>
  <si>
    <t>Harlton</t>
  </si>
  <si>
    <t>Haslingfield</t>
  </si>
  <si>
    <t>Hauxton</t>
  </si>
  <si>
    <t>Heydon</t>
  </si>
  <si>
    <t>Hildersham</t>
  </si>
  <si>
    <t>Hinxton</t>
  </si>
  <si>
    <t>Histon</t>
  </si>
  <si>
    <t>Horningsea</t>
  </si>
  <si>
    <t>Ickleton</t>
  </si>
  <si>
    <t>Impington</t>
  </si>
  <si>
    <t>Kingston</t>
  </si>
  <si>
    <t>Knapwell</t>
  </si>
  <si>
    <t>Landbeach</t>
  </si>
  <si>
    <t>Linton</t>
  </si>
  <si>
    <t>Litlington</t>
  </si>
  <si>
    <t>Little Gransden</t>
  </si>
  <si>
    <t>Little Shelford</t>
  </si>
  <si>
    <t>Little Wilbraham</t>
  </si>
  <si>
    <t>Longstanton</t>
  </si>
  <si>
    <t>Madingley</t>
  </si>
  <si>
    <t>Melbourn</t>
  </si>
  <si>
    <t>Meldreth</t>
  </si>
  <si>
    <t>Milton</t>
  </si>
  <si>
    <t>Milton - Baits Bite Lock</t>
  </si>
  <si>
    <t>Oakington</t>
  </si>
  <si>
    <t>Orwell</t>
  </si>
  <si>
    <t>Over</t>
  </si>
  <si>
    <t>Pampisford</t>
  </si>
  <si>
    <t>Papworth Everard</t>
  </si>
  <si>
    <t>Papworth Everard - village</t>
  </si>
  <si>
    <t>Papworth St Agnes</t>
  </si>
  <si>
    <t>Rampton</t>
  </si>
  <si>
    <t>Sawston</t>
  </si>
  <si>
    <t>Shepreth</t>
  </si>
  <si>
    <t>Steeple Morden</t>
  </si>
  <si>
    <t>Steeple Morden Green</t>
  </si>
  <si>
    <t>Swavesey</t>
  </si>
  <si>
    <t>Teversham</t>
  </si>
  <si>
    <t>Thriplow</t>
  </si>
  <si>
    <t>Toft</t>
  </si>
  <si>
    <t>Waterbeach</t>
  </si>
  <si>
    <t>West Wickham</t>
  </si>
  <si>
    <t>West Wickham - Streetly End</t>
  </si>
  <si>
    <t>West Wratting</t>
  </si>
  <si>
    <t>Westwick</t>
  </si>
  <si>
    <t>Whittlesford</t>
  </si>
  <si>
    <t>Willingham</t>
  </si>
  <si>
    <t>Ditchingham Dam</t>
  </si>
  <si>
    <t>Geldeston</t>
  </si>
  <si>
    <t>Langley</t>
  </si>
  <si>
    <t>Loddon and Chedgrave</t>
  </si>
  <si>
    <t>Trowse-with-Newton</t>
  </si>
  <si>
    <t>Bawburgh</t>
  </si>
  <si>
    <t>Bergh Apton</t>
  </si>
  <si>
    <t>Bramerton</t>
  </si>
  <si>
    <t>Brockdish</t>
  </si>
  <si>
    <t>Brooke</t>
  </si>
  <si>
    <t>Burston</t>
  </si>
  <si>
    <t>Cringleford</t>
  </si>
  <si>
    <t>Dickleburgh</t>
  </si>
  <si>
    <t>Diss</t>
  </si>
  <si>
    <t>Ditchingham and Hedenham</t>
  </si>
  <si>
    <t>Ditchingham Windmill Green</t>
  </si>
  <si>
    <t>Forncett</t>
  </si>
  <si>
    <t>Fritton Common (Morningthorpe)</t>
  </si>
  <si>
    <t>Gillingham</t>
  </si>
  <si>
    <t>Gissing</t>
  </si>
  <si>
    <t>Harleston</t>
  </si>
  <si>
    <t>Hempnall</t>
  </si>
  <si>
    <t>Hingham</t>
  </si>
  <si>
    <t>Howe</t>
  </si>
  <si>
    <t>Keswick The Mill</t>
  </si>
  <si>
    <t>Kimberley Station Road</t>
  </si>
  <si>
    <t>Kimberley The Green</t>
  </si>
  <si>
    <t>Long Stratton</t>
  </si>
  <si>
    <t>Mulbarton</t>
  </si>
  <si>
    <t>Old Lakenham (that part in South Norfolk)</t>
  </si>
  <si>
    <t>Pulham Market</t>
  </si>
  <si>
    <t>Pulham St Mary</t>
  </si>
  <si>
    <t>Saxlingham Green</t>
  </si>
  <si>
    <t>Saxlingham Nethergate</t>
  </si>
  <si>
    <t>Scole</t>
  </si>
  <si>
    <t>Seething</t>
  </si>
  <si>
    <t>Shotesham</t>
  </si>
  <si>
    <t>Starston</t>
  </si>
  <si>
    <t>Stoke Holy Cross The Mill</t>
  </si>
  <si>
    <t>Sunnyside</t>
  </si>
  <si>
    <t>Tacolneston</t>
  </si>
  <si>
    <t>The Street, Costessey</t>
  </si>
  <si>
    <t>Thorpe Abbotts</t>
  </si>
  <si>
    <t>Wacton</t>
  </si>
  <si>
    <t>Winfarthing</t>
  </si>
  <si>
    <t>Wortwell (Homersfield Bridge)</t>
  </si>
  <si>
    <t>Wramplingham</t>
  </si>
  <si>
    <t>Wymondham</t>
  </si>
  <si>
    <t>South Norfolk***</t>
  </si>
  <si>
    <t>Ellingham The Mill</t>
  </si>
  <si>
    <t>Barrington</t>
  </si>
  <si>
    <t>Amwell, Wheathampstead</t>
  </si>
  <si>
    <t>Childwickbury, St Michaels</t>
  </si>
  <si>
    <t>Harpenden</t>
  </si>
  <si>
    <t>London Colney</t>
  </si>
  <si>
    <t>Mackerye End</t>
  </si>
  <si>
    <t>Napsbury</t>
  </si>
  <si>
    <t>Old Bricket Wood, St Stephen</t>
  </si>
  <si>
    <t>Park Street and Frogmore, St Stephen</t>
  </si>
  <si>
    <t>Potters Crouch</t>
  </si>
  <si>
    <t>Redbourn</t>
  </si>
  <si>
    <t>Sandridge</t>
  </si>
  <si>
    <t>Shafford Mill</t>
  </si>
  <si>
    <t>Sleapshyde</t>
  </si>
  <si>
    <t>Sopwell</t>
  </si>
  <si>
    <t>Water End</t>
  </si>
  <si>
    <t>Wheathampstead</t>
  </si>
  <si>
    <t>St Albans***</t>
  </si>
  <si>
    <t>Gustard Wood</t>
  </si>
  <si>
    <t>Gustardwood</t>
  </si>
  <si>
    <t>Broadwater, South east of Stevenage area</t>
  </si>
  <si>
    <t>Old Town High Street</t>
  </si>
  <si>
    <t>Orchard Road</t>
  </si>
  <si>
    <t>Rectory Lane and St Nicholas</t>
  </si>
  <si>
    <t>Shephall Green</t>
  </si>
  <si>
    <t>Symonds Green</t>
  </si>
  <si>
    <t>Town Square</t>
  </si>
  <si>
    <t>Ardleigh</t>
  </si>
  <si>
    <t>Bradfield</t>
  </si>
  <si>
    <t>Brightlingsea</t>
  </si>
  <si>
    <t>Brightlingsea Hall and All Saints Church</t>
  </si>
  <si>
    <t>Clacton Seafront, Clacton-on-Sea</t>
  </si>
  <si>
    <t>Dovercourt</t>
  </si>
  <si>
    <t>Frinton and Walton</t>
  </si>
  <si>
    <t>Great Bentley</t>
  </si>
  <si>
    <t>Great Clacton, Clacton-on-Sea</t>
  </si>
  <si>
    <t>Great Holland</t>
  </si>
  <si>
    <t>Great Oakley</t>
  </si>
  <si>
    <t>Harwich</t>
  </si>
  <si>
    <t>Kirby-le-Soken</t>
  </si>
  <si>
    <t>Lawford</t>
  </si>
  <si>
    <t>Manningtree and Mistley</t>
  </si>
  <si>
    <t>St Osyth</t>
  </si>
  <si>
    <t>Thorpe-le-Soken</t>
  </si>
  <si>
    <t>Thorpe-le-Soken Station and Maltings</t>
  </si>
  <si>
    <t>Abbots Langley, Abbots Langley</t>
  </si>
  <si>
    <t>Batchworth Heath</t>
  </si>
  <si>
    <t>Cedars Avenue</t>
  </si>
  <si>
    <t>Chorleywood Common</t>
  </si>
  <si>
    <t>Chorleywood Station Estate</t>
  </si>
  <si>
    <t>Coppermill Lock</t>
  </si>
  <si>
    <t>Croxley Green</t>
  </si>
  <si>
    <t>Dickinson Square</t>
  </si>
  <si>
    <t>Frith Wood</t>
  </si>
  <si>
    <t>Grove Mill Lane</t>
  </si>
  <si>
    <t>Heronsgate</t>
  </si>
  <si>
    <t>Hunton Bridge</t>
  </si>
  <si>
    <t>Loudwater Estate</t>
  </si>
  <si>
    <t>Moor Park</t>
  </si>
  <si>
    <t>Nightingale Road</t>
  </si>
  <si>
    <t>Outer Loudwater Estate</t>
  </si>
  <si>
    <t>Oxhey Hall</t>
  </si>
  <si>
    <t>Rickmansworth Town Centre</t>
  </si>
  <si>
    <t>Sarratt, Church End</t>
  </si>
  <si>
    <t>Sarratt, The Green</t>
  </si>
  <si>
    <t>Stockers Lock and Farm</t>
  </si>
  <si>
    <t>Upper Nightingale Road</t>
  </si>
  <si>
    <t>Arkesden, Uttlesford</t>
  </si>
  <si>
    <t>Ashdon</t>
  </si>
  <si>
    <t>Audley End</t>
  </si>
  <si>
    <t>Clavering</t>
  </si>
  <si>
    <t>Clavering - Hill Green</t>
  </si>
  <si>
    <t>Elmdon</t>
  </si>
  <si>
    <t>Felsted</t>
  </si>
  <si>
    <t>Great Canfield</t>
  </si>
  <si>
    <t>Great Chesterford</t>
  </si>
  <si>
    <t>Great Dunmow</t>
  </si>
  <si>
    <t>Great Dunmow - Church End</t>
  </si>
  <si>
    <t>Great Easton</t>
  </si>
  <si>
    <t>Great Hallingbury</t>
  </si>
  <si>
    <t>Great Sampford</t>
  </si>
  <si>
    <t>Hadstock</t>
  </si>
  <si>
    <t>Hatfield Broad Oak</t>
  </si>
  <si>
    <t>Hazel End</t>
  </si>
  <si>
    <t>Henham</t>
  </si>
  <si>
    <t>High Easter</t>
  </si>
  <si>
    <t>High Roding</t>
  </si>
  <si>
    <t>Little Dunmow</t>
  </si>
  <si>
    <t>Little Easton</t>
  </si>
  <si>
    <t>Littlebury</t>
  </si>
  <si>
    <t>Manuden</t>
  </si>
  <si>
    <t>Newport</t>
  </si>
  <si>
    <t>Quendon and Rickling Green</t>
  </si>
  <si>
    <t>Radwinter</t>
  </si>
  <si>
    <t>Saffron Walden</t>
  </si>
  <si>
    <t>Saffron Walden - West Road</t>
  </si>
  <si>
    <t>Stansted - Bentfield End</t>
  </si>
  <si>
    <t>Stansted - Bentfield Green</t>
  </si>
  <si>
    <t>Stansted Mountfitchet</t>
  </si>
  <si>
    <t>Stebbing</t>
  </si>
  <si>
    <t>Thaxted</t>
  </si>
  <si>
    <t>Wendens Ambo</t>
  </si>
  <si>
    <t>Widdington</t>
  </si>
  <si>
    <t>Civic Core, Watford</t>
  </si>
  <si>
    <t>Estcourt, Watford</t>
  </si>
  <si>
    <t>High Street/King Street, Watford</t>
  </si>
  <si>
    <t>Macdonnell Gardens, Watford</t>
  </si>
  <si>
    <t>Nascot, Watford</t>
  </si>
  <si>
    <t>Oxhey, Watford</t>
  </si>
  <si>
    <t>St Mary's, Watford</t>
  </si>
  <si>
    <t>The Square, Watford</t>
  </si>
  <si>
    <t>Watford Heath, Watford</t>
  </si>
  <si>
    <t>Watford***</t>
  </si>
  <si>
    <t>Grove Mill, Watford</t>
  </si>
  <si>
    <t>Ayot Green, Ayot St Peter</t>
  </si>
  <si>
    <t>Ayot St Lawrence</t>
  </si>
  <si>
    <t>Beehive</t>
  </si>
  <si>
    <t>Essendon</t>
  </si>
  <si>
    <t>Northaw</t>
  </si>
  <si>
    <t>Old Hatfield, Hatfield</t>
  </si>
  <si>
    <t>Welwyn</t>
  </si>
  <si>
    <t>Welwyn Garden City</t>
  </si>
  <si>
    <t>Welwyn Hatfield***</t>
  </si>
  <si>
    <t>Ampton</t>
  </si>
  <si>
    <t>Bardwell</t>
  </si>
  <si>
    <t>Barnham</t>
  </si>
  <si>
    <t>Barton Mills, Barton Mills</t>
  </si>
  <si>
    <t>Brandon, Brandon Town Centre, NW Suffolk</t>
  </si>
  <si>
    <t>Bury St Edmunds Town Centre</t>
  </si>
  <si>
    <t>Bury St Edmunds, Victoria Street</t>
  </si>
  <si>
    <t>Cavendish</t>
  </si>
  <si>
    <t>Clare</t>
  </si>
  <si>
    <t>Dalham, Village and estate, Dalham, West Suffolk.</t>
  </si>
  <si>
    <t>Denston</t>
  </si>
  <si>
    <t>Elveden, Elveden, NW Suffolk.</t>
  </si>
  <si>
    <t>Eriswell, Eriswell NW Suffolk</t>
  </si>
  <si>
    <t>Euston</t>
  </si>
  <si>
    <t>Exning, Exning, NW Suffolk.</t>
  </si>
  <si>
    <t>Fakenham Magna</t>
  </si>
  <si>
    <t>Flempton</t>
  </si>
  <si>
    <t>Fornahm All Saints</t>
  </si>
  <si>
    <t>Freckenham, Freckenham, NW Suffolk</t>
  </si>
  <si>
    <t>Great and Little Thurlow</t>
  </si>
  <si>
    <t>Great and Little Whelnetham/Sicklesmere</t>
  </si>
  <si>
    <t>Great Livermere</t>
  </si>
  <si>
    <t>Great Wratting</t>
  </si>
  <si>
    <t>Haverhill Hamlet Road</t>
  </si>
  <si>
    <t>Haverhill Queen Street</t>
  </si>
  <si>
    <t>Hawkedon</t>
  </si>
  <si>
    <t>Hengrave</t>
  </si>
  <si>
    <t>Higham, Higham, NW Suffolk</t>
  </si>
  <si>
    <t>Honington</t>
  </si>
  <si>
    <t>Hopton</t>
  </si>
  <si>
    <t>Horringer</t>
  </si>
  <si>
    <t>Hundon</t>
  </si>
  <si>
    <t>Ixworth</t>
  </si>
  <si>
    <t>Lakenheath, Village centre, Suffolk</t>
  </si>
  <si>
    <t>Lidgate</t>
  </si>
  <si>
    <t>Mildenhall</t>
  </si>
  <si>
    <t>Moulton, Moulton, NW Suffolk</t>
  </si>
  <si>
    <t>Pakenham</t>
  </si>
  <si>
    <t>Risby</t>
  </si>
  <si>
    <t>Santon Downham, Santon Downham, NW Suffolk.</t>
  </si>
  <si>
    <t>Stanton</t>
  </si>
  <si>
    <t>Stoke by Clare</t>
  </si>
  <si>
    <t>Stradishall</t>
  </si>
  <si>
    <t>West Stow and Culford Park</t>
  </si>
  <si>
    <t>Whepstead</t>
  </si>
  <si>
    <t>Wickhambrook</t>
  </si>
  <si>
    <t>Withersfield</t>
  </si>
  <si>
    <t>West Suffolk***</t>
  </si>
  <si>
    <t>Newmarket</t>
  </si>
  <si>
    <t>Cunningham Avenue</t>
  </si>
  <si>
    <t>Darkes Lane West, Potters Bar</t>
  </si>
  <si>
    <t>Dersingham</t>
  </si>
  <si>
    <t>Marlborough Road, Ipswich</t>
  </si>
  <si>
    <t>Bracknell Forest (UA)</t>
  </si>
  <si>
    <t>Church Street, Crowthorne, Crowthorne Berkshire</t>
  </si>
  <si>
    <t>Easthampstead, Bracknell</t>
  </si>
  <si>
    <t>Warfield, Warfield Berkshire</t>
  </si>
  <si>
    <t>Winkfield Row, Winkfield, Bracknell Forest</t>
  </si>
  <si>
    <t>Winkfield Village, Winkfield, Bracknell Forest</t>
  </si>
  <si>
    <t>Brighton and Hove, City of (UA)</t>
  </si>
  <si>
    <t>South Downs (NP)</t>
  </si>
  <si>
    <t>Ovingdean</t>
  </si>
  <si>
    <t>Patcham</t>
  </si>
  <si>
    <t>Rottingdean</t>
  </si>
  <si>
    <t>Stanmer, Brighton and Hove, City of (UA)</t>
  </si>
  <si>
    <t>Benfield Barn</t>
  </si>
  <si>
    <t>Brunswick Town</t>
  </si>
  <si>
    <t>Carlton Hill</t>
  </si>
  <si>
    <t>Cliftonville</t>
  </si>
  <si>
    <t>College</t>
  </si>
  <si>
    <t>Denmark Villas</t>
  </si>
  <si>
    <t>East Cliff</t>
  </si>
  <si>
    <t>Engineerium</t>
  </si>
  <si>
    <t>Hangleton</t>
  </si>
  <si>
    <t>Hove Station</t>
  </si>
  <si>
    <t>Kemp Town</t>
  </si>
  <si>
    <t>Montpelier and Clifton Hill</t>
  </si>
  <si>
    <t>North Laine</t>
  </si>
  <si>
    <t>Old Hove</t>
  </si>
  <si>
    <t>Old Town</t>
  </si>
  <si>
    <t>Pembroke and Princes</t>
  </si>
  <si>
    <t>Portslade Old Village</t>
  </si>
  <si>
    <t>Preston Park</t>
  </si>
  <si>
    <t>Preston Village</t>
  </si>
  <si>
    <t>Queen's Park</t>
  </si>
  <si>
    <t>Regency Square</t>
  </si>
  <si>
    <t>Round Hill</t>
  </si>
  <si>
    <t>Sackville Gardens</t>
  </si>
  <si>
    <t>The Avenues</t>
  </si>
  <si>
    <t>The Drive</t>
  </si>
  <si>
    <t>Tongdean</t>
  </si>
  <si>
    <t>Valley Gardens</t>
  </si>
  <si>
    <t>West Hill</t>
  </si>
  <si>
    <t>Willett Estate</t>
  </si>
  <si>
    <t>Woodland Drive</t>
  </si>
  <si>
    <t>Cowley Lock, Uxbridge</t>
  </si>
  <si>
    <t>Denham Lock, Harefield</t>
  </si>
  <si>
    <t>Henley Main</t>
  </si>
  <si>
    <t>Thame</t>
  </si>
  <si>
    <t>Abbotsbrook</t>
  </si>
  <si>
    <t>Adstock</t>
  </si>
  <si>
    <t>Akeley</t>
  </si>
  <si>
    <t>Alscot</t>
  </si>
  <si>
    <t>Amersham Hill</t>
  </si>
  <si>
    <t>Ashendon (2 areas)</t>
  </si>
  <si>
    <t>Askett</t>
  </si>
  <si>
    <t>Aston Abbotts (2 areas)</t>
  </si>
  <si>
    <t>Aston Sandford</t>
  </si>
  <si>
    <t>Aylesbury Town</t>
  </si>
  <si>
    <t>Beachampton (2 areas)</t>
  </si>
  <si>
    <t>Beaconsfield Old Town, Beaconsfield</t>
  </si>
  <si>
    <t>Berghers Hill</t>
  </si>
  <si>
    <t>Bierton (3 areas)</t>
  </si>
  <si>
    <t>Bishopstone (2 areas)</t>
  </si>
  <si>
    <t>Bledlow</t>
  </si>
  <si>
    <t>Botolph Claydon</t>
  </si>
  <si>
    <t>Boveney, Dorney</t>
  </si>
  <si>
    <t>Bradenham</t>
  </si>
  <si>
    <t>Brill</t>
  </si>
  <si>
    <t>Buckingham</t>
  </si>
  <si>
    <t>Buckland</t>
  </si>
  <si>
    <t>Burnham, Burnham</t>
  </si>
  <si>
    <t>Cadmore End</t>
  </si>
  <si>
    <t>Cadmore End Common</t>
  </si>
  <si>
    <t>Chackmore</t>
  </si>
  <si>
    <t>Chalfont St Giles Village Centre</t>
  </si>
  <si>
    <t>Chearsley</t>
  </si>
  <si>
    <t>Chenies Village, Chenies Bottom and Latimer</t>
  </si>
  <si>
    <t>Chesham Bois: The Common, Village Centre and area around St Leonards Church</t>
  </si>
  <si>
    <t>Chetwode</t>
  </si>
  <si>
    <t>Chilton</t>
  </si>
  <si>
    <t>Choleshill Village Centre</t>
  </si>
  <si>
    <t>Clapton Mill</t>
  </si>
  <si>
    <t>Crafton</t>
  </si>
  <si>
    <t>Cublington (3 areas)</t>
  </si>
  <si>
    <t>Cuddington</t>
  </si>
  <si>
    <t>Denham</t>
  </si>
  <si>
    <t>Dinton, Westlington, Upton and Gibraltar (2 areas)</t>
  </si>
  <si>
    <t>Dorney</t>
  </si>
  <si>
    <t>Downley Common</t>
  </si>
  <si>
    <t>Drayton Beauchamp (2 areas)</t>
  </si>
  <si>
    <t>Drayton Parslow (2 areas)</t>
  </si>
  <si>
    <t>Ellesborough</t>
  </si>
  <si>
    <t>Elm Close Amersham</t>
  </si>
  <si>
    <t>Farnham Royal, Farnham Royal</t>
  </si>
  <si>
    <t>Fawley Court</t>
  </si>
  <si>
    <t>Fawley Green</t>
  </si>
  <si>
    <t>Fingest</t>
  </si>
  <si>
    <t>Four Ashes</t>
  </si>
  <si>
    <t>Frieth</t>
  </si>
  <si>
    <t>Fulmer</t>
  </si>
  <si>
    <t>Gawcott</t>
  </si>
  <si>
    <t>Gerrards Cross Centenary</t>
  </si>
  <si>
    <t>Gerrards Cross Common</t>
  </si>
  <si>
    <t>Gold Hill Common East Side, Chalfont St Peter</t>
  </si>
  <si>
    <t>Great Brickhill (3 areas)</t>
  </si>
  <si>
    <t>Great Hampden</t>
  </si>
  <si>
    <t>Great Horwood</t>
  </si>
  <si>
    <t>Great Missenden Village Centre</t>
  </si>
  <si>
    <t>Grendon Underwood (5 areas)</t>
  </si>
  <si>
    <t>Haddenham (2 areas)</t>
  </si>
  <si>
    <t>Hambleden</t>
  </si>
  <si>
    <t>Hampden Hill</t>
  </si>
  <si>
    <t>Hampden House</t>
  </si>
  <si>
    <t>Hardwick (2 areas)</t>
  </si>
  <si>
    <t>Harleyford and Whittington House</t>
  </si>
  <si>
    <t>Hartwell (2 areas)</t>
  </si>
  <si>
    <t>Hedgerley Green, Beaconsfield</t>
  </si>
  <si>
    <t>Hedgerley, Beaocnsfield</t>
  </si>
  <si>
    <t>Hedsor and Riversdale</t>
  </si>
  <si>
    <t>High Wycombe</t>
  </si>
  <si>
    <t>Hillesden Hamlet (2 areas)</t>
  </si>
  <si>
    <t>Horsenden</t>
  </si>
  <si>
    <t>Hughenden Manor</t>
  </si>
  <si>
    <t>Hulcott</t>
  </si>
  <si>
    <t>Huntercombe</t>
  </si>
  <si>
    <t>Ickford (4 areas)</t>
  </si>
  <si>
    <t>Ilmer</t>
  </si>
  <si>
    <t>Iver</t>
  </si>
  <si>
    <t>Ivinghoe</t>
  </si>
  <si>
    <t>Lacey Green</t>
  </si>
  <si>
    <t>Lane End</t>
  </si>
  <si>
    <t>Leigh Street</t>
  </si>
  <si>
    <t>Lillingstone Lovell</t>
  </si>
  <si>
    <t>Little Horwood ( 3 areas)</t>
  </si>
  <si>
    <t>Little Marlow</t>
  </si>
  <si>
    <t>Little Missenden Village Centre</t>
  </si>
  <si>
    <t>Long Crendon</t>
  </si>
  <si>
    <t>Loosley Row</t>
  </si>
  <si>
    <t>Ludgershall (3 areas)</t>
  </si>
  <si>
    <t>Maids Moreton</t>
  </si>
  <si>
    <t>Main Villages, Cholesbury and Hawridge</t>
  </si>
  <si>
    <t>Marlow</t>
  </si>
  <si>
    <t>Marsh Gibbon (3 areas)</t>
  </si>
  <si>
    <t>Marsworth</t>
  </si>
  <si>
    <t>Meadle</t>
  </si>
  <si>
    <t>Medmenham</t>
  </si>
  <si>
    <t>Mentmore</t>
  </si>
  <si>
    <t>Middle Claydon</t>
  </si>
  <si>
    <t>Mill End Hambleden</t>
  </si>
  <si>
    <t>Monks Risborough</t>
  </si>
  <si>
    <t>Mursley</t>
  </si>
  <si>
    <t>Nash (3 areas)</t>
  </si>
  <si>
    <t>Nether Winchendon</t>
  </si>
  <si>
    <t>Newton Longville</t>
  </si>
  <si>
    <t>North Marston</t>
  </si>
  <si>
    <t>North Park and Kingsway, Chalfont St Peter</t>
  </si>
  <si>
    <t>Northend</t>
  </si>
  <si>
    <t>Old Chruch and The Green, The Lee</t>
  </si>
  <si>
    <t>Old Jordans and part of village surrounding The Green, Jordans</t>
  </si>
  <si>
    <t>Old Town Amersham</t>
  </si>
  <si>
    <t>Old Town and Town Centre Chesham</t>
  </si>
  <si>
    <t>Oving ( 2 areas)</t>
  </si>
  <si>
    <t>Owlswick</t>
  </si>
  <si>
    <t>Padbury</t>
  </si>
  <si>
    <t>Part of the village, The Common and the church, Penn Street</t>
  </si>
  <si>
    <t>Penn and Tylers Green</t>
  </si>
  <si>
    <t>Pheasants Hill</t>
  </si>
  <si>
    <t>Preston Bissett</t>
  </si>
  <si>
    <t>Princes Risborough</t>
  </si>
  <si>
    <t>Priory Avenue</t>
  </si>
  <si>
    <t>Quainton</t>
  </si>
  <si>
    <t>Radclive</t>
  </si>
  <si>
    <t>Sedrup</t>
  </si>
  <si>
    <t>Shalstone</t>
  </si>
  <si>
    <t>Shardloes Parkland Amersham</t>
  </si>
  <si>
    <t>Sheepridge</t>
  </si>
  <si>
    <t>Shipton</t>
  </si>
  <si>
    <t>Singleborough (2 areas)</t>
  </si>
  <si>
    <t>Skirmett</t>
  </si>
  <si>
    <t>Soulbury</t>
  </si>
  <si>
    <t>Southend</t>
  </si>
  <si>
    <t>Speen</t>
  </si>
  <si>
    <t>Stewkley</t>
  </si>
  <si>
    <t>Stockenchurch</t>
  </si>
  <si>
    <t>Stoke Green</t>
  </si>
  <si>
    <t>Stoke Hammond (2 areas)</t>
  </si>
  <si>
    <t>Stoke Park, Stoke Poges</t>
  </si>
  <si>
    <t>Stowe</t>
  </si>
  <si>
    <t>Swanbourne (2 areas)</t>
  </si>
  <si>
    <t>Taplow Riverside</t>
  </si>
  <si>
    <t>Taplow, Burnham</t>
  </si>
  <si>
    <t>Terriers</t>
  </si>
  <si>
    <t>The Common, Flackwell Heath</t>
  </si>
  <si>
    <t>The Firs Estate, Chalfont St Peter</t>
  </si>
  <si>
    <t>Thornborough</t>
  </si>
  <si>
    <t>Tingewick</t>
  </si>
  <si>
    <t>Totteridge</t>
  </si>
  <si>
    <t>Turville</t>
  </si>
  <si>
    <t>Turville Heath</t>
  </si>
  <si>
    <t>Turweston</t>
  </si>
  <si>
    <t>Upper North Dean</t>
  </si>
  <si>
    <t>Uxbridge Lock</t>
  </si>
  <si>
    <t>Uxbridge Lock, Denham</t>
  </si>
  <si>
    <t>Village and Church Road Area, Penn and Tylers Green</t>
  </si>
  <si>
    <t>Waddesdon</t>
  </si>
  <si>
    <t>Walton Road, Aylesbury</t>
  </si>
  <si>
    <t>Water Stratford</t>
  </si>
  <si>
    <t>Watery Lane</t>
  </si>
  <si>
    <t>Weedon (2 areas)</t>
  </si>
  <si>
    <t>Well End</t>
  </si>
  <si>
    <t>Weller Estate Amersham</t>
  </si>
  <si>
    <t>Wendover</t>
  </si>
  <si>
    <t>Wendover Road, Aylesbury</t>
  </si>
  <si>
    <t>West Wycombe</t>
  </si>
  <si>
    <t>Westbury</t>
  </si>
  <si>
    <t>Weston Turville (3 areas)</t>
  </si>
  <si>
    <t>Whaddon (2 areas)</t>
  </si>
  <si>
    <t>Wheeler End Common</t>
  </si>
  <si>
    <t>Whitchurch</t>
  </si>
  <si>
    <t>Whiteleaf</t>
  </si>
  <si>
    <t>Wing</t>
  </si>
  <si>
    <t>Wingrave (2 areas)</t>
  </si>
  <si>
    <t>Winslow</t>
  </si>
  <si>
    <t>Wooburn Green</t>
  </si>
  <si>
    <t>Wooburn Town</t>
  </si>
  <si>
    <t>Wootton Underwood</t>
  </si>
  <si>
    <t>Wycombe Abbey</t>
  </si>
  <si>
    <t>Isle of Wight (UA)</t>
  </si>
  <si>
    <t>Arreton</t>
  </si>
  <si>
    <t>Bembridge</t>
  </si>
  <si>
    <t>Bonchurch</t>
  </si>
  <si>
    <t>Brading</t>
  </si>
  <si>
    <t>Briary</t>
  </si>
  <si>
    <t>Brighstone</t>
  </si>
  <si>
    <t>Brook</t>
  </si>
  <si>
    <t>Calbourne</t>
  </si>
  <si>
    <t>Carisbrooke</t>
  </si>
  <si>
    <t>Cowes</t>
  </si>
  <si>
    <t>East Cowes Centre</t>
  </si>
  <si>
    <t>East Cowes Esplanade</t>
  </si>
  <si>
    <t>Freshwater Bay</t>
  </si>
  <si>
    <t>Godshill</t>
  </si>
  <si>
    <t>Hulverstone</t>
  </si>
  <si>
    <t>Mottistone</t>
  </si>
  <si>
    <t>Newtown</t>
  </si>
  <si>
    <t>Norton Green</t>
  </si>
  <si>
    <t>Pound Green</t>
  </si>
  <si>
    <t>Ryde</t>
  </si>
  <si>
    <t>Ryde St John</t>
  </si>
  <si>
    <t>Sandown</t>
  </si>
  <si>
    <t>Seaview</t>
  </si>
  <si>
    <t>Shalfleet</t>
  </si>
  <si>
    <t>Shanklin</t>
  </si>
  <si>
    <t>Shorwell</t>
  </si>
  <si>
    <t>St Helens</t>
  </si>
  <si>
    <t>St Helens Duver</t>
  </si>
  <si>
    <t>St Lawrence</t>
  </si>
  <si>
    <t>Ventnor</t>
  </si>
  <si>
    <t>Whippingham</t>
  </si>
  <si>
    <t>Whitecroft</t>
  </si>
  <si>
    <t>Yarmouth</t>
  </si>
  <si>
    <t>Medway (UA)</t>
  </si>
  <si>
    <t>Brompton Lines, Chatham</t>
  </si>
  <si>
    <t>Chatham Historic Dockyard</t>
  </si>
  <si>
    <t>Cliffe</t>
  </si>
  <si>
    <t>Frindsbury and Manor Farm, Rochester</t>
  </si>
  <si>
    <t>Gillingham Green</t>
  </si>
  <si>
    <t>Gillingham Park</t>
  </si>
  <si>
    <t>Halling</t>
  </si>
  <si>
    <t>Historic Rochester Conservation Area, Rochester</t>
  </si>
  <si>
    <t>Lower Rainham</t>
  </si>
  <si>
    <t>Lower Twydall, Medway</t>
  </si>
  <si>
    <t>Maidstone Road, Chatham, Chatham</t>
  </si>
  <si>
    <t>Meresborough, Meresborough</t>
  </si>
  <si>
    <t>Moor Street</t>
  </si>
  <si>
    <t>New Road, Rochester</t>
  </si>
  <si>
    <t>New Road,Chatham</t>
  </si>
  <si>
    <t>Pembroke</t>
  </si>
  <si>
    <t>Railway Street</t>
  </si>
  <si>
    <t>Rainham</t>
  </si>
  <si>
    <t>St Mary Hoo</t>
  </si>
  <si>
    <t>Star Hill</t>
  </si>
  <si>
    <t>Star Hill to Sun Pier</t>
  </si>
  <si>
    <t>Upper Bush</t>
  </si>
  <si>
    <t>Upper Upnor</t>
  </si>
  <si>
    <t>Watts Avenue/Roebuck Road</t>
  </si>
  <si>
    <t>Milton Keynes (UA)</t>
  </si>
  <si>
    <t>Bletchley</t>
  </si>
  <si>
    <t>Calverton</t>
  </si>
  <si>
    <t>Castlethorpe</t>
  </si>
  <si>
    <t>Clifton Reynes</t>
  </si>
  <si>
    <t>Emberton</t>
  </si>
  <si>
    <t>Great Linford</t>
  </si>
  <si>
    <t>Hanslope</t>
  </si>
  <si>
    <t>Lavendon</t>
  </si>
  <si>
    <t>Little Brickhill</t>
  </si>
  <si>
    <t>Loughton</t>
  </si>
  <si>
    <t>Newport Pagnell</t>
  </si>
  <si>
    <t>Newton Blossomville</t>
  </si>
  <si>
    <t>North Crawley</t>
  </si>
  <si>
    <t>Old Bradwell</t>
  </si>
  <si>
    <t>Olney</t>
  </si>
  <si>
    <t>Ravenstone</t>
  </si>
  <si>
    <t>Shenley Church End</t>
  </si>
  <si>
    <t>Sherington</t>
  </si>
  <si>
    <t>Stoke Goldington</t>
  </si>
  <si>
    <t>Stony Stratford</t>
  </si>
  <si>
    <t>Weston Underwood</t>
  </si>
  <si>
    <t>Willen</t>
  </si>
  <si>
    <t>Woburn Sands</t>
  </si>
  <si>
    <t>Wolverton</t>
  </si>
  <si>
    <t>Woughton on the Green</t>
  </si>
  <si>
    <t>Portsmouth, City of (UA)</t>
  </si>
  <si>
    <t>Campbell Road, Southsea</t>
  </si>
  <si>
    <t>Castle Road, Southsea</t>
  </si>
  <si>
    <t>Craneswater and Eastern Parade</t>
  </si>
  <si>
    <t>East Southsea</t>
  </si>
  <si>
    <t>Eastney Barracks</t>
  </si>
  <si>
    <t>Essex Road, Southsea</t>
  </si>
  <si>
    <t>Guildhall and Victoria Park</t>
  </si>
  <si>
    <t>Gunwharf (former HMS Vernon)</t>
  </si>
  <si>
    <t>Highland Terrace</t>
  </si>
  <si>
    <t>Hilsea Lines</t>
  </si>
  <si>
    <t>HM Naval Base and St George's Square</t>
  </si>
  <si>
    <t>King Street, Southsea</t>
  </si>
  <si>
    <t>Mile End, Landport</t>
  </si>
  <si>
    <t>Milton Locks</t>
  </si>
  <si>
    <t>Old Portsmouth</t>
  </si>
  <si>
    <t>Old Wymering</t>
  </si>
  <si>
    <t>Owen's Southsea</t>
  </si>
  <si>
    <t>Portsea</t>
  </si>
  <si>
    <t>Rochester Road, Southsea</t>
  </si>
  <si>
    <t>St Andrew's Church, Eastney</t>
  </si>
  <si>
    <t>St Davids Road, Southsea</t>
  </si>
  <si>
    <t>St Mary's Churchyard</t>
  </si>
  <si>
    <t>Stanley Street, Southsea</t>
  </si>
  <si>
    <t>The Seafront, Southsea</t>
  </si>
  <si>
    <t>The Terraces, Southsea</t>
  </si>
  <si>
    <t>Reading (UA)</t>
  </si>
  <si>
    <t>Alexandra Road</t>
  </si>
  <si>
    <t>Christchurch</t>
  </si>
  <si>
    <t>Downshire Square</t>
  </si>
  <si>
    <t>Eldon Square</t>
  </si>
  <si>
    <t>Horncastle</t>
  </si>
  <si>
    <t>Kendrick Road</t>
  </si>
  <si>
    <t>Market Place / London Street</t>
  </si>
  <si>
    <t>Redlands</t>
  </si>
  <si>
    <t>Routh Lane Tilehurst</t>
  </si>
  <si>
    <t>Russell Street / Castle Hill</t>
  </si>
  <si>
    <t>South Park</t>
  </si>
  <si>
    <t>St Mary's Butts / Castle Street</t>
  </si>
  <si>
    <t>St Peters</t>
  </si>
  <si>
    <t>Surley Row</t>
  </si>
  <si>
    <t>The Mount</t>
  </si>
  <si>
    <t>Slough (UA)</t>
  </si>
  <si>
    <t>Colnbrook</t>
  </si>
  <si>
    <t>St Bernard's School</t>
  </si>
  <si>
    <t>St Mary's Church</t>
  </si>
  <si>
    <t>Sussex Place / Clifton Road</t>
  </si>
  <si>
    <t>Upton Park / Upton Village</t>
  </si>
  <si>
    <t>Southampton, City of (UA)</t>
  </si>
  <si>
    <t>Bassett Green Village</t>
  </si>
  <si>
    <t>Canute Road</t>
  </si>
  <si>
    <t>Carlton Crescent</t>
  </si>
  <si>
    <t>Cranbury Place</t>
  </si>
  <si>
    <t>Ethelburt Avenue</t>
  </si>
  <si>
    <t>Itchen Valley</t>
  </si>
  <si>
    <t>Oakmount Triangle</t>
  </si>
  <si>
    <t>Old Town North</t>
  </si>
  <si>
    <t>Old Town South</t>
  </si>
  <si>
    <t>Old Town West</t>
  </si>
  <si>
    <t>Old Woolston No. 1</t>
  </si>
  <si>
    <t>Old Woolston No. 2</t>
  </si>
  <si>
    <t>Old Woolston No. 3</t>
  </si>
  <si>
    <t>Old Woolston No. 4</t>
  </si>
  <si>
    <t>Oxford Street</t>
  </si>
  <si>
    <t>Portswood Residents</t>
  </si>
  <si>
    <t>St Anne</t>
  </si>
  <si>
    <t>St James Road</t>
  </si>
  <si>
    <t>The Avenue</t>
  </si>
  <si>
    <t>Uplands Estate</t>
  </si>
  <si>
    <t>West Berkshire (UA)</t>
  </si>
  <si>
    <t>Aldermaston</t>
  </si>
  <si>
    <t>Aldermaston Wharf</t>
  </si>
  <si>
    <t>Aldworth</t>
  </si>
  <si>
    <t>Ashampstead</t>
  </si>
  <si>
    <t>Bagnor</t>
  </si>
  <si>
    <t>Benham Park</t>
  </si>
  <si>
    <t>Boxford and Westbrook</t>
  </si>
  <si>
    <t>Brightwalton</t>
  </si>
  <si>
    <t>Brightwalton Green</t>
  </si>
  <si>
    <t>Brimpton</t>
  </si>
  <si>
    <t>Bucklebury</t>
  </si>
  <si>
    <t>Chaddleworth</t>
  </si>
  <si>
    <t>Chieveley</t>
  </si>
  <si>
    <t>Compton</t>
  </si>
  <si>
    <t>Donnington Square</t>
  </si>
  <si>
    <t>Donnington Village</t>
  </si>
  <si>
    <t>East Garston</t>
  </si>
  <si>
    <t>East Ilsey</t>
  </si>
  <si>
    <t>Eastbury</t>
  </si>
  <si>
    <t>Eddington</t>
  </si>
  <si>
    <t>Englefield</t>
  </si>
  <si>
    <t>Farnborough</t>
  </si>
  <si>
    <t>Great Shefford</t>
  </si>
  <si>
    <t>Hampstead Norveys</t>
  </si>
  <si>
    <t>Hillgreen</t>
  </si>
  <si>
    <t>Holy Trinity, Theale</t>
  </si>
  <si>
    <t>Hungerford</t>
  </si>
  <si>
    <t>Inkpen</t>
  </si>
  <si>
    <t>Kennet and Avon Canal East</t>
  </si>
  <si>
    <t>Kennet and Avon Canal West</t>
  </si>
  <si>
    <t>Kintbury</t>
  </si>
  <si>
    <t>Lambourn</t>
  </si>
  <si>
    <t>Lower Basildon</t>
  </si>
  <si>
    <t>Marsh Benham</t>
  </si>
  <si>
    <t>Newbury Town Centre</t>
  </si>
  <si>
    <t>Pangbourne</t>
  </si>
  <si>
    <t>Shaw House and Church</t>
  </si>
  <si>
    <t>Shaw Road and Crescent</t>
  </si>
  <si>
    <t>Sheffield Bridge</t>
  </si>
  <si>
    <t>Stanford Dingley</t>
  </si>
  <si>
    <t>Stroud Green</t>
  </si>
  <si>
    <t>Thatcham</t>
  </si>
  <si>
    <t>The Lamb, Theale</t>
  </si>
  <si>
    <t>Theale High Street/Blossom Lane</t>
  </si>
  <si>
    <t>Tyle Mill</t>
  </si>
  <si>
    <t>Upper Lambourn</t>
  </si>
  <si>
    <t>West Ilsley</t>
  </si>
  <si>
    <t>Woolhampton</t>
  </si>
  <si>
    <t>Yattendon</t>
  </si>
  <si>
    <t>Marden</t>
  </si>
  <si>
    <t>West Dean</t>
  </si>
  <si>
    <t>Windsor and Maidenhead (UA)</t>
  </si>
  <si>
    <t>All Saints, Boyn Hill, Maidenhead</t>
  </si>
  <si>
    <t>Altwood Road, Maidenhead</t>
  </si>
  <si>
    <t>Beenham's Heath</t>
  </si>
  <si>
    <t>Bisham Village</t>
  </si>
  <si>
    <t>Bray Village</t>
  </si>
  <si>
    <t>Burchett</t>
  </si>
  <si>
    <t>Castle Hill, Maidenhead</t>
  </si>
  <si>
    <t>Cookham Dean</t>
  </si>
  <si>
    <t>Cookham High Street</t>
  </si>
  <si>
    <t>Datchet</t>
  </si>
  <si>
    <t>Eton</t>
  </si>
  <si>
    <t>Furze Platt Triangle, Maidenhead</t>
  </si>
  <si>
    <t>Holyport</t>
  </si>
  <si>
    <t>Hurley Village</t>
  </si>
  <si>
    <t>Inner Windsor</t>
  </si>
  <si>
    <t>Littlewick Green</t>
  </si>
  <si>
    <t>Maidenhead Town Centre</t>
  </si>
  <si>
    <t>Mill Lane (Clewer Village)</t>
  </si>
  <si>
    <t>Old Windsor</t>
  </si>
  <si>
    <t>Pinkneys Green</t>
  </si>
  <si>
    <t>Shurlock Row</t>
  </si>
  <si>
    <t>St Marys Church and Bury Court, White Waltham</t>
  </si>
  <si>
    <t>Sunningdale</t>
  </si>
  <si>
    <t>Trinity Place/ Clarence Crescent, Windsor</t>
  </si>
  <si>
    <t>Waltham St Lawrence</t>
  </si>
  <si>
    <t>Windsor Town Centre</t>
  </si>
  <si>
    <t>Windsor and Maidenhead (UA)***</t>
  </si>
  <si>
    <t>Maidenhead Riverside</t>
  </si>
  <si>
    <t>Wokingham (UA)</t>
  </si>
  <si>
    <t>Arborfield Cross, Arborfield</t>
  </si>
  <si>
    <t>Finchampstead Church, Finchampstead</t>
  </si>
  <si>
    <t>Hurst, Hurst</t>
  </si>
  <si>
    <t>Langborough Road, Wokingham, Wokingham Town</t>
  </si>
  <si>
    <t>Murdoch Road, Wokingham, Wokingham Town</t>
  </si>
  <si>
    <t>Remenham Church, Remenham</t>
  </si>
  <si>
    <t>Remenham Henley Bridge, Henley-On-Thames Bridge</t>
  </si>
  <si>
    <t>Ruscombe, Ruscombe</t>
  </si>
  <si>
    <t>Sindlesham, Sindlesham</t>
  </si>
  <si>
    <t>Sonning, Sonning</t>
  </si>
  <si>
    <t>Swallowfield, Swallowfield</t>
  </si>
  <si>
    <t>Twford Station, Twyford</t>
  </si>
  <si>
    <t>Twyford, Twyford</t>
  </si>
  <si>
    <t>Wargrave, Wargrave</t>
  </si>
  <si>
    <t>Wokingham Town Centre, Wokingham Town Centre</t>
  </si>
  <si>
    <t>Woodley Green, Woodley, Reading</t>
  </si>
  <si>
    <t>Sompting</t>
  </si>
  <si>
    <t>Kingston Buci</t>
  </si>
  <si>
    <t>North Lancing</t>
  </si>
  <si>
    <t>Old Shoreham</t>
  </si>
  <si>
    <t>Shoreham-by-Sea</t>
  </si>
  <si>
    <t>Southlands</t>
  </si>
  <si>
    <t>Southwick</t>
  </si>
  <si>
    <t>Arundel</t>
  </si>
  <si>
    <t>Burpham and Wepham, Arun (District)</t>
  </si>
  <si>
    <t>Clapham, Arun (District)</t>
  </si>
  <si>
    <t>Findon, Arun (District)</t>
  </si>
  <si>
    <t>Houghton, Arun (District)</t>
  </si>
  <si>
    <t>Patching, Arun (District)</t>
  </si>
  <si>
    <t>Slindon, Arun (District)</t>
  </si>
  <si>
    <t>South Stoke, Arun (District)</t>
  </si>
  <si>
    <t>Warningcamp, Arun (District)</t>
  </si>
  <si>
    <t>Aldwick Road, Bognor Regis</t>
  </si>
  <si>
    <t>Aldwick, Aldwick</t>
  </si>
  <si>
    <t>Angmering, Angmering</t>
  </si>
  <si>
    <t>Barnham (Church Lane), Barnham</t>
  </si>
  <si>
    <t>Church Lane and Main Road / Church Road, Yapton</t>
  </si>
  <si>
    <t>Church Road, Aldingbourne</t>
  </si>
  <si>
    <t>Craigweil House, Aldwick</t>
  </si>
  <si>
    <t>East Preston/Rustington (Station Road)</t>
  </si>
  <si>
    <t>East Street, Littlehampton</t>
  </si>
  <si>
    <t>Eastergate (Church Lane) and Eastergate (Square)</t>
  </si>
  <si>
    <t>Felpham</t>
  </si>
  <si>
    <t>Ferring</t>
  </si>
  <si>
    <t>Lyminster</t>
  </si>
  <si>
    <t>North Bersted, Bersted</t>
  </si>
  <si>
    <t>Norton, Aldingbourne</t>
  </si>
  <si>
    <t>Poling</t>
  </si>
  <si>
    <t>Railway Station, Bognor Regis</t>
  </si>
  <si>
    <t>River Road, Littlehampton</t>
  </si>
  <si>
    <t>Rustington</t>
  </si>
  <si>
    <t>Sea Front, Littlehampton</t>
  </si>
  <si>
    <t>Shripney, Bersted</t>
  </si>
  <si>
    <t>The Steyne and Waterloo Square, Bognor Regis</t>
  </si>
  <si>
    <t>Upper Bognor Road and Mead Lane, Bognor Regis</t>
  </si>
  <si>
    <t>Walberton Village and Walberton Green</t>
  </si>
  <si>
    <t>Aldington Church</t>
  </si>
  <si>
    <t>Aldington Clap Hill</t>
  </si>
  <si>
    <t>Appledore</t>
  </si>
  <si>
    <t>Ashford Lacton Green</t>
  </si>
  <si>
    <t>Ashford Queens Road</t>
  </si>
  <si>
    <t>Ashford Town Centre</t>
  </si>
  <si>
    <t>Bethersden</t>
  </si>
  <si>
    <t>Biddenden</t>
  </si>
  <si>
    <t>Bilsington</t>
  </si>
  <si>
    <t>Boughton Lees</t>
  </si>
  <si>
    <t>Brabourne</t>
  </si>
  <si>
    <t>Charing</t>
  </si>
  <si>
    <t>Chilham</t>
  </si>
  <si>
    <t>Egerton</t>
  </si>
  <si>
    <t>Great Chart</t>
  </si>
  <si>
    <t>Hamstreet</t>
  </si>
  <si>
    <t>High Halden</t>
  </si>
  <si>
    <t>Hothfield</t>
  </si>
  <si>
    <t>Kennington and Ball Lane</t>
  </si>
  <si>
    <t>Kingsnorth</t>
  </si>
  <si>
    <t>Little Chart</t>
  </si>
  <si>
    <t>Little Chart Forstal</t>
  </si>
  <si>
    <t>Mersham</t>
  </si>
  <si>
    <t>Newenden</t>
  </si>
  <si>
    <t>Pluckley</t>
  </si>
  <si>
    <t>Pluckley Station</t>
  </si>
  <si>
    <t>Reading Street</t>
  </si>
  <si>
    <t>Rolvenden</t>
  </si>
  <si>
    <t>Rolvenden Layne</t>
  </si>
  <si>
    <t>Shadoxhurst</t>
  </si>
  <si>
    <t>Smallhythe</t>
  </si>
  <si>
    <t>Smarden</t>
  </si>
  <si>
    <t>Smeeth</t>
  </si>
  <si>
    <t>St Michaels, Tenterden</t>
  </si>
  <si>
    <t>Stone-in-Oxney</t>
  </si>
  <si>
    <t>Tenterden</t>
  </si>
  <si>
    <t>Warehorne, The Green</t>
  </si>
  <si>
    <t>Warehorne, The Leacon</t>
  </si>
  <si>
    <t>Westwell</t>
  </si>
  <si>
    <t>Willsborough Lees</t>
  </si>
  <si>
    <t>Wittersham</t>
  </si>
  <si>
    <t>Woodchurch</t>
  </si>
  <si>
    <t>Wye</t>
  </si>
  <si>
    <t>Abbey and Barking Town Centre, Barking</t>
  </si>
  <si>
    <t>Abbey Road Riverside, Barking</t>
  </si>
  <si>
    <t>Chadwell Heath Anti-Aircraft Gun Site, Marks Gate</t>
  </si>
  <si>
    <t>Dagenham Village, Dagenham Village</t>
  </si>
  <si>
    <t>College Farm, Finchley</t>
  </si>
  <si>
    <t>Finchley Church End, Finchley</t>
  </si>
  <si>
    <t>Finchley Garden Village, Finchley</t>
  </si>
  <si>
    <t>Glenhill Close, Finchley</t>
  </si>
  <si>
    <t>Golders Green Town Centre, Golders Green</t>
  </si>
  <si>
    <t>Hampstead Garden Suburb</t>
  </si>
  <si>
    <t>Heath Passage, Hampstead Garden Suburb</t>
  </si>
  <si>
    <t>Hendon Church End, Hendon</t>
  </si>
  <si>
    <t>Mill Hill, Mill Hill</t>
  </si>
  <si>
    <t>Monken Hadley, Chipping Barnet</t>
  </si>
  <si>
    <t>Moss Hall Crecent, Finchley</t>
  </si>
  <si>
    <t>Railway Terraces, Childs Hill</t>
  </si>
  <si>
    <t>The Burroughs, Hendon</t>
  </si>
  <si>
    <t>Totteridge, Whetstone</t>
  </si>
  <si>
    <t>Watling Estate, Burnt Oak</t>
  </si>
  <si>
    <t>Wood Street</t>
  </si>
  <si>
    <t>Ashmansworth</t>
  </si>
  <si>
    <t>Basingstoke Canal</t>
  </si>
  <si>
    <t>Basingstoke Town</t>
  </si>
  <si>
    <t>Bradley</t>
  </si>
  <si>
    <t>Bramley and Bramley Green</t>
  </si>
  <si>
    <t>Brookvale West</t>
  </si>
  <si>
    <t>Brown and Chilton Candover</t>
  </si>
  <si>
    <t>Church Oakley</t>
  </si>
  <si>
    <t>Cliddesden</t>
  </si>
  <si>
    <t>Deane</t>
  </si>
  <si>
    <t>Dummer</t>
  </si>
  <si>
    <t>East End and North End</t>
  </si>
  <si>
    <t>Ecchinswell</t>
  </si>
  <si>
    <t>Ellisfield</t>
  </si>
  <si>
    <t>Fairfields</t>
  </si>
  <si>
    <t>Hannington</t>
  </si>
  <si>
    <t>Hurstbourne Priors</t>
  </si>
  <si>
    <t>Kingsclere</t>
  </si>
  <si>
    <t>Laverstoke and Freefolk</t>
  </si>
  <si>
    <t>Mapledurwell</t>
  </si>
  <si>
    <t>Monk Sherborne</t>
  </si>
  <si>
    <t>North Waltham</t>
  </si>
  <si>
    <t>Old Basing</t>
  </si>
  <si>
    <t>Overton</t>
  </si>
  <si>
    <t>Park Prewett</t>
  </si>
  <si>
    <t>Preston Candover</t>
  </si>
  <si>
    <t>Ramsdell</t>
  </si>
  <si>
    <t>Sherborne St John</t>
  </si>
  <si>
    <t>Sherfield on Loddon</t>
  </si>
  <si>
    <t>Silchester</t>
  </si>
  <si>
    <t>South View</t>
  </si>
  <si>
    <t>St Mary Bourne and Stoke</t>
  </si>
  <si>
    <t>Steventon</t>
  </si>
  <si>
    <t>Tadley</t>
  </si>
  <si>
    <t>Tadley, Church Road</t>
  </si>
  <si>
    <t>Tufton</t>
  </si>
  <si>
    <t>Tunworth</t>
  </si>
  <si>
    <t>Up Nately</t>
  </si>
  <si>
    <t>Upton Grey</t>
  </si>
  <si>
    <t>Weston Corbett and Weston Patrick</t>
  </si>
  <si>
    <t>Worting</t>
  </si>
  <si>
    <t>Brook Street, London Borough of Bexley</t>
  </si>
  <si>
    <t>Christ Church, London Borough of Bexley</t>
  </si>
  <si>
    <t>Crossness, London Borough of Bexley</t>
  </si>
  <si>
    <t>Erith Riverside, London Borough of Bexley</t>
  </si>
  <si>
    <t>Erith Road, London Borough of Bexley</t>
  </si>
  <si>
    <t>Foots Cray, London Borough of Bexley</t>
  </si>
  <si>
    <t>Halfway Street, London Borough of Bexley</t>
  </si>
  <si>
    <t>High Beeches, London Borough of Bexley</t>
  </si>
  <si>
    <t>Iron Mill Lane, London Borough of Bexley</t>
  </si>
  <si>
    <t>Lesney Park Road, London Borough of Bexley</t>
  </si>
  <si>
    <t>Longlands Road, London Borough of Bexley</t>
  </si>
  <si>
    <t>North Cray Village, London Borough of Bexley</t>
  </si>
  <si>
    <t>Oak Road, London Borough of Bexley</t>
  </si>
  <si>
    <t>Old Bexley, London Borough of Bexley</t>
  </si>
  <si>
    <t>Old Forge Way, London Borough of Bexley</t>
  </si>
  <si>
    <t>Parkhurst, London Borough of Bexley</t>
  </si>
  <si>
    <t>Red House Lane, London Borough of Bexley</t>
  </si>
  <si>
    <t>Star Hill, London Borough of Bexley</t>
  </si>
  <si>
    <t>The Green, London Borough of Bexley</t>
  </si>
  <si>
    <t>The Hollies, London Borough of Bexley</t>
  </si>
  <si>
    <t>The Oval, London Borough of Bexley</t>
  </si>
  <si>
    <t>Willersley and Braundton Avenue, London Borough of Bexley</t>
  </si>
  <si>
    <t>Woolwich Road, London Borough of Bexley</t>
  </si>
  <si>
    <t>Barn Hill</t>
  </si>
  <si>
    <t>Brondesbury</t>
  </si>
  <si>
    <t>Buck Lane</t>
  </si>
  <si>
    <t>Harlesden</t>
  </si>
  <si>
    <t>Homstead Park</t>
  </si>
  <si>
    <t>Kensal Green</t>
  </si>
  <si>
    <t>Kilburn</t>
  </si>
  <si>
    <t>Lawns Court, Wembley</t>
  </si>
  <si>
    <t>Mapesbury</t>
  </si>
  <si>
    <t>Mount Stewart</t>
  </si>
  <si>
    <t>Neasden Village</t>
  </si>
  <si>
    <t>North Kilburn</t>
  </si>
  <si>
    <t>Northwick Circle</t>
  </si>
  <si>
    <t>Paddington Cemetery</t>
  </si>
  <si>
    <t>Queens Park</t>
  </si>
  <si>
    <t>Roe Green Village</t>
  </si>
  <si>
    <t>South Kilburn</t>
  </si>
  <si>
    <t>St Andrews</t>
  </si>
  <si>
    <t>Sudbury Cottages</t>
  </si>
  <si>
    <t>Sudbury Court</t>
  </si>
  <si>
    <t>Wembley High Street</t>
  </si>
  <si>
    <t>Willesden Green</t>
  </si>
  <si>
    <t>Aldersmead Road</t>
  </si>
  <si>
    <t>Alexandra Cottages</t>
  </si>
  <si>
    <t>Barnmead Road</t>
  </si>
  <si>
    <t>Beckenham Place Park</t>
  </si>
  <si>
    <t>Beckenham, Kelsey Square</t>
  </si>
  <si>
    <t>Beckenham, St Georges</t>
  </si>
  <si>
    <t>Belvedere Road</t>
  </si>
  <si>
    <t>Bickley Park</t>
  </si>
  <si>
    <t>Biggin Hill RAF</t>
  </si>
  <si>
    <t>Broadoaks Estate</t>
  </si>
  <si>
    <t>Bromley Common</t>
  </si>
  <si>
    <t>Bromley Town Centre</t>
  </si>
  <si>
    <t>Bromley, Hayes and Keston Common</t>
  </si>
  <si>
    <t>Broomhill</t>
  </si>
  <si>
    <t>Cator Road</t>
  </si>
  <si>
    <t>Chancery Lane</t>
  </si>
  <si>
    <t>Chelsfield</t>
  </si>
  <si>
    <t>Chislehurst</t>
  </si>
  <si>
    <t>Chislehurst Road, Petts Wood</t>
  </si>
  <si>
    <t>Copers Cope</t>
  </si>
  <si>
    <t>Crystal Palace Park</t>
  </si>
  <si>
    <t>Cudham Village</t>
  </si>
  <si>
    <t>Downe</t>
  </si>
  <si>
    <t>Downs Hill</t>
  </si>
  <si>
    <t>Durham Avenue</t>
  </si>
  <si>
    <t>Elm Road</t>
  </si>
  <si>
    <t>Farnborough Park</t>
  </si>
  <si>
    <t>Farnborough Village</t>
  </si>
  <si>
    <t>Garden Road</t>
  </si>
  <si>
    <t>Hayes Village</t>
  </si>
  <si>
    <t>Keston Park</t>
  </si>
  <si>
    <t>Keston Village</t>
  </si>
  <si>
    <t>Manor Way</t>
  </si>
  <si>
    <t>Mavelstone Road</t>
  </si>
  <si>
    <t>Nash</t>
  </si>
  <si>
    <t>Orpington Priory</t>
  </si>
  <si>
    <t>Park Langley</t>
  </si>
  <si>
    <t>Penge High Street</t>
  </si>
  <si>
    <t>Shortlands Road</t>
  </si>
  <si>
    <t>Southend Road</t>
  </si>
  <si>
    <t>St Mary Cray</t>
  </si>
  <si>
    <t>St Pauls Cray</t>
  </si>
  <si>
    <t>Station Square, Petts Wood</t>
  </si>
  <si>
    <t>Sundridge Avenue</t>
  </si>
  <si>
    <t>The Chenies</t>
  </si>
  <si>
    <t>Alexandra Road, Camden</t>
  </si>
  <si>
    <t>Bartholomew Estate, Camden</t>
  </si>
  <si>
    <t>Belsize, Camden</t>
  </si>
  <si>
    <t>Bloomsbury, Camden</t>
  </si>
  <si>
    <t>Camden Broadway, Camden</t>
  </si>
  <si>
    <t>Camden Square, Camden</t>
  </si>
  <si>
    <t>Camden Town</t>
  </si>
  <si>
    <t>Charlotte Street, Camden</t>
  </si>
  <si>
    <t>Dartmouth Park, Camden</t>
  </si>
  <si>
    <t>Denmark Street, Camden</t>
  </si>
  <si>
    <t>Elsworthy Road, Camden</t>
  </si>
  <si>
    <t>Eton, Camden</t>
  </si>
  <si>
    <t>Fitzjohn, Camden</t>
  </si>
  <si>
    <t>Fitzroy Square, Camden</t>
  </si>
  <si>
    <t>Hampstead, Camden</t>
  </si>
  <si>
    <t>Hanway Street (that part in Camden borough), Camden</t>
  </si>
  <si>
    <t>Harmood Street, Camden</t>
  </si>
  <si>
    <t>Hatton Garden, Camden</t>
  </si>
  <si>
    <t>Highgate, Camden</t>
  </si>
  <si>
    <t>Holly Lodge Estate, Camden</t>
  </si>
  <si>
    <t>Inkerman, Camden</t>
  </si>
  <si>
    <t>Jeffrey, Camden</t>
  </si>
  <si>
    <t>Kelly Street, Camden</t>
  </si>
  <si>
    <t>Kentish Town, Camden</t>
  </si>
  <si>
    <t>King's Cross, Camden</t>
  </si>
  <si>
    <t>Kingsway, Camden</t>
  </si>
  <si>
    <t>Mansfield, Camden</t>
  </si>
  <si>
    <t>Parkhill and Upper Park, Camden</t>
  </si>
  <si>
    <t>Primrose Hill, Camden</t>
  </si>
  <si>
    <t>Priory Road, Camden</t>
  </si>
  <si>
    <t>Reddington/Frognal, Camden</t>
  </si>
  <si>
    <t>Regent's Canal, Camden</t>
  </si>
  <si>
    <t>Regent's Park, Camden</t>
  </si>
  <si>
    <t>Rochester, Camden</t>
  </si>
  <si>
    <t>Seven Dials (Covent Garden), Camden</t>
  </si>
  <si>
    <t>South Hampstead, Camden</t>
  </si>
  <si>
    <t>South Hill Park, Camden</t>
  </si>
  <si>
    <t>St John, Camden</t>
  </si>
  <si>
    <t>West End Green, Camden</t>
  </si>
  <si>
    <t>West Kentish Town, Camden</t>
  </si>
  <si>
    <t>Adisham</t>
  </si>
  <si>
    <t>Allcroft Grange</t>
  </si>
  <si>
    <t>Alma, Clyde and Notley streets, Canterbury</t>
  </si>
  <si>
    <t>Amery Court</t>
  </si>
  <si>
    <t>Anvil Green</t>
  </si>
  <si>
    <t>Barham</t>
  </si>
  <si>
    <t>Bekesbourne</t>
  </si>
  <si>
    <t>Bekesbourne Hill and Woolton Farm</t>
  </si>
  <si>
    <t>Bifrons Park</t>
  </si>
  <si>
    <t>Bishopsbourne</t>
  </si>
  <si>
    <t>Blean</t>
  </si>
  <si>
    <t>Blooden</t>
  </si>
  <si>
    <t>Bossingham</t>
  </si>
  <si>
    <t>Bossington</t>
  </si>
  <si>
    <t>Bourne Park</t>
  </si>
  <si>
    <t>Boyden Gate</t>
  </si>
  <si>
    <t>Bramling</t>
  </si>
  <si>
    <t>Bridge</t>
  </si>
  <si>
    <t>Broome Park</t>
  </si>
  <si>
    <t>Broomfield, Herne Bay</t>
  </si>
  <si>
    <t>Canterbury and Whitstable Railway (Blean), Canterbury</t>
  </si>
  <si>
    <t>Canterbury and Whitstable Railway (Hackington), Canterbury</t>
  </si>
  <si>
    <t>Canterbury and Whitstable Railway (St Stephen), Canterbury</t>
  </si>
  <si>
    <t>Canterbury City, Canterbury</t>
  </si>
  <si>
    <t>Canterbury West station, Canterbury</t>
  </si>
  <si>
    <t>Charlton Park</t>
  </si>
  <si>
    <t>Chartham</t>
  </si>
  <si>
    <t>Chestfield, Whitstable</t>
  </si>
  <si>
    <t>Chislet</t>
  </si>
  <si>
    <t>Cooting</t>
  </si>
  <si>
    <t>Dane Chantry</t>
  </si>
  <si>
    <t>Denne Hill, Womenswold</t>
  </si>
  <si>
    <t>Derringstone</t>
  </si>
  <si>
    <t>Eddington, Herne Bay</t>
  </si>
  <si>
    <t>Elbridge House, Littlebourne</t>
  </si>
  <si>
    <t>Elham Valley Railway</t>
  </si>
  <si>
    <t>Ethelbert Road, Canterbury</t>
  </si>
  <si>
    <t>Ford and Maypole</t>
  </si>
  <si>
    <t>Fordwich</t>
  </si>
  <si>
    <t>Garlinge Green</t>
  </si>
  <si>
    <t>Harbledown, Canterbury</t>
  </si>
  <si>
    <t>Hault Farm</t>
  </si>
  <si>
    <t>Hawe Farm</t>
  </si>
  <si>
    <t>Herne</t>
  </si>
  <si>
    <t>Herne Bay, Herne Bay</t>
  </si>
  <si>
    <t>Herne Windmill</t>
  </si>
  <si>
    <t>Highland Court, Bridge, Bekesbourne</t>
  </si>
  <si>
    <t>Highstead</t>
  </si>
  <si>
    <t>Hoath</t>
  </si>
  <si>
    <t>Hollow Street</t>
  </si>
  <si>
    <t>Hothe Court</t>
  </si>
  <si>
    <t>Ickham and Wickhambreaux</t>
  </si>
  <si>
    <t>Ileden</t>
  </si>
  <si>
    <t>Kent and Canterbury Hospital, Canterbury</t>
  </si>
  <si>
    <t>Lampen Stream</t>
  </si>
  <si>
    <t>Lee Priory</t>
  </si>
  <si>
    <t>Little Barton Farm</t>
  </si>
  <si>
    <t>Littlebourne</t>
  </si>
  <si>
    <t>London Road, Canterbury</t>
  </si>
  <si>
    <t>Lower Hardres</t>
  </si>
  <si>
    <t>Marshside</t>
  </si>
  <si>
    <t>Martyrs Field, Canterbury</t>
  </si>
  <si>
    <t>Mount Hospital, Canterbury</t>
  </si>
  <si>
    <t>Mystole Park</t>
  </si>
  <si>
    <t>Nackington</t>
  </si>
  <si>
    <t>New Dover Road, Canterbury</t>
  </si>
  <si>
    <t>Nunnery Field, Canterbury</t>
  </si>
  <si>
    <t>Old Dover Road, Canterbury</t>
  </si>
  <si>
    <t>Out Elmstead</t>
  </si>
  <si>
    <t>Patrixbourne</t>
  </si>
  <si>
    <t>Petham</t>
  </si>
  <si>
    <t>Reculver, Herne Bay</t>
  </si>
  <si>
    <t>Renville Farm</t>
  </si>
  <si>
    <t>St Martin's hospital, Canterbury</t>
  </si>
  <si>
    <t>St Martin's, Canterbury</t>
  </si>
  <si>
    <t>St Stephen, Canterbury</t>
  </si>
  <si>
    <t>Stodmarsh</t>
  </si>
  <si>
    <t>Sturry</t>
  </si>
  <si>
    <t>Tankerton</t>
  </si>
  <si>
    <t>Tyler Hill</t>
  </si>
  <si>
    <t>Under the Wood</t>
  </si>
  <si>
    <t>Upper Harbledown</t>
  </si>
  <si>
    <t>Upper Hardres</t>
  </si>
  <si>
    <t>Upstreet</t>
  </si>
  <si>
    <t>Waltham</t>
  </si>
  <si>
    <t>Westbere No. 1</t>
  </si>
  <si>
    <t>Westbere No. 2</t>
  </si>
  <si>
    <t>Whitstable</t>
  </si>
  <si>
    <t>Whitstable (Court Lees)</t>
  </si>
  <si>
    <t>Whitstable and Canterbury Railway</t>
  </si>
  <si>
    <t>Whitstable Church Street</t>
  </si>
  <si>
    <t>Whitstable Road, Canterbury</t>
  </si>
  <si>
    <t>Whitstable South</t>
  </si>
  <si>
    <t>Womenswold, Aylesham</t>
  </si>
  <si>
    <t>Woodlands Park</t>
  </si>
  <si>
    <t>Woolage Green</t>
  </si>
  <si>
    <t>Adderbury, North Oxfordshire</t>
  </si>
  <si>
    <t>Ardley, North Oxfordshire</t>
  </si>
  <si>
    <t>Balscote, Cherwell District Council</t>
  </si>
  <si>
    <t>Banbury Grimsbury, North Oxfordshire</t>
  </si>
  <si>
    <t>Banbury, North Oxfordshire</t>
  </si>
  <si>
    <t>Barford St John</t>
  </si>
  <si>
    <t>Barford St Michael</t>
  </si>
  <si>
    <t>Begbroke, Cherwell District Council</t>
  </si>
  <si>
    <t>Bicester, North Oxfordshire</t>
  </si>
  <si>
    <t>Bletchingdon, Cherwell District Council</t>
  </si>
  <si>
    <t>Bloxham, Cherwell District Council</t>
  </si>
  <si>
    <t>Bodicote, North Oxfordshire</t>
  </si>
  <si>
    <t>Charlton-on-Otmoor, Cherwell District Council</t>
  </si>
  <si>
    <t>Chesterton, North Oxfordshire</t>
  </si>
  <si>
    <t>Cottisford, Cherwell District Council</t>
  </si>
  <si>
    <t>Cropredy, Cherwell District Council</t>
  </si>
  <si>
    <t>Deddington</t>
  </si>
  <si>
    <t>Drayton, Cherwell District Council</t>
  </si>
  <si>
    <t>Duns Tew, North Oxfordshire</t>
  </si>
  <si>
    <t>Fewcott, Cherwell District Council</t>
  </si>
  <si>
    <t>Fritwell, Cherwell District Council</t>
  </si>
  <si>
    <t>Hampton Gay, Shipton on Cherwell and Thrupp, Cherwell District Council</t>
  </si>
  <si>
    <t>Hampton Poyle, Cherwell District Council</t>
  </si>
  <si>
    <t>Hanwell, Cherwell District Council</t>
  </si>
  <si>
    <t>Hethe, North Oxfordshire</t>
  </si>
  <si>
    <t>Hook Norton, Cherwell District Council</t>
  </si>
  <si>
    <t>Horley, North Oxfordshire</t>
  </si>
  <si>
    <t>Horton, North Oxfordshire</t>
  </si>
  <si>
    <t>Islip, Cherwell District Council</t>
  </si>
  <si>
    <t>Juniper Hill, North Oxfordshire</t>
  </si>
  <si>
    <t>Kidlington, Church Street, Cherwell District Council</t>
  </si>
  <si>
    <t>Kidlington, Crown Road, Cherwell District Council</t>
  </si>
  <si>
    <t>Kidlington, High Street, Cherwell District Council</t>
  </si>
  <si>
    <t>Kidlington, Langford Lane Wharf, Cherwell District Council</t>
  </si>
  <si>
    <t>Kidlington, The Rookery, Cherwell District Council</t>
  </si>
  <si>
    <t>Kirtlington, North Oxfordshire</t>
  </si>
  <si>
    <t>Milton, North Oxfordshire</t>
  </si>
  <si>
    <t>Mixbury, North Oxfordshire</t>
  </si>
  <si>
    <t>Mollington, North Oxfordshire</t>
  </si>
  <si>
    <t>North Aston, North Oxfordshire</t>
  </si>
  <si>
    <t>North Newington</t>
  </si>
  <si>
    <t>RAF Bicester, Caversfield</t>
  </si>
  <si>
    <t>RAF Upper Heyford, Upper Heyford, Ardley</t>
  </si>
  <si>
    <t>Rousham (includes Lower and Upper Heyford), North Oxfordshire</t>
  </si>
  <si>
    <t>Shenington and Alkerton, North Oxfordshire</t>
  </si>
  <si>
    <t>Sibford Ferris, North Oxfordshire</t>
  </si>
  <si>
    <t>Sibford Gower and Burdrop, North Oxfordshire</t>
  </si>
  <si>
    <t>Somerton, North Oxfordshire</t>
  </si>
  <si>
    <t>Souldern, North Oxfordshire</t>
  </si>
  <si>
    <t>South Newington</t>
  </si>
  <si>
    <t>Steeple Aston, North Oxfordshire</t>
  </si>
  <si>
    <t>Stratton Audley, North Oxfordshire</t>
  </si>
  <si>
    <t>Swalcliffe, North Oxfordshire</t>
  </si>
  <si>
    <t>Tadmarton, North Oxfordshire</t>
  </si>
  <si>
    <t>Wardington, Cherwell District Council</t>
  </si>
  <si>
    <t>Weston on the Green, Cherwell District Council</t>
  </si>
  <si>
    <t>Wigginton, North Oxfordshire</t>
  </si>
  <si>
    <t>Williamscot, North Oxfodshire</t>
  </si>
  <si>
    <t>Wroxton, North Oxfordshire</t>
  </si>
  <si>
    <t>Cherwell***</t>
  </si>
  <si>
    <t>Oxford Canal</t>
  </si>
  <si>
    <t>Bepton, Stedham, Chichester (District)</t>
  </si>
  <si>
    <t>Bignor, Bury, Chichester (District)</t>
  </si>
  <si>
    <t>Bury, Chichester (District)</t>
  </si>
  <si>
    <t>Byworth, Petworth, Chichester (District)</t>
  </si>
  <si>
    <t>Camelsdale and Hammer, Fernhurst, Linchmere</t>
  </si>
  <si>
    <t>Charlton, Singleton, Chichester (District)</t>
  </si>
  <si>
    <t>Coates, Petworth, Fittleworth, Chichester (District)</t>
  </si>
  <si>
    <t>Cocking, Stedham, Chichester (District)</t>
  </si>
  <si>
    <t>Compton, Funtington, Chichester (District)</t>
  </si>
  <si>
    <t>Duncton, Chichester (District)</t>
  </si>
  <si>
    <t>Eartham, Chichester (District)</t>
  </si>
  <si>
    <t>Easebourne, Chichester (District)</t>
  </si>
  <si>
    <t>East and Mid Lavant</t>
  </si>
  <si>
    <t>East Ashling, Funtington, Chichester (District)</t>
  </si>
  <si>
    <t>East Dean, Wealden (District)</t>
  </si>
  <si>
    <t>East Hartling, Harting, Chichester (District)</t>
  </si>
  <si>
    <t>East Marden, Marden, Chichester (District)</t>
  </si>
  <si>
    <t>Elsted, Chichester (District)</t>
  </si>
  <si>
    <t>Fernhurst, Chichester (District)</t>
  </si>
  <si>
    <t>Fisher Street, Northchapel, Chichester (District)</t>
  </si>
  <si>
    <t>Fittleworth, Chichester (District)</t>
  </si>
  <si>
    <t>Funtington, Chichester (District)</t>
  </si>
  <si>
    <t>Graffham, Chichester (District)</t>
  </si>
  <si>
    <t>Halnaker, Boxgrove</t>
  </si>
  <si>
    <t>Henley, Easebourne and Fernhurst, Chichester (District)</t>
  </si>
  <si>
    <t>Heyshott, Chichester (District)</t>
  </si>
  <si>
    <t>Hoyle, Heyshott, Chichester (District)</t>
  </si>
  <si>
    <t>Iping, Stedham with Iping, Chichester (District)</t>
  </si>
  <si>
    <t>Kingsley Green, Fernhurst, Chichester (District)</t>
  </si>
  <si>
    <t>Linchmere, Chichester (District)</t>
  </si>
  <si>
    <t>Little Bognor, Fittleworth, Chichester (District)</t>
  </si>
  <si>
    <t>Lodsworth, Chichester (District)</t>
  </si>
  <si>
    <t>Lordington, Stoughton, Chichester (District)</t>
  </si>
  <si>
    <t>Lurgashall, Chichester (District)</t>
  </si>
  <si>
    <t>Midhurst, Easebourne &amp; West Lavington, Chichester (District)</t>
  </si>
  <si>
    <t>North Marden, Marden, Chichester (District)</t>
  </si>
  <si>
    <t>Northchapel, Chichester (District)</t>
  </si>
  <si>
    <t>Petworth, Chichester (District)</t>
  </si>
  <si>
    <t>Rogate, Chichester (District)</t>
  </si>
  <si>
    <t>Selham, Graffham, Chichester (District)</t>
  </si>
  <si>
    <t>Singleton, Chichester (District)</t>
  </si>
  <si>
    <t>South Ambersham, Graffham, Chichester (District)</t>
  </si>
  <si>
    <t>South Harting, Harting, Chichester (District)</t>
  </si>
  <si>
    <t>Stedham, Stedham with Iping, Chichester (District)</t>
  </si>
  <si>
    <t>Stopham, Chichester (District)</t>
  </si>
  <si>
    <t>Stoughton, Chichester (District)</t>
  </si>
  <si>
    <t>Sutton, Chichester (District)</t>
  </si>
  <si>
    <t>Tillington, Chichester (District)</t>
  </si>
  <si>
    <t>Trotton, Chichester (District)</t>
  </si>
  <si>
    <t>Up Marden, Chichester (District)</t>
  </si>
  <si>
    <t>Upperton, Chichester (District)</t>
  </si>
  <si>
    <t>Upwaltham, Chichester (District)</t>
  </si>
  <si>
    <t>Walderton, Funtington, Chichester (District)</t>
  </si>
  <si>
    <t>Wardley, Chichester (District)</t>
  </si>
  <si>
    <t>West Ashling, Chichester (District)</t>
  </si>
  <si>
    <t>West Burton, Chichester (District)</t>
  </si>
  <si>
    <t>West Dean, Chichester (District)</t>
  </si>
  <si>
    <t>West Harting, Chichester (District)</t>
  </si>
  <si>
    <t>West Marden, Chichester (District)</t>
  </si>
  <si>
    <t>Wey Valley, Chichester (District)</t>
  </si>
  <si>
    <t>Woolbeding, Chichester (District)</t>
  </si>
  <si>
    <t>Bosham, Bosham</t>
  </si>
  <si>
    <t>Boxgrove, Boxgrove</t>
  </si>
  <si>
    <t>Dell Quay, Donnington, Appledram</t>
  </si>
  <si>
    <t>Donnington</t>
  </si>
  <si>
    <t>Earnley</t>
  </si>
  <si>
    <t>Fishbourne</t>
  </si>
  <si>
    <t>Graylingwell, Chichester</t>
  </si>
  <si>
    <t>Kirdford</t>
  </si>
  <si>
    <t>Oving</t>
  </si>
  <si>
    <t>Plaistow</t>
  </si>
  <si>
    <t>Prinsted, Southbourne</t>
  </si>
  <si>
    <t>Rivery Wey, Linchmere and Waverley</t>
  </si>
  <si>
    <t>Rowlands Castle (Designated by East Hampshire DC and part within Chichester), Rowlands Castle</t>
  </si>
  <si>
    <t>Runcton, North Mundham</t>
  </si>
  <si>
    <t>Selsey</t>
  </si>
  <si>
    <t>Sidlesham Church</t>
  </si>
  <si>
    <t>Sidlesham Quay</t>
  </si>
  <si>
    <t>Somerley, Birdham, East Wittering and Earnley</t>
  </si>
  <si>
    <t>Springhead, Linchmere and Waverley</t>
  </si>
  <si>
    <t>Tangmere</t>
  </si>
  <si>
    <t>West Itchenor, Chichester Harbour</t>
  </si>
  <si>
    <t>West Wittering, Chichester Harbour</t>
  </si>
  <si>
    <t>Westbourne</t>
  </si>
  <si>
    <t>Wisborough Green, Wisborough Green</t>
  </si>
  <si>
    <t>Bank</t>
  </si>
  <si>
    <t>Bishopsgate</t>
  </si>
  <si>
    <t>Bow Lane</t>
  </si>
  <si>
    <t>Brewery</t>
  </si>
  <si>
    <t>Charterhouse Square</t>
  </si>
  <si>
    <t>Crescent</t>
  </si>
  <si>
    <t>Eastcheap</t>
  </si>
  <si>
    <t>Fenchurch Street Station</t>
  </si>
  <si>
    <t>Finsbury Circus</t>
  </si>
  <si>
    <t>Fleet Street</t>
  </si>
  <si>
    <t>Foster Lane</t>
  </si>
  <si>
    <t>Guildhall</t>
  </si>
  <si>
    <t>Laurence Pountney Hill</t>
  </si>
  <si>
    <t>Leadenhall Market</t>
  </si>
  <si>
    <t>Lloyds Avenue</t>
  </si>
  <si>
    <t>New Broad Street</t>
  </si>
  <si>
    <t>Newgate Street</t>
  </si>
  <si>
    <t>Postman's Park</t>
  </si>
  <si>
    <t>Queen Street</t>
  </si>
  <si>
    <t>Smithfield</t>
  </si>
  <si>
    <t>St Helen's Place</t>
  </si>
  <si>
    <t>St Pauls Cathedral</t>
  </si>
  <si>
    <t>Temples</t>
  </si>
  <si>
    <t>Trinity Square</t>
  </si>
  <si>
    <t>Whitefriars</t>
  </si>
  <si>
    <t>Brighton Road, Southgate</t>
  </si>
  <si>
    <t>Dyers Almshouses, Northgate</t>
  </si>
  <si>
    <t>Forestfield and Shrublands, Furnace Green</t>
  </si>
  <si>
    <t>High Street, Northgate and West Green</t>
  </si>
  <si>
    <t>Ifield, Ifield</t>
  </si>
  <si>
    <t>St Peters, West Green</t>
  </si>
  <si>
    <t>Sunnymead, West Green</t>
  </si>
  <si>
    <t>Worth, Pound Hill South</t>
  </si>
  <si>
    <t>Addington Village, Addington</t>
  </si>
  <si>
    <t>Beulah Hill, Upper Norwood</t>
  </si>
  <si>
    <t>Bradmore Green, Coulsdon</t>
  </si>
  <si>
    <t>Central Croydon, Croydon Town Centre</t>
  </si>
  <si>
    <t>Chatsworth Road, Central Croydon</t>
  </si>
  <si>
    <t>Church Road, Upper Norwood</t>
  </si>
  <si>
    <t>Church Street, Croydon Town Centre</t>
  </si>
  <si>
    <t>Croham Manor Road, South Croydon</t>
  </si>
  <si>
    <t>Croydon Minster (formerly Parish Church), Central Croydon</t>
  </si>
  <si>
    <t>East India Estate, Addiscombe</t>
  </si>
  <si>
    <t>Harold Road, Upper Norwood</t>
  </si>
  <si>
    <t>Kenley Aerodrome, Kenley / Tandridge</t>
  </si>
  <si>
    <t>Norbury Estate, Norbury</t>
  </si>
  <si>
    <t>Norwood Grove</t>
  </si>
  <si>
    <t>South Norwood, South Norwood, Croydon</t>
  </si>
  <si>
    <t>St Bernards, Park Hill, Croydon</t>
  </si>
  <si>
    <t>The Waldrons, Waddon</t>
  </si>
  <si>
    <t>The Webb Estate, Purley</t>
  </si>
  <si>
    <t>Upper Norwood Triangle, Upper Norwood</t>
  </si>
  <si>
    <t>Upper Woodcote Village, Purley</t>
  </si>
  <si>
    <t>Wellesley Road North, Croydon</t>
  </si>
  <si>
    <t>Church Hill, Wilmington</t>
  </si>
  <si>
    <t>Dartford Town Centre, Dartford, Kent</t>
  </si>
  <si>
    <t>Greenhithe</t>
  </si>
  <si>
    <t>Hook Green</t>
  </si>
  <si>
    <t>Red Street</t>
  </si>
  <si>
    <t>Southfleet</t>
  </si>
  <si>
    <t>Alkham</t>
  </si>
  <si>
    <t>Barfrestone</t>
  </si>
  <si>
    <t>Castle Area, Dover</t>
  </si>
  <si>
    <t>Charlton Green, Dover</t>
  </si>
  <si>
    <t>Chillenden</t>
  </si>
  <si>
    <t>Church Area, Coldred</t>
  </si>
  <si>
    <t>Church Area, Great Mongeham</t>
  </si>
  <si>
    <t>Church Hougham</t>
  </si>
  <si>
    <t>Church Street, Nonington</t>
  </si>
  <si>
    <t>Dour Street, Dover</t>
  </si>
  <si>
    <t>Dover College, Dover</t>
  </si>
  <si>
    <t>Dover Town Centre, Dover</t>
  </si>
  <si>
    <t>Easole Street, Nonington, Dover</t>
  </si>
  <si>
    <t>Easrty, Dover</t>
  </si>
  <si>
    <t>East Langdon, Dover</t>
  </si>
  <si>
    <t>Elmstone, Dover</t>
  </si>
  <si>
    <t>Eythorne, Dover</t>
  </si>
  <si>
    <t>Frogham, Dover</t>
  </si>
  <si>
    <t>Goodnestone, Dover</t>
  </si>
  <si>
    <t>Guilton, Ash, Dover</t>
  </si>
  <si>
    <t>Heronden, Dover</t>
  </si>
  <si>
    <t>Kingsdown, Dover</t>
  </si>
  <si>
    <t>London Road, Dover</t>
  </si>
  <si>
    <t>Martin, Dover</t>
  </si>
  <si>
    <t>Middle Street, Deal, Dover</t>
  </si>
  <si>
    <t>Mongeham Road, Great Mongeham</t>
  </si>
  <si>
    <t>Nelson Street, Deal, Dover</t>
  </si>
  <si>
    <t>Northbourne, Dover</t>
  </si>
  <si>
    <t>Preston Court, Dover</t>
  </si>
  <si>
    <t>Preston, Dover</t>
  </si>
  <si>
    <t>Ratling, Dover</t>
  </si>
  <si>
    <t>Ringwould, Dover</t>
  </si>
  <si>
    <t>Ripple, Dover</t>
  </si>
  <si>
    <t>River, Dover</t>
  </si>
  <si>
    <t>Shepherdswell, Dover</t>
  </si>
  <si>
    <t>South Barracks, Deal, Dover</t>
  </si>
  <si>
    <t>St Bartholomew, Sandwich, Dover</t>
  </si>
  <si>
    <t>St Margaret, Dover</t>
  </si>
  <si>
    <t>St Margarets Bay, Dover</t>
  </si>
  <si>
    <t>Street End, Ash, Dover</t>
  </si>
  <si>
    <t>Sutton, Dover</t>
  </si>
  <si>
    <t>Temple Ewell, Dover</t>
  </si>
  <si>
    <t>The Street, Ash, Dover</t>
  </si>
  <si>
    <t>Tilmanstone, Dover</t>
  </si>
  <si>
    <t>Upper Deal, Dover</t>
  </si>
  <si>
    <t>Upper Walmer, Dover</t>
  </si>
  <si>
    <t>Victoria Road and Wellington Road, Deal, Dover</t>
  </si>
  <si>
    <t>Village Green Area, Coldred, Dover</t>
  </si>
  <si>
    <t>Walled Town, Sandwich, Dover</t>
  </si>
  <si>
    <t>Walmer Seafront, Dover</t>
  </si>
  <si>
    <t>Waterloo Mansions, Dover</t>
  </si>
  <si>
    <t>West Stourmouth, Dover</t>
  </si>
  <si>
    <t>Western Heights, Dover</t>
  </si>
  <si>
    <t>Wingham, Dover</t>
  </si>
  <si>
    <t>Wootton, Dover</t>
  </si>
  <si>
    <t>Worth, Dover</t>
  </si>
  <si>
    <t>Dover***</t>
  </si>
  <si>
    <t>Denton</t>
  </si>
  <si>
    <t>Acton Green, Acton / Chiswick</t>
  </si>
  <si>
    <t>Acton Park, Acton</t>
  </si>
  <si>
    <t>Acton Town Centre, Acton</t>
  </si>
  <si>
    <t>Bedford Park, Acton / Chiswick</t>
  </si>
  <si>
    <t>Brentham, Ealing</t>
  </si>
  <si>
    <t>Brunswick, Ealing</t>
  </si>
  <si>
    <t>Canalside, Southall</t>
  </si>
  <si>
    <t>Churchfields, Hanwell</t>
  </si>
  <si>
    <t>Creffield, Acton</t>
  </si>
  <si>
    <t>Cuckoo Estate, Hanwell</t>
  </si>
  <si>
    <t>Ealing Common, Ealing</t>
  </si>
  <si>
    <t>Ealing Cricket Ground</t>
  </si>
  <si>
    <t>Ealing Green, Ealing</t>
  </si>
  <si>
    <t>Ealing Town Centre, Ealing</t>
  </si>
  <si>
    <t>Grange and White Ledges, Ealing</t>
  </si>
  <si>
    <t>Hanger Hill (Garden) Estate, Ealing</t>
  </si>
  <si>
    <t>Hanger Hill (Haymills) Estate, Park Royal</t>
  </si>
  <si>
    <t>Hanwell Cemeteries, Hanwell / West Ealing</t>
  </si>
  <si>
    <t>Hanwell Clock Tower, Hanwell</t>
  </si>
  <si>
    <t>Hanwell Village Green, Hanwell</t>
  </si>
  <si>
    <t>Haven Green, Ealing</t>
  </si>
  <si>
    <t>Mill Hill Park, Acton</t>
  </si>
  <si>
    <t>Mount Park, Ealing</t>
  </si>
  <si>
    <t>Mountpellier Park, Ealing</t>
  </si>
  <si>
    <t>Northolt Village Green, Northolt</t>
  </si>
  <si>
    <t>Norwood Green, Southall</t>
  </si>
  <si>
    <t>Old Oak Lane, Willesden Junction</t>
  </si>
  <si>
    <t>St Mark's Church and Canal, Hanwell</t>
  </si>
  <si>
    <t>St Stephen's, Ealing</t>
  </si>
  <si>
    <t>Binstead, East Hampshire (District)</t>
  </si>
  <si>
    <t>Blackmoor, Selborne, East Hampshire (District)</t>
  </si>
  <si>
    <t>Buriton, East Hampshire (District)</t>
  </si>
  <si>
    <t>Chalton, Clanfield &amp; Finchdean, East Hampshire (District)</t>
  </si>
  <si>
    <t>Chawton, East Hampshire (District)</t>
  </si>
  <si>
    <t>East Meon, East Hampshire (District)</t>
  </si>
  <si>
    <t>East Tisted, East Hampshire (District)</t>
  </si>
  <si>
    <t>Farringdon, East Hampshire (District)</t>
  </si>
  <si>
    <t>Froxfield Green, Froxfield, East Hampshire (District)</t>
  </si>
  <si>
    <t>Greatham, East Hampshire (District)</t>
  </si>
  <si>
    <t>Hawkley, East Hampshire (District)</t>
  </si>
  <si>
    <t>Liss, East Hampshire (District)</t>
  </si>
  <si>
    <t>Petersfield, East Hampshire (District)</t>
  </si>
  <si>
    <t>Privett, Froxfield, East Hampshire (District)</t>
  </si>
  <si>
    <t>Selborne, East Hampshire (District)</t>
  </si>
  <si>
    <t>Sheet, Petersfield, East Hampshire (District)</t>
  </si>
  <si>
    <t>West Liss, Liss, East Hampshire (District)</t>
  </si>
  <si>
    <t>Alton Anstey, Alton Parish</t>
  </si>
  <si>
    <t>Alton The Butts, Alton Parish</t>
  </si>
  <si>
    <t>Alton Town Centre, Alton</t>
  </si>
  <si>
    <t>Bentley, Bentley Parish</t>
  </si>
  <si>
    <t>Bentworth, Bentworth Parish</t>
  </si>
  <si>
    <t>Blendworth, Horndean Parish</t>
  </si>
  <si>
    <t>Catherington, Hordean Parish</t>
  </si>
  <si>
    <t>Grayshott, Grayshott Parish</t>
  </si>
  <si>
    <t>Headley (Arford), Headley</t>
  </si>
  <si>
    <t>Headley Mill, Headley Parish</t>
  </si>
  <si>
    <t>Headley, Headley</t>
  </si>
  <si>
    <t>Holybourne, Alton Parish</t>
  </si>
  <si>
    <t>Horndean, Hordean Parish</t>
  </si>
  <si>
    <t>Isington, Binstead Parish</t>
  </si>
  <si>
    <t>Lasham, Lasham Parish</t>
  </si>
  <si>
    <t>Liphook, Liphook Parish</t>
  </si>
  <si>
    <t>Lower Foyle, Froyle Parish</t>
  </si>
  <si>
    <t>Lower Wield, Wield Parish</t>
  </si>
  <si>
    <t>River Wey</t>
  </si>
  <si>
    <t>Ropley, Ropley Parish</t>
  </si>
  <si>
    <t>Rowlands Castle, Rowlands Castle Parish</t>
  </si>
  <si>
    <t>Shalden, Shalden Parish</t>
  </si>
  <si>
    <t>Sir George Staunton Country Park, Rowlands Castle (Part). Main portion in Havant</t>
  </si>
  <si>
    <t>Upper Froyle</t>
  </si>
  <si>
    <t>Upper Wield, Wield Parish</t>
  </si>
  <si>
    <t>College, Meads</t>
  </si>
  <si>
    <t>Meads, Meads</t>
  </si>
  <si>
    <t>Old Town, Upperton and Old Town</t>
  </si>
  <si>
    <t>Ratton, Ratton</t>
  </si>
  <si>
    <t>Saffrons Road, Upperton</t>
  </si>
  <si>
    <t>South Lynn Drive, Upperton</t>
  </si>
  <si>
    <t>The Park Close, Upperton / Old Town</t>
  </si>
  <si>
    <t>Torfield, Upperton</t>
  </si>
  <si>
    <t>Town Centre and Seafront, Meads / Devonshire</t>
  </si>
  <si>
    <t>Upperton, Upperton</t>
  </si>
  <si>
    <t>Warrior Square, Devonshire</t>
  </si>
  <si>
    <t>Willingdon, Ratton</t>
  </si>
  <si>
    <t>Bishopstoke</t>
  </si>
  <si>
    <t>Botley</t>
  </si>
  <si>
    <t>Burlesdon Windmill</t>
  </si>
  <si>
    <t>Gaters Mill and Romill Close at West End</t>
  </si>
  <si>
    <t>Hamble le Rice</t>
  </si>
  <si>
    <t>Netley Abbey</t>
  </si>
  <si>
    <t>Old Burlesdon</t>
  </si>
  <si>
    <t>Orchards Way at West End</t>
  </si>
  <si>
    <t>Claygate Foley Road</t>
  </si>
  <si>
    <t>Claygate Village</t>
  </si>
  <si>
    <t>Cobham Plough Corner</t>
  </si>
  <si>
    <t>Cobham River Hill</t>
  </si>
  <si>
    <t>Cobham The Tilt</t>
  </si>
  <si>
    <t>Downside Village</t>
  </si>
  <si>
    <t>East Molesey Bridge Road</t>
  </si>
  <si>
    <t>East Molesey Kent Town</t>
  </si>
  <si>
    <t>East Molesey Old Village</t>
  </si>
  <si>
    <t>Esher</t>
  </si>
  <si>
    <t>Giggs Hill Green</t>
  </si>
  <si>
    <t>Hersham Village</t>
  </si>
  <si>
    <t>Lakeside Drive, Esher, Esher</t>
  </si>
  <si>
    <t>Long Ditton</t>
  </si>
  <si>
    <t>Stoke D'Abernon</t>
  </si>
  <si>
    <t>Thames Ditton</t>
  </si>
  <si>
    <t>Walton Church Street / Bridge Street</t>
  </si>
  <si>
    <t>Walton Riverside</t>
  </si>
  <si>
    <t>Weston Green</t>
  </si>
  <si>
    <t>Wey Navigation</t>
  </si>
  <si>
    <t>Weybridge Monument Green</t>
  </si>
  <si>
    <t>Weybridge Town Centre</t>
  </si>
  <si>
    <t>Whiteley Village</t>
  </si>
  <si>
    <t>Elmbridge***</t>
  </si>
  <si>
    <t>Abbotshall Avenue, Southgate</t>
  </si>
  <si>
    <t>Bush Hill Park</t>
  </si>
  <si>
    <t>Church Street, Edmonton</t>
  </si>
  <si>
    <t>Clay Hill</t>
  </si>
  <si>
    <t>Enfield Lock</t>
  </si>
  <si>
    <t>Enfield Town</t>
  </si>
  <si>
    <t>Fore Street, Edmonton</t>
  </si>
  <si>
    <t>Forty Hill</t>
  </si>
  <si>
    <t>Grange Park</t>
  </si>
  <si>
    <t>Hadley Wood</t>
  </si>
  <si>
    <t>Highlands</t>
  </si>
  <si>
    <t>Meadway</t>
  </si>
  <si>
    <t>Montagu Road Cemeteries</t>
  </si>
  <si>
    <t>Ponders End Flour Mills</t>
  </si>
  <si>
    <t>Southgate Circus</t>
  </si>
  <si>
    <t>Southgate Green</t>
  </si>
  <si>
    <t>The Crescent</t>
  </si>
  <si>
    <t>The Lakes Estate</t>
  </si>
  <si>
    <t>Turkey Street</t>
  </si>
  <si>
    <t>Vicar's Moor Lane</t>
  </si>
  <si>
    <t>Winchmore Hill Green</t>
  </si>
  <si>
    <t>Enfield***</t>
  </si>
  <si>
    <t>Trent Park</t>
  </si>
  <si>
    <t>Adelphi Road, Epsom</t>
  </si>
  <si>
    <t>Burgh Heath Road, Epsom</t>
  </si>
  <si>
    <t>Chalk Lank, Epsom</t>
  </si>
  <si>
    <t>Church Street,, Epsom</t>
  </si>
  <si>
    <t>College Road ; Downs Road</t>
  </si>
  <si>
    <t>Downs Road Estate, Epsom</t>
  </si>
  <si>
    <t>Epsom Town Centre, Epsom</t>
  </si>
  <si>
    <t>Ewell Downs Road and The Green, Epsom</t>
  </si>
  <si>
    <t>Ewell Village</t>
  </si>
  <si>
    <t>Higher Green &amp; Longdown Lane North [part of]</t>
  </si>
  <si>
    <t>Horton, Epsom</t>
  </si>
  <si>
    <t>Linton's Lane, Epsom</t>
  </si>
  <si>
    <t>Long Grove Hospital, Epsom</t>
  </si>
  <si>
    <t>Pikes Hill, epsom</t>
  </si>
  <si>
    <t>Providence Place, Epsom</t>
  </si>
  <si>
    <t>St Ebba's, Epsom</t>
  </si>
  <si>
    <t>Stamford Green, Epsom</t>
  </si>
  <si>
    <t>The Manor, Epsom</t>
  </si>
  <si>
    <t>West Park, Epsom</t>
  </si>
  <si>
    <t>Woodcote, Chalk Lane, Epsom</t>
  </si>
  <si>
    <t>Worple Road, Epsom</t>
  </si>
  <si>
    <t>Cams Hall</t>
  </si>
  <si>
    <t>Catisfield, Fareham</t>
  </si>
  <si>
    <t>Fareham High Street, Fareham</t>
  </si>
  <si>
    <t>Hook, Warsash</t>
  </si>
  <si>
    <t>Osborn Road, Fareham</t>
  </si>
  <si>
    <t>Portchester, Fareham</t>
  </si>
  <si>
    <t>Sarisbury Green, Fareham/Southampton</t>
  </si>
  <si>
    <t>Swanwick Shore, Fareham/Southampton</t>
  </si>
  <si>
    <t>Titchfield Abbey, Fareham</t>
  </si>
  <si>
    <t>Titchfield, Fareham</t>
  </si>
  <si>
    <t>Town Quay, Fareham</t>
  </si>
  <si>
    <t>Wallington, Fareham</t>
  </si>
  <si>
    <t>Warsash, Fareham / Southampton</t>
  </si>
  <si>
    <t>Brookland</t>
  </si>
  <si>
    <t>Dungeness, Romney Marsh</t>
  </si>
  <si>
    <t>Dymchurch, Church Area</t>
  </si>
  <si>
    <t>Dymchurch, High Street</t>
  </si>
  <si>
    <t>Elham</t>
  </si>
  <si>
    <t>Etchinghill</t>
  </si>
  <si>
    <t>Folkestone, Leas and Bayle</t>
  </si>
  <si>
    <t>Frogholt</t>
  </si>
  <si>
    <t>Littlestone</t>
  </si>
  <si>
    <t>Lydd</t>
  </si>
  <si>
    <t>Lympne</t>
  </si>
  <si>
    <t>New Romney Cannon Street</t>
  </si>
  <si>
    <t>New Romney High Street</t>
  </si>
  <si>
    <t>Newchurch</t>
  </si>
  <si>
    <t>Newington-next-Hythe</t>
  </si>
  <si>
    <t>Old Romney</t>
  </si>
  <si>
    <t>Postling</t>
  </si>
  <si>
    <t>Saltwood</t>
  </si>
  <si>
    <t>Sandgate High Street</t>
  </si>
  <si>
    <t>Sandgate The Esplanade</t>
  </si>
  <si>
    <t>Alverstoke, Alverstoke</t>
  </si>
  <si>
    <t>Anglesey</t>
  </si>
  <si>
    <t>Bury Road</t>
  </si>
  <si>
    <t>Daedalus, Lee-on-the-Solent</t>
  </si>
  <si>
    <t>Forton, Gosport</t>
  </si>
  <si>
    <t>Hardway, Gosport</t>
  </si>
  <si>
    <t>Haslar Barracks</t>
  </si>
  <si>
    <t>Haslar, Gosport</t>
  </si>
  <si>
    <t>High Steet, Gosport</t>
  </si>
  <si>
    <t>Lee on the Solent, Lee-on-the-Solent</t>
  </si>
  <si>
    <t>Peel Road, Gosport</t>
  </si>
  <si>
    <t>Priddy's Hard</t>
  </si>
  <si>
    <t>Rowner, Gosport</t>
  </si>
  <si>
    <t>Royal Clarence Yard, Gosport</t>
  </si>
  <si>
    <t>St George Barracks North, Gosport</t>
  </si>
  <si>
    <t>St George Barracks South, Gosport</t>
  </si>
  <si>
    <t>Stoke Road, Gosport</t>
  </si>
  <si>
    <t>Chestnut Green, Shorne</t>
  </si>
  <si>
    <t>Church Street,, Higham</t>
  </si>
  <si>
    <t>Cobham, Cobham</t>
  </si>
  <si>
    <t>Darnley Road, Gravesend</t>
  </si>
  <si>
    <t>Gravesend Riverside, Gravesend</t>
  </si>
  <si>
    <t>Harmer Street, Gravesend</t>
  </si>
  <si>
    <t>Harvel, Meopham</t>
  </si>
  <si>
    <t>High Street and Queen Street, Gravesend</t>
  </si>
  <si>
    <t>Hook Green, Meopham</t>
  </si>
  <si>
    <t>King Street, Gravesend</t>
  </si>
  <si>
    <t>Lansdowne Square, Northfleet</t>
  </si>
  <si>
    <t>Lower Higham, Higham</t>
  </si>
  <si>
    <t>Meopham Green, Meopham</t>
  </si>
  <si>
    <t>Milton Place, Gravesend</t>
  </si>
  <si>
    <t>Overcliffe, Northfleet</t>
  </si>
  <si>
    <t>Pelham Road and The Avenue, Gravesend</t>
  </si>
  <si>
    <t>Queens Farm, Shorne</t>
  </si>
  <si>
    <t>Shorne, Shorne</t>
  </si>
  <si>
    <t>The Hill, Northfleet</t>
  </si>
  <si>
    <t>The Street, Meopham</t>
  </si>
  <si>
    <t>Thong, Shorne</t>
  </si>
  <si>
    <t>Upper Windmill Street, Gravesend</t>
  </si>
  <si>
    <t>Windmill Hill, Gravesend</t>
  </si>
  <si>
    <t>Ashburnham Triangle, Greenwich</t>
  </si>
  <si>
    <t>Blackheath Park, Blackheath</t>
  </si>
  <si>
    <t>Blackheath, Blackheath</t>
  </si>
  <si>
    <t>Charlton Riverside</t>
  </si>
  <si>
    <t>Charlton Village</t>
  </si>
  <si>
    <t>Deptford High Street, Deptford</t>
  </si>
  <si>
    <t>East Greenwich, Greenwich</t>
  </si>
  <si>
    <t>Eltham Green, Eltham</t>
  </si>
  <si>
    <t>Eltham Palace, Eltham</t>
  </si>
  <si>
    <t>Goldie Leigh Hospital, Abbey Wood</t>
  </si>
  <si>
    <t>Greenwich Park, Greenwich</t>
  </si>
  <si>
    <t>Plumstead Common, Plumstead</t>
  </si>
  <si>
    <t>Progress Estate, Eltham/Shooters Hill</t>
  </si>
  <si>
    <t>Rectory Field, Charlton</t>
  </si>
  <si>
    <t>Royal Arsenal Woolwich</t>
  </si>
  <si>
    <t>Shrewsbury Park Estate, Shooters Hill</t>
  </si>
  <si>
    <t>Sun in the Sands, Sun in the Sands</t>
  </si>
  <si>
    <t>Thames Barrier and Bowater Road</t>
  </si>
  <si>
    <t>Well Hall Pleasaunce, Eltham</t>
  </si>
  <si>
    <t>West Greenwich, Greenwich</t>
  </si>
  <si>
    <t>Westcombe Park, Greenwich</t>
  </si>
  <si>
    <t>Woolwich Common, Woolwich</t>
  </si>
  <si>
    <t>Woolwich Town Centre</t>
  </si>
  <si>
    <t>Abinger Hammer</t>
  </si>
  <si>
    <t>Albury</t>
  </si>
  <si>
    <t>Basingstoke Canal North</t>
  </si>
  <si>
    <t>Basingstoke Canal South</t>
  </si>
  <si>
    <t>Bisley Camp</t>
  </si>
  <si>
    <t>Bridge Street</t>
  </si>
  <si>
    <t>Charlotteville</t>
  </si>
  <si>
    <t>Chilworth Gunpowder Mills</t>
  </si>
  <si>
    <t>Eashing</t>
  </si>
  <si>
    <t>East Clandon</t>
  </si>
  <si>
    <t>East Horsley</t>
  </si>
  <si>
    <t>Effingham</t>
  </si>
  <si>
    <t>Guildford Town Centre</t>
  </si>
  <si>
    <t>Holmbury St Mary</t>
  </si>
  <si>
    <t>Littleton</t>
  </si>
  <si>
    <t>Millmead and Portsmouth Road</t>
  </si>
  <si>
    <t>Ockham</t>
  </si>
  <si>
    <t>Ockham Mill</t>
  </si>
  <si>
    <t>Onslow Village</t>
  </si>
  <si>
    <t>Peaslake</t>
  </si>
  <si>
    <t>Pirbright</t>
  </si>
  <si>
    <t>Puttenham</t>
  </si>
  <si>
    <t>Ripley</t>
  </si>
  <si>
    <t>Seale</t>
  </si>
  <si>
    <t>Shackleford</t>
  </si>
  <si>
    <t>Shalford</t>
  </si>
  <si>
    <t>Shere</t>
  </si>
  <si>
    <t>St Catherines Guidford Town Centre</t>
  </si>
  <si>
    <t>Stokefields</t>
  </si>
  <si>
    <t>Stoughton Barracks</t>
  </si>
  <si>
    <t>Wanborough</t>
  </si>
  <si>
    <t>Waterden Road</t>
  </si>
  <si>
    <t>West Clandon</t>
  </si>
  <si>
    <t>West Horsley</t>
  </si>
  <si>
    <t>Wey and Godalming Navigations</t>
  </si>
  <si>
    <t>Wisley</t>
  </si>
  <si>
    <t>Worplesdon</t>
  </si>
  <si>
    <t>Guildford***</t>
  </si>
  <si>
    <t>Holmbury St Mary (part)</t>
  </si>
  <si>
    <t>Albion Square, Haggerston</t>
  </si>
  <si>
    <t>Broadway Market, London Fields</t>
  </si>
  <si>
    <t>Clapton Common, Stamford Hill</t>
  </si>
  <si>
    <t>Clapton Pond, Clapton</t>
  </si>
  <si>
    <t>Clapton Square, Hackney Central</t>
  </si>
  <si>
    <t>Clissold Park, Stoke Newington</t>
  </si>
  <si>
    <t>Dalston Lane (West), Dalston</t>
  </si>
  <si>
    <t>Dalston, Hackney</t>
  </si>
  <si>
    <t>De Beauvoir, De Beauvoir</t>
  </si>
  <si>
    <t>Fremont and Warneford, Victoria Park</t>
  </si>
  <si>
    <t>Graham Road and Mapledene, Dalston/London Fields</t>
  </si>
  <si>
    <t>Hackney Road, Hackney Road, LB Hackney (excludes Tower Hamlets)</t>
  </si>
  <si>
    <t>Hackney Wick, Hackney Wick</t>
  </si>
  <si>
    <t>Hoxton Street, Hoxton</t>
  </si>
  <si>
    <t>Kingsland</t>
  </si>
  <si>
    <t>Leabridge, Clapton</t>
  </si>
  <si>
    <t>Lordship Park, Manor House</t>
  </si>
  <si>
    <t>Mare Street, Hackney Central</t>
  </si>
  <si>
    <t>Newington Green (North), Newington Green</t>
  </si>
  <si>
    <t>Queensbridge Road, Queensbridge</t>
  </si>
  <si>
    <t>Regent's Canal, Various</t>
  </si>
  <si>
    <t>Shacklewell Green</t>
  </si>
  <si>
    <t>South Shoreditch, Shoreditch</t>
  </si>
  <si>
    <t>St Marks, Dalston</t>
  </si>
  <si>
    <t>Stoke Newington, Stoke Newington</t>
  </si>
  <si>
    <t>Sun Street, City of London</t>
  </si>
  <si>
    <t>Town Hall Square, Hackney Central</t>
  </si>
  <si>
    <t>Underwood Street, Shoreditch</t>
  </si>
  <si>
    <t>Victoria Park, Victoria Park</t>
  </si>
  <si>
    <t>Hackney***</t>
  </si>
  <si>
    <t>Stoke Newington Reservoirs, Filter Beds and New River, Woodberry Down</t>
  </si>
  <si>
    <t>Well</t>
  </si>
  <si>
    <t>Barclay Road, Fulham</t>
  </si>
  <si>
    <t>Barons Court</t>
  </si>
  <si>
    <t>Bishops Park, Fulham</t>
  </si>
  <si>
    <t>Bradmore, Hammersmith</t>
  </si>
  <si>
    <t>Brook Green, Hammersmith</t>
  </si>
  <si>
    <t>Central Fulham, Fulham</t>
  </si>
  <si>
    <t>Cleverley Estate, Shepherds Bush</t>
  </si>
  <si>
    <t>Colehill Gardens, Fulham</t>
  </si>
  <si>
    <t>Conningham and Lime Grove</t>
  </si>
  <si>
    <t>Crabtree</t>
  </si>
  <si>
    <t>Cumberland Park Factory</t>
  </si>
  <si>
    <t>Dorcas Estate, Hammersmith</t>
  </si>
  <si>
    <t>Fitzgeorge and Fitzjames, West Kensington</t>
  </si>
  <si>
    <t>Fulham Park Gardens</t>
  </si>
  <si>
    <t>Fulham Reach</t>
  </si>
  <si>
    <t>Gunter Estate, West Kensington</t>
  </si>
  <si>
    <t>Hammersmith Broadway, Hammersmith</t>
  </si>
  <si>
    <t>Hammersmith Grove</t>
  </si>
  <si>
    <t>Hammersmith Odeon, Hammersmith</t>
  </si>
  <si>
    <t>Hurlingham</t>
  </si>
  <si>
    <t>Imperial Square and Gasworks, Fulham</t>
  </si>
  <si>
    <t>Ingersoll and Arminger, Shepherds Bush</t>
  </si>
  <si>
    <t>King Street East, Hammersmith</t>
  </si>
  <si>
    <t>Lakeside / Sinclair / Blythe Road</t>
  </si>
  <si>
    <t>Melrose</t>
  </si>
  <si>
    <t>Moore Park</t>
  </si>
  <si>
    <t>Old Oak and Wormholt</t>
  </si>
  <si>
    <t>Olympia and Avonmore</t>
  </si>
  <si>
    <t>Parson's Green</t>
  </si>
  <si>
    <t>Putney Bridge, Fulham</t>
  </si>
  <si>
    <t>Queen's Club Gardens</t>
  </si>
  <si>
    <t>Ravenscourt / Starch Green</t>
  </si>
  <si>
    <t>Sands End, Fulham</t>
  </si>
  <si>
    <t>Sedlescombe Road, Fulham</t>
  </si>
  <si>
    <t>Shepherd's Bush, Shepherds Bush</t>
  </si>
  <si>
    <t>St Mary's, Kensal Green</t>
  </si>
  <si>
    <t>St Peters Square</t>
  </si>
  <si>
    <t>Studdridge Street</t>
  </si>
  <si>
    <t>The Mall, Hammersmith</t>
  </si>
  <si>
    <t>Turneville / Chesson</t>
  </si>
  <si>
    <t>Walham Green, Fulham</t>
  </si>
  <si>
    <t>Walham Grove</t>
  </si>
  <si>
    <t>Westcroft Square, Hammersmith</t>
  </si>
  <si>
    <t>Wood Lane, Shepherds Bush</t>
  </si>
  <si>
    <t>Alexandra Palace and Park, North</t>
  </si>
  <si>
    <t>Bowes Park, North</t>
  </si>
  <si>
    <t>Bruce Castle</t>
  </si>
  <si>
    <t>Bruce Grove</t>
  </si>
  <si>
    <t>Campsbourne Cottage Estate</t>
  </si>
  <si>
    <t>Clyde Circus</t>
  </si>
  <si>
    <t>Crouch End</t>
  </si>
  <si>
    <t>Fortis Green</t>
  </si>
  <si>
    <t>Highgate</t>
  </si>
  <si>
    <t>Hillfield</t>
  </si>
  <si>
    <t>Hornsey High Street, Hornsey</t>
  </si>
  <si>
    <t>Hornsey Water Works and Filter Beds, Hornsey</t>
  </si>
  <si>
    <t>Lordship Lane</t>
  </si>
  <si>
    <t>Muswell Hill</t>
  </si>
  <si>
    <t>Noel Park</t>
  </si>
  <si>
    <t>North Tottenham High Road</t>
  </si>
  <si>
    <t>Peabody Cottages</t>
  </si>
  <si>
    <t>Rookfield</t>
  </si>
  <si>
    <t>Scotland Green</t>
  </si>
  <si>
    <t>Seven Sisters / Page Green</t>
  </si>
  <si>
    <t>St Anns</t>
  </si>
  <si>
    <t>Tottenham Cemetery</t>
  </si>
  <si>
    <t>Tottenham Green</t>
  </si>
  <si>
    <t>Tower Gardens</t>
  </si>
  <si>
    <t>Trinity Gardens</t>
  </si>
  <si>
    <t>Vallance Road, North Haringey</t>
  </si>
  <si>
    <t>Wood Green Common</t>
  </si>
  <si>
    <t>Brookshill Drive and Grimsdyke Estate</t>
  </si>
  <si>
    <t>Canons Park Estate, Edgware</t>
  </si>
  <si>
    <t>East End Farm, Pinner</t>
  </si>
  <si>
    <t>Eastcote Village (extension of Hillingdon), Pinner</t>
  </si>
  <si>
    <t>Edgware High Street</t>
  </si>
  <si>
    <t>Harrow on the Hill Village</t>
  </si>
  <si>
    <t>Harrow Park</t>
  </si>
  <si>
    <t>Harrow School, Harrow on the Hill</t>
  </si>
  <si>
    <t>Kerry Avenue</t>
  </si>
  <si>
    <t>Little Common</t>
  </si>
  <si>
    <t>Moss Lane</t>
  </si>
  <si>
    <t>Mount Park Estate</t>
  </si>
  <si>
    <t>Old Church Lane</t>
  </si>
  <si>
    <t>Pinner High Street</t>
  </si>
  <si>
    <t>Pinner Hill Estate</t>
  </si>
  <si>
    <t>Pinner Road, Headstone North</t>
  </si>
  <si>
    <t>Pinnerwood Farm</t>
  </si>
  <si>
    <t>Pinnerwood Park Estate</t>
  </si>
  <si>
    <t>Rayners Lane</t>
  </si>
  <si>
    <t>Roxborough Park and the Grove</t>
  </si>
  <si>
    <t>Roxeth Hill</t>
  </si>
  <si>
    <t>South Hill Avenue</t>
  </si>
  <si>
    <t>Stanmore Hill</t>
  </si>
  <si>
    <t>Sudbury Hill</t>
  </si>
  <si>
    <t>Tookes Green</t>
  </si>
  <si>
    <t>Waxwell Close</t>
  </si>
  <si>
    <t>Waxwell Lane</t>
  </si>
  <si>
    <t>West Towers</t>
  </si>
  <si>
    <t>Bramshill</t>
  </si>
  <si>
    <t>Church House Farm</t>
  </si>
  <si>
    <t>Cricket Hill Yateley</t>
  </si>
  <si>
    <t>Crondall</t>
  </si>
  <si>
    <t>Crookham Village</t>
  </si>
  <si>
    <t>Darby Green Yateley</t>
  </si>
  <si>
    <t>Dipley</t>
  </si>
  <si>
    <t>Dogmersfield</t>
  </si>
  <si>
    <t>Elvetham</t>
  </si>
  <si>
    <t>Elvetham Farm</t>
  </si>
  <si>
    <t>Everlsey Cross</t>
  </si>
  <si>
    <t>Eversley Church Farm</t>
  </si>
  <si>
    <t>Eversley Street</t>
  </si>
  <si>
    <t>Greywell</t>
  </si>
  <si>
    <t>Hartfordbridge</t>
  </si>
  <si>
    <t>Hartley Wintney</t>
  </si>
  <si>
    <t>Hawley Park and Green</t>
  </si>
  <si>
    <t>Hazeley Bottom</t>
  </si>
  <si>
    <t>Heckfield</t>
  </si>
  <si>
    <t>Long Sutton</t>
  </si>
  <si>
    <t>Mattingley Green</t>
  </si>
  <si>
    <t>Mattingley West End</t>
  </si>
  <si>
    <t>North Fleet</t>
  </si>
  <si>
    <t>North Warnborough</t>
  </si>
  <si>
    <t>Odiham</t>
  </si>
  <si>
    <t>Rotherwick</t>
  </si>
  <si>
    <t>South Warnborough</t>
  </si>
  <si>
    <t>Up Green</t>
  </si>
  <si>
    <t>West Green</t>
  </si>
  <si>
    <t>Yateley Green</t>
  </si>
  <si>
    <t>Blacklands</t>
  </si>
  <si>
    <t>Burtons' St Leonards</t>
  </si>
  <si>
    <t>Cornwallis Gardens</t>
  </si>
  <si>
    <t>Eversfield Place</t>
  </si>
  <si>
    <t>Grosvenor Gardens</t>
  </si>
  <si>
    <t>Hastings Town Centre</t>
  </si>
  <si>
    <t>Kings Road</t>
  </si>
  <si>
    <t>Magdalen Road</t>
  </si>
  <si>
    <t>Markwick Terrace</t>
  </si>
  <si>
    <t>Ore Place</t>
  </si>
  <si>
    <t>Springfield Road</t>
  </si>
  <si>
    <t>St Leonards East</t>
  </si>
  <si>
    <t>St Leonards North</t>
  </si>
  <si>
    <t>St Leonards West</t>
  </si>
  <si>
    <t>Tillington Terrace</t>
  </si>
  <si>
    <t>Warrior Square</t>
  </si>
  <si>
    <t>White Rock</t>
  </si>
  <si>
    <t>Brockhampton</t>
  </si>
  <si>
    <t>Coastguards</t>
  </si>
  <si>
    <t>Emsworth</t>
  </si>
  <si>
    <t>Langstone</t>
  </si>
  <si>
    <t>Lymbourn Road</t>
  </si>
  <si>
    <t>Mill Lane</t>
  </si>
  <si>
    <t>Old Bedhampton</t>
  </si>
  <si>
    <t>St Faith</t>
  </si>
  <si>
    <t>St John</t>
  </si>
  <si>
    <t>St Peter</t>
  </si>
  <si>
    <t>The Black Dog</t>
  </si>
  <si>
    <t>Wade Court</t>
  </si>
  <si>
    <t>Warblington</t>
  </si>
  <si>
    <t>Havant***</t>
  </si>
  <si>
    <t>Sir George Staunton</t>
  </si>
  <si>
    <t>Corbets Tey, Upminster</t>
  </si>
  <si>
    <t>Cranham, Upminster</t>
  </si>
  <si>
    <t>Gidea Park, Romford</t>
  </si>
  <si>
    <t>Havering Atte Bower, Havering Atte Bower</t>
  </si>
  <si>
    <t>Langton's, Hornchurch</t>
  </si>
  <si>
    <t>North Ockendon, North Ockendon</t>
  </si>
  <si>
    <t>RAF Hornchurch</t>
  </si>
  <si>
    <t>Rainham, Rainham</t>
  </si>
  <si>
    <t>Romford</t>
  </si>
  <si>
    <t>St Andrews, Hornchurch</t>
  </si>
  <si>
    <t>St Leonards, Hornchurch</t>
  </si>
  <si>
    <t>Black Jacks Lock and Copper Mill Lock, Harefield</t>
  </si>
  <si>
    <t>Botwell (Nestles), Hayes</t>
  </si>
  <si>
    <t>Botwell (Thorn/EMI), Hayes</t>
  </si>
  <si>
    <t>Bulls Bridge, Hayes</t>
  </si>
  <si>
    <t>Cowley Church, Uxbridge</t>
  </si>
  <si>
    <t>Eastcote Park Estate, Ruislip</t>
  </si>
  <si>
    <t>Harefield Village, Harefield</t>
  </si>
  <si>
    <t>Harlington Village, Heathrow Villages</t>
  </si>
  <si>
    <t>Harmondsworth Village, Heathrow Villages</t>
  </si>
  <si>
    <t>Hayes Village, Hayes</t>
  </si>
  <si>
    <t>Hillingdon Village, Hillingdon</t>
  </si>
  <si>
    <t>Ickenham Village, Ickenham</t>
  </si>
  <si>
    <t>Longford Village, Heathrow Villages</t>
  </si>
  <si>
    <t>Morford Way, Eastcote</t>
  </si>
  <si>
    <t>Northwood Town Centre, Green Lane, Northwood</t>
  </si>
  <si>
    <t>Northwood, Frithwood, Northwood</t>
  </si>
  <si>
    <t>Old Uxbridge/ Windsor Street, Uxbridge</t>
  </si>
  <si>
    <t>Ruislip Manor Way, Ruislip</t>
  </si>
  <si>
    <t>Ruislip Village</t>
  </si>
  <si>
    <t>Springwell Lock, Harefield</t>
  </si>
  <si>
    <t>The Glen, Northwood</t>
  </si>
  <si>
    <t>The Greenway, Uxbridge</t>
  </si>
  <si>
    <t>Uxbridge Moor</t>
  </si>
  <si>
    <t>West Drayton Green, West Drayton</t>
  </si>
  <si>
    <t>Widewater Lock, Harefield</t>
  </si>
  <si>
    <t>Hillingdon***</t>
  </si>
  <si>
    <t>Eastcote Village, Eastcote</t>
  </si>
  <si>
    <t>Amberley, Horsham (District)</t>
  </si>
  <si>
    <t>Bramber</t>
  </si>
  <si>
    <t>Coldwaltham (north), Horsham (District)</t>
  </si>
  <si>
    <t>Coldwaltham (south), Horsham (District)</t>
  </si>
  <si>
    <t>Edburton, Horsham (District)</t>
  </si>
  <si>
    <t>Greatham, Horsham (District)</t>
  </si>
  <si>
    <t>Hardham, Coldwaltham, Horsham (District)</t>
  </si>
  <si>
    <t>North Stoke, Horsham (District)</t>
  </si>
  <si>
    <t>Pulborough Church Place</t>
  </si>
  <si>
    <t>Sullington, Horsham (District)</t>
  </si>
  <si>
    <t>Washington, Horsham (District)</t>
  </si>
  <si>
    <t>Watersfield, Horsham (District)</t>
  </si>
  <si>
    <t>Wiggonholt, Pulborough, Horsham (District)</t>
  </si>
  <si>
    <t>Adversane, Billingshurst</t>
  </si>
  <si>
    <t>Billingshurst</t>
  </si>
  <si>
    <t>Blackstone, Woodmancote</t>
  </si>
  <si>
    <t>Cowfold</t>
  </si>
  <si>
    <t>Crabtree, Lower Beeding</t>
  </si>
  <si>
    <t>Henfield</t>
  </si>
  <si>
    <t>Itchingfield</t>
  </si>
  <si>
    <t>London Road, Horsham, Horsham</t>
  </si>
  <si>
    <t>Nutbourne</t>
  </si>
  <si>
    <t>Nuthurst</t>
  </si>
  <si>
    <t>Pulborough Lower Street</t>
  </si>
  <si>
    <t>Richmond Road, North Horsham</t>
  </si>
  <si>
    <t>Rudgwick</t>
  </si>
  <si>
    <t>Rusper</t>
  </si>
  <si>
    <t>Shipley</t>
  </si>
  <si>
    <t>Slinfold</t>
  </si>
  <si>
    <t>Steyning</t>
  </si>
  <si>
    <t>Storrington</t>
  </si>
  <si>
    <t>Thakeham</t>
  </si>
  <si>
    <t>Upper Beeding High Street</t>
  </si>
  <si>
    <t>Upper Beeding Hyde Street</t>
  </si>
  <si>
    <t>Warnham</t>
  </si>
  <si>
    <t>West Chiltington</t>
  </si>
  <si>
    <t>West Grinstead</t>
  </si>
  <si>
    <t>Bedfont Green, Bedfont</t>
  </si>
  <si>
    <t>Bedford Park, Chiswick Homefields</t>
  </si>
  <si>
    <t>Chiswick High Road</t>
  </si>
  <si>
    <t>Chiswick House, Chiswick Riverside</t>
  </si>
  <si>
    <t>Cranford Village, Cranford</t>
  </si>
  <si>
    <t>Feltham Town Centre, Hanworth Park</t>
  </si>
  <si>
    <t>Grand Union Canal and Boston Manor, Brentford</t>
  </si>
  <si>
    <t>Grove Park, Chiswick Riverside</t>
  </si>
  <si>
    <t>Gunnersbury Park, Brentford</t>
  </si>
  <si>
    <t>Hanworth Park, Hanworth</t>
  </si>
  <si>
    <t>Heston Village, Heston</t>
  </si>
  <si>
    <t>Hounslow Cavalry Barracks, Hounslow West</t>
  </si>
  <si>
    <t>Isleworth Riverside, Isleworth</t>
  </si>
  <si>
    <t>Kew Bridge, Brentford</t>
  </si>
  <si>
    <t>Old Chiswick, Chiswick Homefields</t>
  </si>
  <si>
    <t>Osterley Park, Osterley</t>
  </si>
  <si>
    <t>Spring Grove, Isleworth</t>
  </si>
  <si>
    <t>St Dunstan, Lower Feltham</t>
  </si>
  <si>
    <t>St Pauls Brentford, Syon</t>
  </si>
  <si>
    <t>St Pauls Church, Heston East</t>
  </si>
  <si>
    <t>St Stephens, Hounslow South</t>
  </si>
  <si>
    <t>Stamford Brook, Chiswick Homefields</t>
  </si>
  <si>
    <t>Strand on the Green, Chiswick</t>
  </si>
  <si>
    <t>The Butts, Brentford</t>
  </si>
  <si>
    <t>Thorney Hedge, Chiswick</t>
  </si>
  <si>
    <t>Turnham Green, Chiswick</t>
  </si>
  <si>
    <t>Wellesley Road, Chiswick</t>
  </si>
  <si>
    <t>Woodlands Grove, Hounslow South</t>
  </si>
  <si>
    <t>Hounslow***</t>
  </si>
  <si>
    <t>Cranford Park, Cranford</t>
  </si>
  <si>
    <t>Aberdeen Park</t>
  </si>
  <si>
    <t>Angel</t>
  </si>
  <si>
    <t>Arlington Square</t>
  </si>
  <si>
    <t>Barnsbury</t>
  </si>
  <si>
    <t>Bunhill Fields, Finsbury Square</t>
  </si>
  <si>
    <t>Calabria Road</t>
  </si>
  <si>
    <t>Canonbury</t>
  </si>
  <si>
    <t>Chapel Market</t>
  </si>
  <si>
    <t>Chiswell Street</t>
  </si>
  <si>
    <t>Clerkenwell</t>
  </si>
  <si>
    <t>Cross Street</t>
  </si>
  <si>
    <t>Duncan Terrace</t>
  </si>
  <si>
    <t>East Canonbury</t>
  </si>
  <si>
    <t>Hat and Feathers</t>
  </si>
  <si>
    <t>Highbury Fields</t>
  </si>
  <si>
    <t>Highbury New Park</t>
  </si>
  <si>
    <t>Highgate-Hornsey</t>
  </si>
  <si>
    <t>Hillmarton</t>
  </si>
  <si>
    <t>Holborn Union Infirmary</t>
  </si>
  <si>
    <t>Keystone</t>
  </si>
  <si>
    <t>Kings Cross</t>
  </si>
  <si>
    <t>Kingsbury Road</t>
  </si>
  <si>
    <t>Mercers Road/Tavistock Terrace</t>
  </si>
  <si>
    <t>Moorfields</t>
  </si>
  <si>
    <t>New River</t>
  </si>
  <si>
    <t>Newington Green</t>
  </si>
  <si>
    <t>Northampton Square</t>
  </si>
  <si>
    <t>Priory Green</t>
  </si>
  <si>
    <t>Regents Canal</t>
  </si>
  <si>
    <t>Rosebery Avenue</t>
  </si>
  <si>
    <t>Sotheby Road</t>
  </si>
  <si>
    <t>St John's Grove</t>
  </si>
  <si>
    <t>St Lukes</t>
  </si>
  <si>
    <t>St Mary Magdalene</t>
  </si>
  <si>
    <t>Tollington Park</t>
  </si>
  <si>
    <t>Tufnell Park</t>
  </si>
  <si>
    <t>Upper Street</t>
  </si>
  <si>
    <t>Whistler Street</t>
  </si>
  <si>
    <t>Whitehall Park</t>
  </si>
  <si>
    <t>Avondale</t>
  </si>
  <si>
    <t>Avondale Park Gardens</t>
  </si>
  <si>
    <t>Brompton</t>
  </si>
  <si>
    <t>Brompton Cemetery</t>
  </si>
  <si>
    <t>Chelsea</t>
  </si>
  <si>
    <t>Chelsea Estates</t>
  </si>
  <si>
    <t>Chelsea Park Carlyle</t>
  </si>
  <si>
    <t>Cheyne</t>
  </si>
  <si>
    <t>Colville</t>
  </si>
  <si>
    <t>Courtfield</t>
  </si>
  <si>
    <t>De Vere</t>
  </si>
  <si>
    <t>Earl's Court Square</t>
  </si>
  <si>
    <t>Earl's Court Village</t>
  </si>
  <si>
    <t>Edwardes Square, Scarsdale and Abingdon</t>
  </si>
  <si>
    <t>Hans Town</t>
  </si>
  <si>
    <t>Holland Park</t>
  </si>
  <si>
    <t>Kensal Green Cemetery</t>
  </si>
  <si>
    <t>Kensington</t>
  </si>
  <si>
    <t>Kensington Court</t>
  </si>
  <si>
    <t>Kensington Palace</t>
  </si>
  <si>
    <t>Kensington Square</t>
  </si>
  <si>
    <t>Ladbroke</t>
  </si>
  <si>
    <t>Lexham Gardens</t>
  </si>
  <si>
    <t>Lots Village</t>
  </si>
  <si>
    <t>Nevern Square</t>
  </si>
  <si>
    <t>Norland</t>
  </si>
  <si>
    <t>Oxford Gardens</t>
  </si>
  <si>
    <t>Pembridge</t>
  </si>
  <si>
    <t>Philbeach</t>
  </si>
  <si>
    <t>Queens Gate</t>
  </si>
  <si>
    <t>Royal Hospital</t>
  </si>
  <si>
    <t>Sloane Square</t>
  </si>
  <si>
    <t>Sloane/Stanley</t>
  </si>
  <si>
    <t>Thames</t>
  </si>
  <si>
    <t>The Billings</t>
  </si>
  <si>
    <t>The Boltons</t>
  </si>
  <si>
    <t>The College of St Mark and St John</t>
  </si>
  <si>
    <t>Thurloe, Smith's Charity</t>
  </si>
  <si>
    <t>Cadogan Road, Surbiton</t>
  </si>
  <si>
    <t>Christchurch, Surbiton</t>
  </si>
  <si>
    <t>Claremont Road, Surbiton</t>
  </si>
  <si>
    <t>Coombe Hill</t>
  </si>
  <si>
    <t>Coombe House</t>
  </si>
  <si>
    <t>Coombe Wood</t>
  </si>
  <si>
    <t>Fairfield / Knights Park, Kingston Town</t>
  </si>
  <si>
    <t>Fishponds, Surbiton</t>
  </si>
  <si>
    <t>Grove Crescent, Kingston Town</t>
  </si>
  <si>
    <t>Kingston Hill</t>
  </si>
  <si>
    <t>Kingston Old Town, Kingston Town</t>
  </si>
  <si>
    <t>Kingston Vale</t>
  </si>
  <si>
    <t>Liverpool Road, Kingston Town</t>
  </si>
  <si>
    <t>Oakhill, Surbiton</t>
  </si>
  <si>
    <t>Old Malden</t>
  </si>
  <si>
    <t>Park Road, Kingston Town</t>
  </si>
  <si>
    <t>Presburg Road</t>
  </si>
  <si>
    <t>Richmond Road</t>
  </si>
  <si>
    <t>Richmond Road, Kingston Town</t>
  </si>
  <si>
    <t>Riverside North, Kingston Town</t>
  </si>
  <si>
    <t>Riverside South, Kingston Town</t>
  </si>
  <si>
    <t>Southborough, Surbiton</t>
  </si>
  <si>
    <t>St Andrews Square, Surbiton</t>
  </si>
  <si>
    <t>Surbiton Hill Park, Surbiton</t>
  </si>
  <si>
    <t>Surbiton Town Centre</t>
  </si>
  <si>
    <t>The Groves</t>
  </si>
  <si>
    <t>Victoria Avenue, Kingston upon Thames</t>
  </si>
  <si>
    <t>Abbeville Road, Clapham</t>
  </si>
  <si>
    <t>Albert Embankment, Lambeth / Vauxhall</t>
  </si>
  <si>
    <t>Albert Square, Stockwell</t>
  </si>
  <si>
    <t>Brixton</t>
  </si>
  <si>
    <t>Brixton Road, Brixton</t>
  </si>
  <si>
    <t>Brixton Water Lane, Brixton</t>
  </si>
  <si>
    <t>Brockwell Park, Herne Hill</t>
  </si>
  <si>
    <t>Clapham</t>
  </si>
  <si>
    <t>Clapham High Street</t>
  </si>
  <si>
    <t>Clapham Park and Northbourne Road, Clapham</t>
  </si>
  <si>
    <t>Clapham Road, Clapham</t>
  </si>
  <si>
    <t>Elderwood Road, Norwood</t>
  </si>
  <si>
    <t>Ferndale Road, Brixton / Clapham</t>
  </si>
  <si>
    <t>Garrads Road, Streatham</t>
  </si>
  <si>
    <t>Gipsy Hill, West Norwood</t>
  </si>
  <si>
    <t>Hackford Road, Stockwell</t>
  </si>
  <si>
    <t>Herne Hill</t>
  </si>
  <si>
    <t>Hyde Farm, Balham</t>
  </si>
  <si>
    <t>Kennington</t>
  </si>
  <si>
    <t>La Retraite, Clapham</t>
  </si>
  <si>
    <t>Lambeth Palace</t>
  </si>
  <si>
    <t>Lambeth Walk and China Walk</t>
  </si>
  <si>
    <t>Lancaster Avenue, West Norwood</t>
  </si>
  <si>
    <t>Lansdowne Gardens, Stockwell</t>
  </si>
  <si>
    <t>Larkhall, Stockwell</t>
  </si>
  <si>
    <t>Leigham Court Estate, Streatham</t>
  </si>
  <si>
    <t>Leigham Court Road (North), Streatham</t>
  </si>
  <si>
    <t>Leigham Court Road (South), Streatham</t>
  </si>
  <si>
    <t>Loughborough Park, Brixton</t>
  </si>
  <si>
    <t>Lower Marsh</t>
  </si>
  <si>
    <t>Minet Estate, Kennington</t>
  </si>
  <si>
    <t>Mitre Road and Ufford Street</t>
  </si>
  <si>
    <t>Oaklands Estate, Clapham</t>
  </si>
  <si>
    <t>Park Hall Road, West Norwood</t>
  </si>
  <si>
    <t>Peabody Estate - Rosendale Road, Herne Hill</t>
  </si>
  <si>
    <t>Poets Corner, Herne Hill</t>
  </si>
  <si>
    <t>Rectory Grove, Clapham</t>
  </si>
  <si>
    <t>Renfrew Road, Kennington</t>
  </si>
  <si>
    <t>Rosendale Road, West Norwood</t>
  </si>
  <si>
    <t>Roupell Street</t>
  </si>
  <si>
    <t>Rush Common and Brixton Hill, Brixton</t>
  </si>
  <si>
    <t>Sibella Road, Clapham</t>
  </si>
  <si>
    <t>South Bank</t>
  </si>
  <si>
    <t>South Lambeth Road, Vauxhall</t>
  </si>
  <si>
    <t>St Marks, Kennington</t>
  </si>
  <si>
    <t>Stockwell Green, Stockwell</t>
  </si>
  <si>
    <t>Stockwell Park, Stockwell</t>
  </si>
  <si>
    <t>Streatham Common, Streatham</t>
  </si>
  <si>
    <t>Streatham High Road and Streatham Hill, Streatham</t>
  </si>
  <si>
    <t>Streatham Lodge Estate, Streatham</t>
  </si>
  <si>
    <t>Sunnyhill Road, Streatham</t>
  </si>
  <si>
    <t>Telford Park, Streatham</t>
  </si>
  <si>
    <t>The Chase, Clapham</t>
  </si>
  <si>
    <t>Trinity Gardens, Brixton</t>
  </si>
  <si>
    <t>Vassall Road, Brixton</t>
  </si>
  <si>
    <t>Vauxhall</t>
  </si>
  <si>
    <t>Vauxhall Gardens</t>
  </si>
  <si>
    <t>Walcot, Kennington</t>
  </si>
  <si>
    <t>Wandsworth Road, Clapham</t>
  </si>
  <si>
    <t>Waterloo</t>
  </si>
  <si>
    <t>West Norwood</t>
  </si>
  <si>
    <t>Westow Hill, Upper Norwood</t>
  </si>
  <si>
    <t>Lambeth***</t>
  </si>
  <si>
    <t>Old Barge House Alley, Bankside</t>
  </si>
  <si>
    <t>Bishopstone, Seaford, Lewes (District)</t>
  </si>
  <si>
    <t>Ditchling, Lewes (District)</t>
  </si>
  <si>
    <t>East Chiltington, Lewes (District)</t>
  </si>
  <si>
    <t>Falmer, Lewes (District)</t>
  </si>
  <si>
    <t>Firle, Lewes (District)</t>
  </si>
  <si>
    <t>Glynde, Lewes (District)</t>
  </si>
  <si>
    <t>Hamsey Offham, Hamsey, Lewes (District)</t>
  </si>
  <si>
    <t>Iford, Lewes (District)</t>
  </si>
  <si>
    <t>Kingston, Lewes (District)</t>
  </si>
  <si>
    <t>Lewes Malling Deanery, Lewes</t>
  </si>
  <si>
    <t>Norton, South Heighton, Lewes (District)</t>
  </si>
  <si>
    <t>Piddinghoe, Lewes (District)</t>
  </si>
  <si>
    <t>Rodmell, Lewes (District)</t>
  </si>
  <si>
    <t>South Heighton</t>
  </si>
  <si>
    <t>Southease, Lewes (District)</t>
  </si>
  <si>
    <t>Streat, Lewes (District)</t>
  </si>
  <si>
    <t>Tarring Neville, Lewes (District)</t>
  </si>
  <si>
    <t>Telscombe Village, Lewes (District)</t>
  </si>
  <si>
    <t>The Cottage Homes, Ditchling, Lewes (District)</t>
  </si>
  <si>
    <t>Westmeston, Lewes (District)</t>
  </si>
  <si>
    <t>Barcombe</t>
  </si>
  <si>
    <t>Barcombe Cross, Barcombe</t>
  </si>
  <si>
    <t>Chailey Green, Chailey</t>
  </si>
  <si>
    <t>Chailey St George, Chailey</t>
  </si>
  <si>
    <t>Church Hill, Newhaven</t>
  </si>
  <si>
    <t>Church Road, Newick</t>
  </si>
  <si>
    <t>Chyngton Lane, Seaford</t>
  </si>
  <si>
    <t>Denton, Newhaven</t>
  </si>
  <si>
    <t>East Blatchington, Seaford</t>
  </si>
  <si>
    <t>Hamsey Cooksbridge, Hamsey</t>
  </si>
  <si>
    <t>Ringmer</t>
  </si>
  <si>
    <t>Seaford Town Centre</t>
  </si>
  <si>
    <t>The Green, Newick</t>
  </si>
  <si>
    <t>Wivelsfield</t>
  </si>
  <si>
    <t>Belmont</t>
  </si>
  <si>
    <t>Blackheath</t>
  </si>
  <si>
    <t>Brockley</t>
  </si>
  <si>
    <t>Brookmill Road</t>
  </si>
  <si>
    <t>Cobb</t>
  </si>
  <si>
    <t>Culverley Green</t>
  </si>
  <si>
    <t>Deptford Creekside</t>
  </si>
  <si>
    <t>Deptford High Street</t>
  </si>
  <si>
    <t>Deptford Town Hall</t>
  </si>
  <si>
    <t>Forest Hill</t>
  </si>
  <si>
    <t>Halifax Street</t>
  </si>
  <si>
    <t>Hatcham</t>
  </si>
  <si>
    <t>Jews Walk</t>
  </si>
  <si>
    <t>Ladywell</t>
  </si>
  <si>
    <t>Lee Manor</t>
  </si>
  <si>
    <t>Mercia Grove</t>
  </si>
  <si>
    <t>Perryfields</t>
  </si>
  <si>
    <t>Somerset Gardens</t>
  </si>
  <si>
    <t>St Mary</t>
  </si>
  <si>
    <t>St Paul</t>
  </si>
  <si>
    <t>St Stephen</t>
  </si>
  <si>
    <t>Stanstead Grove</t>
  </si>
  <si>
    <t>Sydenham Hill</t>
  </si>
  <si>
    <t>Sydenham Park</t>
  </si>
  <si>
    <t>Sydenham Thorpes</t>
  </si>
  <si>
    <t>Telegraph Hill</t>
  </si>
  <si>
    <t>Bearsted Holy Cross Church, Maidstone</t>
  </si>
  <si>
    <t>Bearsted, Maidstone</t>
  </si>
  <si>
    <t>Boughton Malherbe</t>
  </si>
  <si>
    <t>Boughton Monchelsea Cock Street</t>
  </si>
  <si>
    <t>Boughton Monchelsea The Green</t>
  </si>
  <si>
    <t>Boughton Monchelsea The Quarries</t>
  </si>
  <si>
    <t>Boxley</t>
  </si>
  <si>
    <t>Boxley Abbey</t>
  </si>
  <si>
    <t>Dean Street, East Farleigh</t>
  </si>
  <si>
    <t>Detling</t>
  </si>
  <si>
    <t>Elmstone Hole, Grafty Green, Boughton Malherbe</t>
  </si>
  <si>
    <t>Grove Green</t>
  </si>
  <si>
    <t>Harrietsham East Street</t>
  </si>
  <si>
    <t>Headcorn</t>
  </si>
  <si>
    <t>Hollingbourne Broad Street</t>
  </si>
  <si>
    <t>Hollingbourne Eyhorne Street</t>
  </si>
  <si>
    <t>Hollingbourne Upper Street</t>
  </si>
  <si>
    <t>Leeds Lower Street</t>
  </si>
  <si>
    <t>Leeds Upper Street</t>
  </si>
  <si>
    <t>Lenham</t>
  </si>
  <si>
    <t>Liverton Street Lenham</t>
  </si>
  <si>
    <t>Loose Valley</t>
  </si>
  <si>
    <t>Lower Road, East Farleigh</t>
  </si>
  <si>
    <t>Maidstone All Saints Church</t>
  </si>
  <si>
    <t>Maidstone Ashford Road</t>
  </si>
  <si>
    <t>Maidstone Centre</t>
  </si>
  <si>
    <t>Maidstone Chillington House</t>
  </si>
  <si>
    <t>Maidstone Holy Trinity Church</t>
  </si>
  <si>
    <t>Maidstone Rocky Hill</t>
  </si>
  <si>
    <t>Otham</t>
  </si>
  <si>
    <t>Sandway</t>
  </si>
  <si>
    <t>Staplehurst</t>
  </si>
  <si>
    <t>Sutton Valence</t>
  </si>
  <si>
    <t>Teston</t>
  </si>
  <si>
    <t>West Farleigh</t>
  </si>
  <si>
    <t>Wormshill</t>
  </si>
  <si>
    <t>Yalding</t>
  </si>
  <si>
    <t>Bertram Cottages</t>
  </si>
  <si>
    <t>Copse Hill</t>
  </si>
  <si>
    <t>Dennis Park Crescent</t>
  </si>
  <si>
    <t>Drax Avenue</t>
  </si>
  <si>
    <t>Dunmore Road</t>
  </si>
  <si>
    <t>Durham Road</t>
  </si>
  <si>
    <t>John Innes - Merton Park</t>
  </si>
  <si>
    <t>John Innes - Wilton Crescent</t>
  </si>
  <si>
    <t>Kenilworth Avenue</t>
  </si>
  <si>
    <t>Lambton Road</t>
  </si>
  <si>
    <t>Leopold Road</t>
  </si>
  <si>
    <t>Merton Hall Road</t>
  </si>
  <si>
    <t>Mitcham Cricket Green</t>
  </si>
  <si>
    <t>Pelham Road</t>
  </si>
  <si>
    <t>South Park Gardens</t>
  </si>
  <si>
    <t>The Broadway</t>
  </si>
  <si>
    <t>Upper Morden</t>
  </si>
  <si>
    <t>Vineyard Hill Road</t>
  </si>
  <si>
    <t>Wandle Valley</t>
  </si>
  <si>
    <t>Westcoombe Avenue</t>
  </si>
  <si>
    <t>Wimbledon Chase</t>
  </si>
  <si>
    <t>Wimbledon Hill Road</t>
  </si>
  <si>
    <t>Wimbledon Village</t>
  </si>
  <si>
    <t>Wimbledon West</t>
  </si>
  <si>
    <t>Wimbledon Windmill</t>
  </si>
  <si>
    <t>Wool Road</t>
  </si>
  <si>
    <t>Clayton, Hassocks, Mid Sussex (District)</t>
  </si>
  <si>
    <t>Fulking, Mid Sussex (District)</t>
  </si>
  <si>
    <t>Poynings, Mid Sussex (District)</t>
  </si>
  <si>
    <t>Pyecombe Street, Mid Sussex (District)</t>
  </si>
  <si>
    <t>Pyecombe, Mid Sussex (District)</t>
  </si>
  <si>
    <t>Albourne</t>
  </si>
  <si>
    <t>Ardingly</t>
  </si>
  <si>
    <t>Balcombe</t>
  </si>
  <si>
    <t>Birchgrove, Horsted keynes</t>
  </si>
  <si>
    <t>Bolney</t>
  </si>
  <si>
    <t>Cuckfield</t>
  </si>
  <si>
    <t>East Grinstead</t>
  </si>
  <si>
    <t>Estcots, East Grinstead</t>
  </si>
  <si>
    <t>Fairfields, Burgess Hill</t>
  </si>
  <si>
    <t>Franklands Village, Haywards Heath</t>
  </si>
  <si>
    <t>Handcross, Slaugham</t>
  </si>
  <si>
    <t>Highbrook, West Hoathly</t>
  </si>
  <si>
    <t>Horsted Keynes</t>
  </si>
  <si>
    <t>Hurst Wickham</t>
  </si>
  <si>
    <t>Hurstpierpoint</t>
  </si>
  <si>
    <t>Keymer, Hassocks</t>
  </si>
  <si>
    <t>Langton, Hurstpierpoint</t>
  </si>
  <si>
    <t>Lewes Road, Haywards Heath</t>
  </si>
  <si>
    <t>Lindfield</t>
  </si>
  <si>
    <t>Lucastes, Haywards Heath</t>
  </si>
  <si>
    <t>Mill Hill Close, Haywards Heath</t>
  </si>
  <si>
    <t>Muster Green, Haywards Heath</t>
  </si>
  <si>
    <t>Silverdale Road / Birchwood Grove Road, Burgess Hill</t>
  </si>
  <si>
    <t>Slaugham</t>
  </si>
  <si>
    <t>St Johns, Burgess Hill</t>
  </si>
  <si>
    <t>Staplefield</t>
  </si>
  <si>
    <t>The Heath, Haywards Heath</t>
  </si>
  <si>
    <t>Turners Hill</t>
  </si>
  <si>
    <t>Warninglid, Slaugham</t>
  </si>
  <si>
    <t>West Hoathly</t>
  </si>
  <si>
    <t>Whitemans Green, Cuckfield</t>
  </si>
  <si>
    <t>Ashtead</t>
  </si>
  <si>
    <t>Betchworth</t>
  </si>
  <si>
    <t>Broadmoor</t>
  </si>
  <si>
    <t>Brockham</t>
  </si>
  <si>
    <t>Capel</t>
  </si>
  <si>
    <t>Charlwood</t>
  </si>
  <si>
    <t>Coldharbour</t>
  </si>
  <si>
    <t>Dorking</t>
  </si>
  <si>
    <t>Fetcham</t>
  </si>
  <si>
    <t>Forest Green</t>
  </si>
  <si>
    <t>Friday Street</t>
  </si>
  <si>
    <t>Great Bookham</t>
  </si>
  <si>
    <t>Leatherhead</t>
  </si>
  <si>
    <t>Leigh</t>
  </si>
  <si>
    <t>Little Bookham</t>
  </si>
  <si>
    <t>Mickleham</t>
  </si>
  <si>
    <t>Milton Street</t>
  </si>
  <si>
    <t>Newdigate</t>
  </si>
  <si>
    <t>Ockely</t>
  </si>
  <si>
    <t>Okewoodhill</t>
  </si>
  <si>
    <t>Pixham Lane</t>
  </si>
  <si>
    <t>Westcott</t>
  </si>
  <si>
    <t>Mole Valley***</t>
  </si>
  <si>
    <t>New Forest (NP)</t>
  </si>
  <si>
    <t>Ashlett Creek</t>
  </si>
  <si>
    <t>Bank, Lyndhurst, New Forest</t>
  </si>
  <si>
    <t>Beaulieu, New Forest</t>
  </si>
  <si>
    <t>Breamore</t>
  </si>
  <si>
    <t>Buckland (Lymington)</t>
  </si>
  <si>
    <t>Bucklers Hard, Beaulieu, New Forest</t>
  </si>
  <si>
    <t>Burley, New Forest</t>
  </si>
  <si>
    <t>Exbury, New Forest</t>
  </si>
  <si>
    <t>Fritham, New Forest</t>
  </si>
  <si>
    <t>Keyhaven, Milford-on-Sea, New Forest</t>
  </si>
  <si>
    <t>Lyndhurst, New Forest</t>
  </si>
  <si>
    <t>Swan Green, Lyndhust, New Forest</t>
  </si>
  <si>
    <t>Sway Tower, Sway, New Forest</t>
  </si>
  <si>
    <t>Bickton</t>
  </si>
  <si>
    <t>Damerham</t>
  </si>
  <si>
    <t>Eling</t>
  </si>
  <si>
    <t>Fordingbridge</t>
  </si>
  <si>
    <t>Hanger Farm</t>
  </si>
  <si>
    <t>Harbridge</t>
  </si>
  <si>
    <t>Hazel Farm</t>
  </si>
  <si>
    <t>Ibsley</t>
  </si>
  <si>
    <t>King's Salterton (Lymington)</t>
  </si>
  <si>
    <t>Lymington</t>
  </si>
  <si>
    <t>Martin</t>
  </si>
  <si>
    <t>Milford on Sea</t>
  </si>
  <si>
    <t>Old Milton Green</t>
  </si>
  <si>
    <t>Ringwood</t>
  </si>
  <si>
    <t>Rockbourne</t>
  </si>
  <si>
    <t>Royal Naval Armaments Depot (Marchwood)</t>
  </si>
  <si>
    <t>Sopley</t>
  </si>
  <si>
    <t>Whitsbury</t>
  </si>
  <si>
    <t>420-440 Romford Road</t>
  </si>
  <si>
    <t>East Ham Civic Site, East Ham</t>
  </si>
  <si>
    <t>Forest Gate Town Centre, Forest Gate</t>
  </si>
  <si>
    <t>Stratford St Johns, Stratford</t>
  </si>
  <si>
    <t>Sugar House Lane, Stratford</t>
  </si>
  <si>
    <t>Three Mills, Stratford/Bow</t>
  </si>
  <si>
    <t>University, Stratford</t>
  </si>
  <si>
    <t>Woodgrange, Forest Gate</t>
  </si>
  <si>
    <t>Bartlemas</t>
  </si>
  <si>
    <t>Beauchamp Lane, Cowley</t>
  </si>
  <si>
    <t>Binsey</t>
  </si>
  <si>
    <t>Central (City and University), Oxford</t>
  </si>
  <si>
    <t>Headington Hill, Headington</t>
  </si>
  <si>
    <t>Headington Quarry, Headington</t>
  </si>
  <si>
    <t>Iffley Village</t>
  </si>
  <si>
    <t>Jericho</t>
  </si>
  <si>
    <t>Littlemore</t>
  </si>
  <si>
    <t>Marston</t>
  </si>
  <si>
    <t>North Oxford Victorian Suburb, Oxford</t>
  </si>
  <si>
    <t>Old Headington, Headington</t>
  </si>
  <si>
    <t>Osney Town, Oxford</t>
  </si>
  <si>
    <t>Oxford Stadium</t>
  </si>
  <si>
    <t>St Clement, East Oxford</t>
  </si>
  <si>
    <t>Temple Cowley, Cowley</t>
  </si>
  <si>
    <t>Walton Manor, St Margaret, Oxford</t>
  </si>
  <si>
    <t>Wolvercote with Godstow</t>
  </si>
  <si>
    <t>Aldersbrook, Wanstead</t>
  </si>
  <si>
    <t>Barnardos Village Homes, Aldborough, Barkingside</t>
  </si>
  <si>
    <t>Claybury, Fairlop, Woodford Bridge</t>
  </si>
  <si>
    <t>George Lane, Church End, South Woodford</t>
  </si>
  <si>
    <t>Little Heath, Chadwell</t>
  </si>
  <si>
    <t>Mayfield, Ilford</t>
  </si>
  <si>
    <t>South Woodford, Church End</t>
  </si>
  <si>
    <t>Valentines Mansion, Cranbrook, Ilford</t>
  </si>
  <si>
    <t>Wanstead Grove, Wanstead</t>
  </si>
  <si>
    <t>Wanstead Park</t>
  </si>
  <si>
    <t>Wanstead Village, Wanstead</t>
  </si>
  <si>
    <t>Woodford Bridge, Bridge</t>
  </si>
  <si>
    <t>Woodford Broadway, Monkhams</t>
  </si>
  <si>
    <t>Woodford Green, Monkhams</t>
  </si>
  <si>
    <t>Woodford Wells, Monkhams</t>
  </si>
  <si>
    <t>Redbridge***</t>
  </si>
  <si>
    <t>Snaresbrook, South Woodford</t>
  </si>
  <si>
    <t>Chart Lane</t>
  </si>
  <si>
    <t>Chipstead Elmore Road</t>
  </si>
  <si>
    <t>Chipstead High Road</t>
  </si>
  <si>
    <t>Colley Lane</t>
  </si>
  <si>
    <t>Cross Oak Lane</t>
  </si>
  <si>
    <t>Kingswood</t>
  </si>
  <si>
    <t>Linkfield Street, Redhill</t>
  </si>
  <si>
    <t>Massetts Road</t>
  </si>
  <si>
    <t>Merstham</t>
  </si>
  <si>
    <t>Mint Road Banstead</t>
  </si>
  <si>
    <t>Netherne-on-the-Hill</t>
  </si>
  <si>
    <t>Redstone Hill</t>
  </si>
  <si>
    <t>Reigate</t>
  </si>
  <si>
    <t>Rockshaw Road</t>
  </si>
  <si>
    <t>Shaws Corner</t>
  </si>
  <si>
    <t>Somers Road</t>
  </si>
  <si>
    <t>Walton on the Hill</t>
  </si>
  <si>
    <t>Wray Common</t>
  </si>
  <si>
    <t>Reigate and Banstead***</t>
  </si>
  <si>
    <t>Church Road Horley</t>
  </si>
  <si>
    <t>Horley (part)</t>
  </si>
  <si>
    <t>Amyand Park Road</t>
  </si>
  <si>
    <t>Barnes Common</t>
  </si>
  <si>
    <t>Barnes Green</t>
  </si>
  <si>
    <t>Belmont Road</t>
  </si>
  <si>
    <t>Beresford Avenue</t>
  </si>
  <si>
    <t>Broad Street, Richmond upon Thames</t>
  </si>
  <si>
    <t>Broom Water</t>
  </si>
  <si>
    <t>Burlington Avenue and West Park Road</t>
  </si>
  <si>
    <t>Bushy Park</t>
  </si>
  <si>
    <t>Bushy Park Gardens, Richmond upon Thames</t>
  </si>
  <si>
    <t>Cambridge Park</t>
  </si>
  <si>
    <t>Castelnau</t>
  </si>
  <si>
    <t>Central Richmond</t>
  </si>
  <si>
    <t>Christ Church Road</t>
  </si>
  <si>
    <t>Church Road, Richmond upon Thames</t>
  </si>
  <si>
    <t>Cole Park Road</t>
  </si>
  <si>
    <t>Cowley Road</t>
  </si>
  <si>
    <t>Crown Road</t>
  </si>
  <si>
    <t>East Sheen Avenue</t>
  </si>
  <si>
    <t>Fieldend</t>
  </si>
  <si>
    <t>Ham Common</t>
  </si>
  <si>
    <t>Ham House</t>
  </si>
  <si>
    <t>Hamilton Road</t>
  </si>
  <si>
    <t>Hampton Court Green</t>
  </si>
  <si>
    <t>Hampton Court Park</t>
  </si>
  <si>
    <t>Hampton Village</t>
  </si>
  <si>
    <t>Hampton Wick</t>
  </si>
  <si>
    <t>Hamworth Road (Hampton)</t>
  </si>
  <si>
    <t>High Street (Hampton Hill)</t>
  </si>
  <si>
    <t>High Street (Teddington)</t>
  </si>
  <si>
    <t>Holmesdale Avenue</t>
  </si>
  <si>
    <t>Joanna Southcott Chapel, Hampton</t>
  </si>
  <si>
    <t>Kew Foot Road</t>
  </si>
  <si>
    <t>Kew Gardens</t>
  </si>
  <si>
    <t>Kew Green</t>
  </si>
  <si>
    <t>Kew Road</t>
  </si>
  <si>
    <t>King Edwards Grove, Richmond upon Thames</t>
  </si>
  <si>
    <t>Lawn Crescent</t>
  </si>
  <si>
    <t>Madrid Road</t>
  </si>
  <si>
    <t>Mallard Place</t>
  </si>
  <si>
    <t>Mays Road</t>
  </si>
  <si>
    <t>Mill Hill</t>
  </si>
  <si>
    <t>Model Cottages</t>
  </si>
  <si>
    <t>Mortlake</t>
  </si>
  <si>
    <t>Mortlake Green</t>
  </si>
  <si>
    <t>Normansfield</t>
  </si>
  <si>
    <t>Oaklands Estate</t>
  </si>
  <si>
    <t>Old Deer Park</t>
  </si>
  <si>
    <t>Park Road (Teddington)</t>
  </si>
  <si>
    <t>Parkleys Estate</t>
  </si>
  <si>
    <t>Petersham</t>
  </si>
  <si>
    <t>Platt's Eyot, Hampton</t>
  </si>
  <si>
    <t>Pope</t>
  </si>
  <si>
    <t>Queen</t>
  </si>
  <si>
    <t>Queens Road (Mortlake)</t>
  </si>
  <si>
    <t>Richmond Green</t>
  </si>
  <si>
    <t>Richmond Hill</t>
  </si>
  <si>
    <t>Richmond Park</t>
  </si>
  <si>
    <t>Richmond Riverside</t>
  </si>
  <si>
    <t>Richmond Road (East Twickenham)</t>
  </si>
  <si>
    <t>Rosecroft Gardens, Whitton</t>
  </si>
  <si>
    <t>Royal Botanic Gardens Kew</t>
  </si>
  <si>
    <t>Royal Road, Richmond upon Thames</t>
  </si>
  <si>
    <t>Ruskin Avenue and part Defoe Avenue</t>
  </si>
  <si>
    <t>Sheen Common Drive</t>
  </si>
  <si>
    <t>Sheen Lane (East Sheen)</t>
  </si>
  <si>
    <t>Sheen Lane (Mortlake)</t>
  </si>
  <si>
    <t>Sheen Road</t>
  </si>
  <si>
    <t>Sheendale Road</t>
  </si>
  <si>
    <t>St James Avenue, Richmond upon Thames</t>
  </si>
  <si>
    <t>St Margaret</t>
  </si>
  <si>
    <t>St Matthias</t>
  </si>
  <si>
    <t>Strawberry Hill Road, Twickenham</t>
  </si>
  <si>
    <t>Strawberry Vale, Twickenham</t>
  </si>
  <si>
    <t>Teddington Lock</t>
  </si>
  <si>
    <t>The Grove</t>
  </si>
  <si>
    <t>Thorne Passage</t>
  </si>
  <si>
    <t>Trafalgar Road</t>
  </si>
  <si>
    <t>Twickenham Green</t>
  </si>
  <si>
    <t>Twickenham Park</t>
  </si>
  <si>
    <t>Twickenham Riverside</t>
  </si>
  <si>
    <t>Waldegrave Park</t>
  </si>
  <si>
    <t>White Hart Lane</t>
  </si>
  <si>
    <t>Wick Road, Richmond on Thames</t>
  </si>
  <si>
    <t>Battle</t>
  </si>
  <si>
    <t>Bexhill Old Town</t>
  </si>
  <si>
    <t>Bexhill Town Centre</t>
  </si>
  <si>
    <t>Burwash</t>
  </si>
  <si>
    <t>Northian</t>
  </si>
  <si>
    <t>Robertsbridge</t>
  </si>
  <si>
    <t>Rye</t>
  </si>
  <si>
    <t>Sedlescombe</t>
  </si>
  <si>
    <t>Ticehurst</t>
  </si>
  <si>
    <t>Winchelsea</t>
  </si>
  <si>
    <t>Basingstoke Canal, New Haw &amp; Woodham</t>
  </si>
  <si>
    <t>Chertsey, Chertsey Runnymede</t>
  </si>
  <si>
    <t>Egham Hythe, Near Staines, Middx but in Borough of Runnymede</t>
  </si>
  <si>
    <t>Egham Town Centre, Egham</t>
  </si>
  <si>
    <t>Englefield Green, Near Egham</t>
  </si>
  <si>
    <t>River Wey Navigation, Addlestone</t>
  </si>
  <si>
    <t>Thorpe, Thorpe Village Egham</t>
  </si>
  <si>
    <t>Aldershot Military Town</t>
  </si>
  <si>
    <t>Aldershot West</t>
  </si>
  <si>
    <t>Cargate Avenue</t>
  </si>
  <si>
    <t>Farnborough Hill</t>
  </si>
  <si>
    <t>Manor Park</t>
  </si>
  <si>
    <t>South Farnborough</t>
  </si>
  <si>
    <t>St Michaels Abbey</t>
  </si>
  <si>
    <t>Baldwins Green</t>
  </si>
  <si>
    <t>Bessels Green</t>
  </si>
  <si>
    <t>Brasted Church</t>
  </si>
  <si>
    <t>Brasted High Street</t>
  </si>
  <si>
    <t>Brittains Farm, Sevenoaks</t>
  </si>
  <si>
    <t>Chevening</t>
  </si>
  <si>
    <t>Chiddingstone</t>
  </si>
  <si>
    <t>Chiddingstone Hoath</t>
  </si>
  <si>
    <t>Chipstead</t>
  </si>
  <si>
    <t>Chipstead Common</t>
  </si>
  <si>
    <t>Cowden</t>
  </si>
  <si>
    <t>Edenbridge</t>
  </si>
  <si>
    <t>Eynsford</t>
  </si>
  <si>
    <t>Farningham</t>
  </si>
  <si>
    <t>Fordcombe</t>
  </si>
  <si>
    <t>Granville and Eardley Road, Sevenoaks</t>
  </si>
  <si>
    <t>Halstead</t>
  </si>
  <si>
    <t>Hartslands, Sevenoaks</t>
  </si>
  <si>
    <t>Heaverham</t>
  </si>
  <si>
    <t>Hoath Corner</t>
  </si>
  <si>
    <t>Hodsall Street</t>
  </si>
  <si>
    <t>Horton Kirby</t>
  </si>
  <si>
    <t>Ide Hill</t>
  </si>
  <si>
    <t>Kemsing</t>
  </si>
  <si>
    <t>Kippington and Oakhill Road, Sevenoaks</t>
  </si>
  <si>
    <t>Markbeech</t>
  </si>
  <si>
    <t>Otford</t>
  </si>
  <si>
    <t>Penshurst</t>
  </si>
  <si>
    <t>Riverhead</t>
  </si>
  <si>
    <t>Seal</t>
  </si>
  <si>
    <t>Sevenoaks High Street</t>
  </si>
  <si>
    <t>Sevenoaks Weald</t>
  </si>
  <si>
    <t>Shoreham High Street</t>
  </si>
  <si>
    <t>Shoreham Mill Lane</t>
  </si>
  <si>
    <t>South Darenth</t>
  </si>
  <si>
    <t>Sundridge</t>
  </si>
  <si>
    <t>Swanley Village</t>
  </si>
  <si>
    <t>The Vine, Sevenoaks</t>
  </si>
  <si>
    <t>Vine Court, Sevenoaks</t>
  </si>
  <si>
    <t>Westerham</t>
  </si>
  <si>
    <t>Wildernesse</t>
  </si>
  <si>
    <t>Aston Rowant</t>
  </si>
  <si>
    <t>Aston Tirrold and Aston Upthorpe</t>
  </si>
  <si>
    <t>Beckley</t>
  </si>
  <si>
    <t>Benson</t>
  </si>
  <si>
    <t>Berwick Salome</t>
  </si>
  <si>
    <t>Brightwell Baldwin</t>
  </si>
  <si>
    <t>Brightwell-cum-Sotwell</t>
  </si>
  <si>
    <t>Britwell Salome</t>
  </si>
  <si>
    <t>Chalgrove</t>
  </si>
  <si>
    <t>Checkendon</t>
  </si>
  <si>
    <t>Chinnor</t>
  </si>
  <si>
    <t>Cholsey</t>
  </si>
  <si>
    <t>Clifton Hampden</t>
  </si>
  <si>
    <t>Culham</t>
  </si>
  <si>
    <t>Cuxham</t>
  </si>
  <si>
    <t>Didcot Northbourne</t>
  </si>
  <si>
    <t>Didcot Old</t>
  </si>
  <si>
    <t>Didcot Station Road</t>
  </si>
  <si>
    <t>Dorchester</t>
  </si>
  <si>
    <t>East Hagbourne</t>
  </si>
  <si>
    <t>Elsfield</t>
  </si>
  <si>
    <t>Ewelme</t>
  </si>
  <si>
    <t>Garsington</t>
  </si>
  <si>
    <t>Gatehampton, Goring</t>
  </si>
  <si>
    <t>Goring</t>
  </si>
  <si>
    <t>Great Haseley</t>
  </si>
  <si>
    <t>Great Milton</t>
  </si>
  <si>
    <t>Greys Green</t>
  </si>
  <si>
    <t>Henley, Reading Road</t>
  </si>
  <si>
    <t>Henley, St Mark's Road</t>
  </si>
  <si>
    <t>Kingston Blount</t>
  </si>
  <si>
    <t>Lewknor</t>
  </si>
  <si>
    <t>Little Haseley</t>
  </si>
  <si>
    <t>Little Milton</t>
  </si>
  <si>
    <t>Little Wittenham</t>
  </si>
  <si>
    <t>Long Wittenham</t>
  </si>
  <si>
    <t>Mackney</t>
  </si>
  <si>
    <t>Mapledurham</t>
  </si>
  <si>
    <t>Marsh Baldon</t>
  </si>
  <si>
    <t>Nettlebed</t>
  </si>
  <si>
    <t>North Moreton</t>
  </si>
  <si>
    <t>North Stoke</t>
  </si>
  <si>
    <t>Nuneham Courtenay</t>
  </si>
  <si>
    <t>Oakley</t>
  </si>
  <si>
    <t>Overy</t>
  </si>
  <si>
    <t>Preston Crowmarsh</t>
  </si>
  <si>
    <t>Pyrton</t>
  </si>
  <si>
    <t>Rotherfield Peppard</t>
  </si>
  <si>
    <t>Shepherd's Green</t>
  </si>
  <si>
    <t>Shillingford</t>
  </si>
  <si>
    <t>Shirburn</t>
  </si>
  <si>
    <t>Sonning Eye</t>
  </si>
  <si>
    <t>South Moreton</t>
  </si>
  <si>
    <t>Stanton St John</t>
  </si>
  <si>
    <t>Stoke Row</t>
  </si>
  <si>
    <t>Stonor</t>
  </si>
  <si>
    <t>Sydenham</t>
  </si>
  <si>
    <t>Toot Baldon</t>
  </si>
  <si>
    <t>Towersey</t>
  </si>
  <si>
    <t>Wallingford</t>
  </si>
  <si>
    <t>Warborough</t>
  </si>
  <si>
    <t>Waterstock</t>
  </si>
  <si>
    <t>Watlington</t>
  </si>
  <si>
    <t>West Hagbourne</t>
  </si>
  <si>
    <t>Wheatley</t>
  </si>
  <si>
    <t>Woodeaton</t>
  </si>
  <si>
    <t>Addington Square, Camberwell</t>
  </si>
  <si>
    <t>Bear Gardens, South Bank</t>
  </si>
  <si>
    <t>Bermondsey Street, Bermondsey</t>
  </si>
  <si>
    <t>Borough High Street, Borough</t>
  </si>
  <si>
    <t>Camberwell Green, Camberwell</t>
  </si>
  <si>
    <t>Camberwell Grove, Camberwell</t>
  </si>
  <si>
    <t>Camberwell New Road, Camberwell</t>
  </si>
  <si>
    <t>Caroline Gardens, Peckham</t>
  </si>
  <si>
    <t>Coburg Road, Camberwell</t>
  </si>
  <si>
    <t>Dulwich Village, Dulwich</t>
  </si>
  <si>
    <t>Dulwich Wood, Dulwich</t>
  </si>
  <si>
    <t>Edward III's Rotherhithe, Rotherhithe</t>
  </si>
  <si>
    <t>Glengall Road, Peckham</t>
  </si>
  <si>
    <t>Grosvenor Park, Walworth</t>
  </si>
  <si>
    <t>Holly Grove, Peckham</t>
  </si>
  <si>
    <t>Honor Oak Rise, Honor Oak</t>
  </si>
  <si>
    <t>Kennington Park Road, Kennington</t>
  </si>
  <si>
    <t>Kings Bench, Blackfriars</t>
  </si>
  <si>
    <t>Liverpool Grove, Walworth</t>
  </si>
  <si>
    <t>Nunhead Cemetery, Nunhead</t>
  </si>
  <si>
    <t>Nunhead Green, Nunhead</t>
  </si>
  <si>
    <t>Pages Walk, Bermondsey</t>
  </si>
  <si>
    <t>Peckham Hill Street, Peckham</t>
  </si>
  <si>
    <t>Pullens Estate, Walworth</t>
  </si>
  <si>
    <t>Rye Lane Peckham, Peckham</t>
  </si>
  <si>
    <t>Sceaux Gardens, Camberwell</t>
  </si>
  <si>
    <t>St George's Circus, Elephant and Castle</t>
  </si>
  <si>
    <t>St Mary's Rotherhithe, Rotherhithe</t>
  </si>
  <si>
    <t>St Saviours Dock, Bermondsey</t>
  </si>
  <si>
    <t>Stradella Road, Herne Hill</t>
  </si>
  <si>
    <t>Sunray Gardens, Herne Hill</t>
  </si>
  <si>
    <t>Sutherland Square, Walworth</t>
  </si>
  <si>
    <t>The Gardens, Peckham</t>
  </si>
  <si>
    <t>Thorburn Square, Bermondsey</t>
  </si>
  <si>
    <t>Thrale Street, Borough</t>
  </si>
  <si>
    <t>Tooley Street, Bermondsey</t>
  </si>
  <si>
    <t>Tower Bridge, Bermondsey</t>
  </si>
  <si>
    <t>Trafalgar Avenue, Walworth</t>
  </si>
  <si>
    <t>Trinity Church Square, Newington</t>
  </si>
  <si>
    <t>Union Street, Borough</t>
  </si>
  <si>
    <t>Valentine Place, Blackfriars</t>
  </si>
  <si>
    <t>Walworth Road, Walworth</t>
  </si>
  <si>
    <t>West Square, Elephant and Castle</t>
  </si>
  <si>
    <t>Wilson Grove, Bermondsey</t>
  </si>
  <si>
    <t>Laleham</t>
  </si>
  <si>
    <t>Lower Halliford</t>
  </si>
  <si>
    <t>Lower Sunbury</t>
  </si>
  <si>
    <t>Manygate</t>
  </si>
  <si>
    <t>Shepperton</t>
  </si>
  <si>
    <t>Staines</t>
  </si>
  <si>
    <t>Stanwell</t>
  </si>
  <si>
    <t>Upper Halliford</t>
  </si>
  <si>
    <t>Hawkley (Lower Green), East Hampshire (District)</t>
  </si>
  <si>
    <t>Bagshot Church Road, Bagshot</t>
  </si>
  <si>
    <t>Bagshot Park, Bagshot</t>
  </si>
  <si>
    <t>Bagshot Village Centre, Bagshot</t>
  </si>
  <si>
    <t>Basingstoke Canal, Mytchett/Frimley Green/Deepcut</t>
  </si>
  <si>
    <t>Chobham Village Centre, Chobham</t>
  </si>
  <si>
    <t>Royal Military Academy / Staff College London Road, Camberley</t>
  </si>
  <si>
    <t>Upper Gordon Road to Church Hill, Camberley</t>
  </si>
  <si>
    <t>Windlesham Church Road, Windlesham</t>
  </si>
  <si>
    <t>Windlesham Updown Hill, Windlesham</t>
  </si>
  <si>
    <t>Beddington Park, Beddington</t>
  </si>
  <si>
    <t>Beddington Village, Beddington</t>
  </si>
  <si>
    <t>Carew Manor, Beddginton</t>
  </si>
  <si>
    <t>Carshalton Park, Carshalton</t>
  </si>
  <si>
    <t>Carshalton Village, Carshalton</t>
  </si>
  <si>
    <t>Cheam Village, Cheam</t>
  </si>
  <si>
    <t>Church Lane, Beddington</t>
  </si>
  <si>
    <t>Grove Avenue</t>
  </si>
  <si>
    <t>Holy Trinity, Wallington, Wallington</t>
  </si>
  <si>
    <t>Landseer Road, Cheam</t>
  </si>
  <si>
    <t>Park Hill, Carshalton, Carshalton</t>
  </si>
  <si>
    <t>Sutton Garden Suburb, Sutton</t>
  </si>
  <si>
    <t>Sutton Town Centre High Street Crossroads, Sutton</t>
  </si>
  <si>
    <t>Wallington Green, Wallington</t>
  </si>
  <si>
    <t>Wrythe Green, Carshalton</t>
  </si>
  <si>
    <t>Badlesmere</t>
  </si>
  <si>
    <t>Bogle, Lynsted</t>
  </si>
  <si>
    <t>Boughton Church, Boughton under Blean</t>
  </si>
  <si>
    <t>Boughton Street</t>
  </si>
  <si>
    <t>Bredgar</t>
  </si>
  <si>
    <t>Cellar Hill and Greenstreet</t>
  </si>
  <si>
    <t>Chestnut Street, Borden</t>
  </si>
  <si>
    <t>Dargate, Hernhill</t>
  </si>
  <si>
    <t>Doddington and Newnham</t>
  </si>
  <si>
    <t>Eastling</t>
  </si>
  <si>
    <t>Faversham</t>
  </si>
  <si>
    <t>Fostall, Hernhill</t>
  </si>
  <si>
    <t>Goodnestone</t>
  </si>
  <si>
    <t>Graveney Bridge</t>
  </si>
  <si>
    <t>Graveney Church</t>
  </si>
  <si>
    <t>Harman's Corner, Borden</t>
  </si>
  <si>
    <t>Hartlip</t>
  </si>
  <si>
    <t>Hearts Delight, Borden</t>
  </si>
  <si>
    <t>Hernhill</t>
  </si>
  <si>
    <t>Kingsdown</t>
  </si>
  <si>
    <t>Lewson Street</t>
  </si>
  <si>
    <t>Lower Halstow</t>
  </si>
  <si>
    <t>Milstead</t>
  </si>
  <si>
    <t>Milton Regis High Street</t>
  </si>
  <si>
    <t>Newington Church</t>
  </si>
  <si>
    <t>Newington High Street</t>
  </si>
  <si>
    <t>Newington Manor</t>
  </si>
  <si>
    <t>Ospringe</t>
  </si>
  <si>
    <t>Painter's Forstal</t>
  </si>
  <si>
    <t>Preston next Faversham</t>
  </si>
  <si>
    <t>Queenborough</t>
  </si>
  <si>
    <t>Rodmersham Green</t>
  </si>
  <si>
    <t>Selling</t>
  </si>
  <si>
    <t>Sheerness: Marine Town</t>
  </si>
  <si>
    <t>Sheerness: Mile Town</t>
  </si>
  <si>
    <t>Sheerness: Royal Naval Dockyard &amp; Bluetown</t>
  </si>
  <si>
    <t>Sheldwich</t>
  </si>
  <si>
    <t>Shepherd's Hill, Selling</t>
  </si>
  <si>
    <t>Sittingbourne High Street</t>
  </si>
  <si>
    <t>South Street, Boughton under Blean</t>
  </si>
  <si>
    <t>Stalisfield Green</t>
  </si>
  <si>
    <t>Staplestreet</t>
  </si>
  <si>
    <t>Syndale</t>
  </si>
  <si>
    <t>The Street, Borden</t>
  </si>
  <si>
    <t>The Street, Lynsted</t>
  </si>
  <si>
    <t>Throwley Forstal</t>
  </si>
  <si>
    <t>Tonge</t>
  </si>
  <si>
    <t>Tunstall</t>
  </si>
  <si>
    <t>Upchurch</t>
  </si>
  <si>
    <t>Whitehill</t>
  </si>
  <si>
    <t>Bletchingley</t>
  </si>
  <si>
    <t>Brewer Street and Pendell</t>
  </si>
  <si>
    <t>Broadham Green and Spring Lane Oxted</t>
  </si>
  <si>
    <t>Burstow</t>
  </si>
  <si>
    <t>Caterham Barracks</t>
  </si>
  <si>
    <t>Chaldon</t>
  </si>
  <si>
    <t>Fickleshole</t>
  </si>
  <si>
    <t>Godstone - The Green</t>
  </si>
  <si>
    <t>Godstone Church Town</t>
  </si>
  <si>
    <t>Great Farleigh Green</t>
  </si>
  <si>
    <t>Kenley Aerodrome</t>
  </si>
  <si>
    <t>Limpsfield</t>
  </si>
  <si>
    <t>Lingfield</t>
  </si>
  <si>
    <t>Outwood</t>
  </si>
  <si>
    <t>Oxted</t>
  </si>
  <si>
    <t>Pendell</t>
  </si>
  <si>
    <t>Station Road West, Oxted</t>
  </si>
  <si>
    <t>Woldingham Green</t>
  </si>
  <si>
    <t>Abbotts Ann</t>
  </si>
  <si>
    <t>Ampfield</t>
  </si>
  <si>
    <t>Amport, Monxton and East Cholderton</t>
  </si>
  <si>
    <t>Andover</t>
  </si>
  <si>
    <t>Appleshaw</t>
  </si>
  <si>
    <t>Barton Stacey</t>
  </si>
  <si>
    <t>Braishfield</t>
  </si>
  <si>
    <t>Chilbolton</t>
  </si>
  <si>
    <t>Chilworth Old Village</t>
  </si>
  <si>
    <t>Fyfield</t>
  </si>
  <si>
    <t>Goodworth and Upper Clatford</t>
  </si>
  <si>
    <t>Grateley</t>
  </si>
  <si>
    <t>Houghton/Bossington</t>
  </si>
  <si>
    <t>Hurstbourne Tarrant and Ibthorpe</t>
  </si>
  <si>
    <t>Kings Somborne</t>
  </si>
  <si>
    <t>Leckford</t>
  </si>
  <si>
    <t>Longparish</t>
  </si>
  <si>
    <t>Longstock</t>
  </si>
  <si>
    <t>Michelmersh</t>
  </si>
  <si>
    <t>Mottisfont</t>
  </si>
  <si>
    <t>Nether and Over Wallop</t>
  </si>
  <si>
    <t>Quarley</t>
  </si>
  <si>
    <t>Romsey</t>
  </si>
  <si>
    <t>Stockbridge</t>
  </si>
  <si>
    <t>The Pentons</t>
  </si>
  <si>
    <t>Thruxton</t>
  </si>
  <si>
    <t>Upper Clatford</t>
  </si>
  <si>
    <t>Upton</t>
  </si>
  <si>
    <t>Vernham Dean</t>
  </si>
  <si>
    <t>Wewst Tytherley</t>
  </si>
  <si>
    <t>Wherwell</t>
  </si>
  <si>
    <t>Acol</t>
  </si>
  <si>
    <t>Birchington</t>
  </si>
  <si>
    <t>Broadstairs</t>
  </si>
  <si>
    <t>Clifton Place/Grotto Gardens, Cliftonville Margate</t>
  </si>
  <si>
    <t>Cliftonville Clifftop, Cliftonville Margate</t>
  </si>
  <si>
    <t>Edgar Road and Sweyn Road, Cliftonville, Margate</t>
  </si>
  <si>
    <t>Kingsgate</t>
  </si>
  <si>
    <t>Margate Seafront</t>
  </si>
  <si>
    <t>Margate, Margate</t>
  </si>
  <si>
    <t>Minster</t>
  </si>
  <si>
    <t>Monkton</t>
  </si>
  <si>
    <t>Norfolk Road and Suffolk Road, Cliftonville, Margate</t>
  </si>
  <si>
    <t>Northdown</t>
  </si>
  <si>
    <t>Northdown Road, Cliftonville, Margate</t>
  </si>
  <si>
    <t>Pegwell</t>
  </si>
  <si>
    <t>Ramsgate</t>
  </si>
  <si>
    <t>Ramsgate Montefiore</t>
  </si>
  <si>
    <t>Ramsgate Royal Esplanade</t>
  </si>
  <si>
    <t>Sarre</t>
  </si>
  <si>
    <t>St Nicholas</t>
  </si>
  <si>
    <t>Westgate-on-Sea East</t>
  </si>
  <si>
    <t>Westgate-on-Sea South</t>
  </si>
  <si>
    <t>Westgate-on-Sea, Westgate on Sea, Kent</t>
  </si>
  <si>
    <t>Addington, Addington Parish</t>
  </si>
  <si>
    <t>Aldon, Offham, Offham, Tonbridge &amp; Malling</t>
  </si>
  <si>
    <t>Aylesford</t>
  </si>
  <si>
    <t>Birling</t>
  </si>
  <si>
    <t>Birling Place</t>
  </si>
  <si>
    <t>Bradbourne, East Malling</t>
  </si>
  <si>
    <t>Budds Green, Shipbourne</t>
  </si>
  <si>
    <t>Bullen Corner, East Peckham</t>
  </si>
  <si>
    <t>Butchers Lane, Mereworth</t>
  </si>
  <si>
    <t>Butts Hill, Wrotham</t>
  </si>
  <si>
    <t>Clare Park &amp; Blacklands, East Malling</t>
  </si>
  <si>
    <t>Claygate Cross, Plaxtol</t>
  </si>
  <si>
    <t>Cobdown Farm, Ditton</t>
  </si>
  <si>
    <t>Coldharbour, Hildenborough</t>
  </si>
  <si>
    <t>Ditton</t>
  </si>
  <si>
    <t>East Malling Village</t>
  </si>
  <si>
    <t>Fairlawne</t>
  </si>
  <si>
    <t>Fairseat</t>
  </si>
  <si>
    <t>Hadlow</t>
  </si>
  <si>
    <t>Haysden</t>
  </si>
  <si>
    <t>Hildenborough</t>
  </si>
  <si>
    <t>Holborough Mill, Snodland</t>
  </si>
  <si>
    <t>Holtwood, Aylesford</t>
  </si>
  <si>
    <t>Ightham</t>
  </si>
  <si>
    <t>Ightham Mote</t>
  </si>
  <si>
    <t>Ivy Hatch</t>
  </si>
  <si>
    <t>Larkfield Church</t>
  </si>
  <si>
    <t>Little Mill, East Peckham</t>
  </si>
  <si>
    <t>Mereworth Castle</t>
  </si>
  <si>
    <t>Mill Street, East Malling</t>
  </si>
  <si>
    <t>New Barns and Broadwater Farm</t>
  </si>
  <si>
    <t>North Frith, Hadlow</t>
  </si>
  <si>
    <t>Offham</t>
  </si>
  <si>
    <t>Offham Church</t>
  </si>
  <si>
    <t>Old Soar and Allens, Plaxtol</t>
  </si>
  <si>
    <t>Oldbury</t>
  </si>
  <si>
    <t>Oxenhoath and Hamptons, West Peckham</t>
  </si>
  <si>
    <t>Paddlesworth, Snodland</t>
  </si>
  <si>
    <t>Pizien Well, Wateringbury</t>
  </si>
  <si>
    <t>Platt</t>
  </si>
  <si>
    <t>Plaxtol</t>
  </si>
  <si>
    <t>Quarry Hill, Tonbridge</t>
  </si>
  <si>
    <t>Roughway, Plaxtol</t>
  </si>
  <si>
    <t>Roydon, East Peckham</t>
  </si>
  <si>
    <t>Ryarsh Village</t>
  </si>
  <si>
    <t>Shipbourne</t>
  </si>
  <si>
    <t>Snodland</t>
  </si>
  <si>
    <t>Snoll Hatch, East Peckham</t>
  </si>
  <si>
    <t>Stansted</t>
  </si>
  <si>
    <t>The Freehold, Hadlow</t>
  </si>
  <si>
    <t>The Street, Mereworth</t>
  </si>
  <si>
    <t>Tonbridge</t>
  </si>
  <si>
    <t>Trottiscliffe</t>
  </si>
  <si>
    <t>Wateringbury</t>
  </si>
  <si>
    <t>Wateringbury Station</t>
  </si>
  <si>
    <t>West Malling</t>
  </si>
  <si>
    <t>West Peckham</t>
  </si>
  <si>
    <t>Wrotham</t>
  </si>
  <si>
    <t>Wrotham Water</t>
  </si>
  <si>
    <t>Yotes Court, Mereworth</t>
  </si>
  <si>
    <t>Albert Gardens</t>
  </si>
  <si>
    <t>All Saints Church, Poplar</t>
  </si>
  <si>
    <t>Artillery Passage, Bethnal Green</t>
  </si>
  <si>
    <t>Balfron Tower</t>
  </si>
  <si>
    <t>Bethnal Green Gardens, Bethnal Green</t>
  </si>
  <si>
    <t>Boundary Estate</t>
  </si>
  <si>
    <t>Brickfield Gardens, Stepney</t>
  </si>
  <si>
    <t>Carlton Square</t>
  </si>
  <si>
    <t>Chapel House, Isle of Dogs</t>
  </si>
  <si>
    <t>Clinton Road, Bow</t>
  </si>
  <si>
    <t>Coldharbour, Isle of Dogs</t>
  </si>
  <si>
    <t>Commercial Road, Stepney</t>
  </si>
  <si>
    <t>Driffield Road, Bow</t>
  </si>
  <si>
    <t>Elder Street</t>
  </si>
  <si>
    <t>Fairfield Road, Bow</t>
  </si>
  <si>
    <t>Fish Island, Bow</t>
  </si>
  <si>
    <t>Ford Square, Stepney</t>
  </si>
  <si>
    <t>Fournier Street, Bethnal Green</t>
  </si>
  <si>
    <t>Globe Road</t>
  </si>
  <si>
    <t>Hackney Road</t>
  </si>
  <si>
    <t>Island Gardens</t>
  </si>
  <si>
    <t>Jesus Hospital Estate, Bethnal Green</t>
  </si>
  <si>
    <t>Langdon Park, Poplar</t>
  </si>
  <si>
    <t>Lansbury, Poplar</t>
  </si>
  <si>
    <t>Limehouse Cut, not designated as yet</t>
  </si>
  <si>
    <t>London Hospital, Stepney</t>
  </si>
  <si>
    <t>Lowell Street</t>
  </si>
  <si>
    <t>Medway, Bow</t>
  </si>
  <si>
    <t>Myrdle Street, Stepney</t>
  </si>
  <si>
    <t>Narrow Street, Isle of Dogs</t>
  </si>
  <si>
    <t>Naval Row, Isle od Dogs</t>
  </si>
  <si>
    <t>Old Bethnal Green Road, Bethnal Green</t>
  </si>
  <si>
    <t>Redchurch Street, Bethnal Green</t>
  </si>
  <si>
    <t>Roman Road Market, Bow</t>
  </si>
  <si>
    <t>Ropery Street</t>
  </si>
  <si>
    <t>St Anne's Church</t>
  </si>
  <si>
    <t>St Frideswide's</t>
  </si>
  <si>
    <t>St George in the East</t>
  </si>
  <si>
    <t>St Mathias Church, Poplar</t>
  </si>
  <si>
    <t>St Paul's Church, Shadwell, Wapping</t>
  </si>
  <si>
    <t>St Peter's</t>
  </si>
  <si>
    <t>Stepney Green</t>
  </si>
  <si>
    <t>Swaton Road, Poplar</t>
  </si>
  <si>
    <t>The Tower</t>
  </si>
  <si>
    <t>Three Mills, Bow</t>
  </si>
  <si>
    <t>Tomlins Grove, Bow</t>
  </si>
  <si>
    <t>Tower Hamlets Cemetery, Bow</t>
  </si>
  <si>
    <t>Tredegar Square, Bow</t>
  </si>
  <si>
    <t>Victoria Park, Bow</t>
  </si>
  <si>
    <t>Wapping Pierhead, Wapping</t>
  </si>
  <si>
    <t>Wapping Wall, Wapping</t>
  </si>
  <si>
    <t>Wentworth Street, Bethnal Green</t>
  </si>
  <si>
    <t>West India Dock, Isle of Dogs</t>
  </si>
  <si>
    <t>Whitechapel High Street, Aldgate</t>
  </si>
  <si>
    <t>Whitechapel Market, Whitechapel</t>
  </si>
  <si>
    <t>Wilton's Music Hall</t>
  </si>
  <si>
    <t>York Square, Stepney</t>
  </si>
  <si>
    <t>Benenden</t>
  </si>
  <si>
    <t>Bidborough</t>
  </si>
  <si>
    <t>Brenchley</t>
  </si>
  <si>
    <t>Cranbrook</t>
  </si>
  <si>
    <t>Frittenden</t>
  </si>
  <si>
    <t>Goudhurst</t>
  </si>
  <si>
    <t>Groombridge</t>
  </si>
  <si>
    <t>Hawkhurst, Highgate</t>
  </si>
  <si>
    <t>Hawkhurst, Sawyers Green</t>
  </si>
  <si>
    <t>Hawkhurst, The Moor</t>
  </si>
  <si>
    <t>Horsmonden</t>
  </si>
  <si>
    <t>Iden Green (Benenden)</t>
  </si>
  <si>
    <t>Kilndown</t>
  </si>
  <si>
    <t>Lamberhurst</t>
  </si>
  <si>
    <t>Lamberhurst, The Down</t>
  </si>
  <si>
    <t>Langton Green</t>
  </si>
  <si>
    <t>Matfield Green</t>
  </si>
  <si>
    <t>Pembury</t>
  </si>
  <si>
    <t>Royal Tunbridge Wells</t>
  </si>
  <si>
    <t>Rusthall</t>
  </si>
  <si>
    <t>Sandhurst</t>
  </si>
  <si>
    <t>Sissinghurst</t>
  </si>
  <si>
    <t>Southborough, The Common</t>
  </si>
  <si>
    <t>Speldhurst</t>
  </si>
  <si>
    <t>Wilsley Green</t>
  </si>
  <si>
    <t>Abingdon Albert Park</t>
  </si>
  <si>
    <t>Abingdon Northcourt</t>
  </si>
  <si>
    <t>Abingdon Town Centre</t>
  </si>
  <si>
    <t>Appleton</t>
  </si>
  <si>
    <t>Ardington and East Lockinge</t>
  </si>
  <si>
    <t>Ashbury</t>
  </si>
  <si>
    <t>Baulking</t>
  </si>
  <si>
    <t>Blewbury</t>
  </si>
  <si>
    <t>Bourton</t>
  </si>
  <si>
    <t>Buscot</t>
  </si>
  <si>
    <t>Charney Bassett</t>
  </si>
  <si>
    <t>Childrey</t>
  </si>
  <si>
    <t>Coleshill</t>
  </si>
  <si>
    <t>Cumnor</t>
  </si>
  <si>
    <t>Denchworth</t>
  </si>
  <si>
    <t>Drayton</t>
  </si>
  <si>
    <t>East Hanney</t>
  </si>
  <si>
    <t>East Hendred</t>
  </si>
  <si>
    <t>Faringdon</t>
  </si>
  <si>
    <t>Fyfield and Netherton</t>
  </si>
  <si>
    <t>Goosey</t>
  </si>
  <si>
    <t>Great Coxwell</t>
  </si>
  <si>
    <t>Grove</t>
  </si>
  <si>
    <t>Harwell</t>
  </si>
  <si>
    <t>Hatford</t>
  </si>
  <si>
    <t>Hinton Waldrist</t>
  </si>
  <si>
    <t>Idstone</t>
  </si>
  <si>
    <t>Kingston Bagpuize</t>
  </si>
  <si>
    <t>Kingston Lisle</t>
  </si>
  <si>
    <t>Letcombe Bassett</t>
  </si>
  <si>
    <t>Letcombe Regis</t>
  </si>
  <si>
    <t>Little Coxwell</t>
  </si>
  <si>
    <t>Littleworth</t>
  </si>
  <si>
    <t>Longworth</t>
  </si>
  <si>
    <t>Marcham</t>
  </si>
  <si>
    <t>North Hinksey</t>
  </si>
  <si>
    <t>Pusey</t>
  </si>
  <si>
    <t>Shellingford</t>
  </si>
  <si>
    <t>Shrivenham</t>
  </si>
  <si>
    <t>Sparsholt</t>
  </si>
  <si>
    <t>Stanford in the Vale</t>
  </si>
  <si>
    <t>Sutton Courtenay</t>
  </si>
  <si>
    <t>Uffington</t>
  </si>
  <si>
    <t>Wantage Charlton Village</t>
  </si>
  <si>
    <t>Wantage Town Centre</t>
  </si>
  <si>
    <t>West Hanney</t>
  </si>
  <si>
    <t>West Hendred</t>
  </si>
  <si>
    <t>Woolstone</t>
  </si>
  <si>
    <t>Wytham</t>
  </si>
  <si>
    <t>Bakers Arms</t>
  </si>
  <si>
    <t>Browning  Road, Leytonstone</t>
  </si>
  <si>
    <t>Chingford Green</t>
  </si>
  <si>
    <t>Forest School, Walthamstow / Snaresbrook</t>
  </si>
  <si>
    <t>Leucha Road, Walthamstow</t>
  </si>
  <si>
    <t>Leyton Town Centre</t>
  </si>
  <si>
    <t>Lloyd Park</t>
  </si>
  <si>
    <t>Orford Road, Walthamstow</t>
  </si>
  <si>
    <t>Ropers Avenue / Inks Green, Highams Park</t>
  </si>
  <si>
    <t>Thornhill Road, Leyton</t>
  </si>
  <si>
    <t>Walthamstow St James</t>
  </si>
  <si>
    <t>Walthamstow Village</t>
  </si>
  <si>
    <t>Whipps Cross Road / Forest Glade, Leytonstone</t>
  </si>
  <si>
    <t>Woodford Green</t>
  </si>
  <si>
    <t>Alton</t>
  </si>
  <si>
    <t>Bathgate Road</t>
  </si>
  <si>
    <t>Battersea Park</t>
  </si>
  <si>
    <t>Battersea Square</t>
  </si>
  <si>
    <t>Charlwood Road and Lifford Street</t>
  </si>
  <si>
    <t>Clapham Common</t>
  </si>
  <si>
    <t>Clapham Junction</t>
  </si>
  <si>
    <t>Coalecroft Road</t>
  </si>
  <si>
    <t>Culverden Road</t>
  </si>
  <si>
    <t>Deodar Road</t>
  </si>
  <si>
    <t>Dinsmore Road</t>
  </si>
  <si>
    <t>Dover House Estate</t>
  </si>
  <si>
    <t>East Putney</t>
  </si>
  <si>
    <t>Garrad's Road</t>
  </si>
  <si>
    <t>Heaver Estate</t>
  </si>
  <si>
    <t>Landford Road</t>
  </si>
  <si>
    <t>Latchmere</t>
  </si>
  <si>
    <t>Magdalen Park</t>
  </si>
  <si>
    <t>Mellison Road</t>
  </si>
  <si>
    <t>Nightingale Lane</t>
  </si>
  <si>
    <t>Old Devonshire Road</t>
  </si>
  <si>
    <t>Oxford Road</t>
  </si>
  <si>
    <t>Park Town Estate</t>
  </si>
  <si>
    <t>Parkfields</t>
  </si>
  <si>
    <t>Putney Embankment</t>
  </si>
  <si>
    <t>Putney Heath</t>
  </si>
  <si>
    <t>Putney Lower Common</t>
  </si>
  <si>
    <t>Roehampton Village</t>
  </si>
  <si>
    <t>Rusholme Road</t>
  </si>
  <si>
    <t>Shaftesbury Park Estate</t>
  </si>
  <si>
    <t>St John's Hill Grove</t>
  </si>
  <si>
    <t>Streatham Park</t>
  </si>
  <si>
    <t>Sutherland Grove</t>
  </si>
  <si>
    <t>Three Sisters</t>
  </si>
  <si>
    <t>Totterdown Fields</t>
  </si>
  <si>
    <t>Town Hall Road</t>
  </si>
  <si>
    <t>Victoria Drive</t>
  </si>
  <si>
    <t>Wandsworth Common</t>
  </si>
  <si>
    <t>Wandsworth Town</t>
  </si>
  <si>
    <t>West Hill Road</t>
  </si>
  <si>
    <t>West Putney</t>
  </si>
  <si>
    <t>Westbridge Road</t>
  </si>
  <si>
    <t>Westmead</t>
  </si>
  <si>
    <t>Wimbledon North</t>
  </si>
  <si>
    <t>Wimbledon Park Road</t>
  </si>
  <si>
    <t>Alfold</t>
  </si>
  <si>
    <t>Binscombe</t>
  </si>
  <si>
    <t>Birtley Green</t>
  </si>
  <si>
    <t>Bramley</t>
  </si>
  <si>
    <t>Chiddingfold</t>
  </si>
  <si>
    <t>Cranleigh</t>
  </si>
  <si>
    <t>Dunsfold</t>
  </si>
  <si>
    <t>Dunsfold St Mary</t>
  </si>
  <si>
    <t>Elstead</t>
  </si>
  <si>
    <t>Elstead Westbrook</t>
  </si>
  <si>
    <t>Ewhurst</t>
  </si>
  <si>
    <t>Ewhurst Green</t>
  </si>
  <si>
    <t>Farnham</t>
  </si>
  <si>
    <t>Farnham Great Austins</t>
  </si>
  <si>
    <t>Farnham Old Church Lane</t>
  </si>
  <si>
    <t>Frensham</t>
  </si>
  <si>
    <t>Frensham Millbridge</t>
  </si>
  <si>
    <t>Godalming</t>
  </si>
  <si>
    <t>Godalming Crownpits</t>
  </si>
  <si>
    <t>Godalming Ockford Road</t>
  </si>
  <si>
    <t>Hambledon A</t>
  </si>
  <si>
    <t>Hambledon B</t>
  </si>
  <si>
    <t>Hascombe</t>
  </si>
  <si>
    <t>Haslemere</t>
  </si>
  <si>
    <t>Haslemere River Wey</t>
  </si>
  <si>
    <t>Haslemere Springhead</t>
  </si>
  <si>
    <t>Milford</t>
  </si>
  <si>
    <t>Munstead</t>
  </si>
  <si>
    <t>Northbridge</t>
  </si>
  <si>
    <t>Peperharow</t>
  </si>
  <si>
    <t>River Wey and Godalming Navigations</t>
  </si>
  <si>
    <t>Shamley Green</t>
  </si>
  <si>
    <t>Thorncombe Street</t>
  </si>
  <si>
    <t>Thursley</t>
  </si>
  <si>
    <t>Thursley Bowlhead Green</t>
  </si>
  <si>
    <t>Tilford</t>
  </si>
  <si>
    <t>Waverley Abbey</t>
  </si>
  <si>
    <t>Witley</t>
  </si>
  <si>
    <t>Witley Sandhills</t>
  </si>
  <si>
    <t>Witley Wheeler Street</t>
  </si>
  <si>
    <t>Wonersh</t>
  </si>
  <si>
    <t>Wrecclesham</t>
  </si>
  <si>
    <t>Alciston, Wealden (District)</t>
  </si>
  <si>
    <t>Alfriston, Wealden (District)</t>
  </si>
  <si>
    <t>Berwick, Wealden (District)</t>
  </si>
  <si>
    <t>East Dean, Chichester (District)</t>
  </si>
  <si>
    <t>Jevington, Wealden (District)</t>
  </si>
  <si>
    <t>Litlington, Cuckmere, Wealden (District)</t>
  </si>
  <si>
    <t>West Dean, Wealden (District)</t>
  </si>
  <si>
    <t>Wilmington, Long Man, Wealden (District)</t>
  </si>
  <si>
    <t>Alfriston</t>
  </si>
  <si>
    <t>Arlington</t>
  </si>
  <si>
    <t>Boreham Street</t>
  </si>
  <si>
    <t>Cade Street, Heathfield</t>
  </si>
  <si>
    <t>Chalvington</t>
  </si>
  <si>
    <t>Chiddingly, Low Weald</t>
  </si>
  <si>
    <t>Coggins Mill, Wealden</t>
  </si>
  <si>
    <t>Cousley Wood, Wadhurst</t>
  </si>
  <si>
    <t>Cowbeach</t>
  </si>
  <si>
    <t>Crowborough</t>
  </si>
  <si>
    <t>Danehill, High Weald</t>
  </si>
  <si>
    <t>East Dean</t>
  </si>
  <si>
    <t>East Hoathly, Uckfield</t>
  </si>
  <si>
    <t>Eridge Green and the Forstal</t>
  </si>
  <si>
    <t>Five Ashes, Wealden</t>
  </si>
  <si>
    <t>Fletching, Near Uckfield</t>
  </si>
  <si>
    <t>Forest Row, Ashdown Forest</t>
  </si>
  <si>
    <t>Framfield, Near Uckfield</t>
  </si>
  <si>
    <t>Frant, South of Tunbridge Wells</t>
  </si>
  <si>
    <t>Hailsham</t>
  </si>
  <si>
    <t>Hartfield, Ashdown Forest</t>
  </si>
  <si>
    <t>Hellingly, Near Hailsham</t>
  </si>
  <si>
    <t>Jevington</t>
  </si>
  <si>
    <t>Maresfield, Near Uckfield</t>
  </si>
  <si>
    <t>Mayfield, High Weald</t>
  </si>
  <si>
    <t>Muddles Green, Wealden</t>
  </si>
  <si>
    <t>Old Heath and Cade Street</t>
  </si>
  <si>
    <t>Old Heathfield, Near Heathfield</t>
  </si>
  <si>
    <t>Pell Green, Wealden</t>
  </si>
  <si>
    <t>Pevensey and Westham, Near Eastbourne</t>
  </si>
  <si>
    <t>Ripe, Low Weald</t>
  </si>
  <si>
    <t>Rotherfield, Near Crowborough</t>
  </si>
  <si>
    <t>Rushlake Green, Warbleton</t>
  </si>
  <si>
    <t>Selmeston, Low Weald</t>
  </si>
  <si>
    <t>Uckfield</t>
  </si>
  <si>
    <t>Wadhurst, High Weald</t>
  </si>
  <si>
    <t>Waldron, Near Horam</t>
  </si>
  <si>
    <t>Warbleton</t>
  </si>
  <si>
    <t>Wartling</t>
  </si>
  <si>
    <t>Willingdon Church Street, Near Eastbourne</t>
  </si>
  <si>
    <t>Wilmington</t>
  </si>
  <si>
    <t>Withyham, Ashdown Forest</t>
  </si>
  <si>
    <t>Alvescot</t>
  </si>
  <si>
    <t>Asthall</t>
  </si>
  <si>
    <t>Aston, Near Bampton</t>
  </si>
  <si>
    <t>Bampton</t>
  </si>
  <si>
    <t>Bartons</t>
  </si>
  <si>
    <t>Bladon</t>
  </si>
  <si>
    <t>Burford</t>
  </si>
  <si>
    <t>Cassington</t>
  </si>
  <si>
    <t>Charlbury</t>
  </si>
  <si>
    <t>Chastleton</t>
  </si>
  <si>
    <t>Chipping Norton</t>
  </si>
  <si>
    <t>Church Hanbrough</t>
  </si>
  <si>
    <t>Churchill</t>
  </si>
  <si>
    <t>Combe</t>
  </si>
  <si>
    <t>Cornwell</t>
  </si>
  <si>
    <t>Ducklington</t>
  </si>
  <si>
    <t>Eynsham</t>
  </si>
  <si>
    <t>Fawler</t>
  </si>
  <si>
    <t>Filkins</t>
  </si>
  <si>
    <t>Finstock</t>
  </si>
  <si>
    <t>Great Rollright</t>
  </si>
  <si>
    <t>Great Tew, Chipping Norton</t>
  </si>
  <si>
    <t>Hailey</t>
  </si>
  <si>
    <t>Idbury</t>
  </si>
  <si>
    <t>Kelmscott</t>
  </si>
  <si>
    <t>Kencot</t>
  </si>
  <si>
    <t>Kingham</t>
  </si>
  <si>
    <t>Langford</t>
  </si>
  <si>
    <t>Leafield</t>
  </si>
  <si>
    <t>Ledwell</t>
  </si>
  <si>
    <t>Little Tew</t>
  </si>
  <si>
    <t>Millwood End</t>
  </si>
  <si>
    <t>Minster Lovell</t>
  </si>
  <si>
    <t>Northmoor</t>
  </si>
  <si>
    <t>Over Norton</t>
  </si>
  <si>
    <t>Radcot</t>
  </si>
  <si>
    <t>Ramsden</t>
  </si>
  <si>
    <t>Sandford St Martin</t>
  </si>
  <si>
    <t>Shilton</t>
  </si>
  <si>
    <t>Shipton Under Wychwood</t>
  </si>
  <si>
    <t>Spelsbury, Taston and Dean</t>
  </si>
  <si>
    <t>Stanton Harcourt and Sutton</t>
  </si>
  <si>
    <t>Stonesfield</t>
  </si>
  <si>
    <t>Swerford</t>
  </si>
  <si>
    <t>Swinbrook</t>
  </si>
  <si>
    <t>Tackley</t>
  </si>
  <si>
    <t>Taynton, Burford</t>
  </si>
  <si>
    <t>Witney and Cogges</t>
  </si>
  <si>
    <t>Woodstock</t>
  </si>
  <si>
    <t>Westminster, City of</t>
  </si>
  <si>
    <t>Adelphi</t>
  </si>
  <si>
    <t>Albert Gate, Southwest Westminster</t>
  </si>
  <si>
    <t>Aldridge and Leamington Road Villas, northwest Westminster</t>
  </si>
  <si>
    <t>Bayswater</t>
  </si>
  <si>
    <t>Belgravia</t>
  </si>
  <si>
    <t>Birdcage Walk</t>
  </si>
  <si>
    <t>Broadway and Christchurch Gardens</t>
  </si>
  <si>
    <t>Charlotte Street West</t>
  </si>
  <si>
    <t>Chinatown</t>
  </si>
  <si>
    <t>Churchill Gardens, South Westminster</t>
  </si>
  <si>
    <t>Cleveland Street</t>
  </si>
  <si>
    <t>Covent Garden</t>
  </si>
  <si>
    <t>Dolphin Square</t>
  </si>
  <si>
    <t>Dorset Square</t>
  </si>
  <si>
    <t>East Marylebone</t>
  </si>
  <si>
    <t>Fisherton Street Estate</t>
  </si>
  <si>
    <t>Grosvenor Gardens, Victoria</t>
  </si>
  <si>
    <t>Hallfield Estate, Bayswater, north Westminster</t>
  </si>
  <si>
    <t>Hanway Street (that part in Westminster borough)</t>
  </si>
  <si>
    <t>Harley Street</t>
  </si>
  <si>
    <t>Haymarket</t>
  </si>
  <si>
    <t>Knightsbridge</t>
  </si>
  <si>
    <t>Knightsbridge Green</t>
  </si>
  <si>
    <t>Leicester Square</t>
  </si>
  <si>
    <t>Lillington and Longmoore Gardens, South Westminster</t>
  </si>
  <si>
    <t>Lisson Grove</t>
  </si>
  <si>
    <t>Maida Vale</t>
  </si>
  <si>
    <t>Mayfair</t>
  </si>
  <si>
    <t>Medway Street</t>
  </si>
  <si>
    <t>Millbank</t>
  </si>
  <si>
    <t>Molyneux Street</t>
  </si>
  <si>
    <t>Paddington Green</t>
  </si>
  <si>
    <t>Page Street, south westminster</t>
  </si>
  <si>
    <t>Peabody Avenue</t>
  </si>
  <si>
    <t>Peabody Estates: South Westminster</t>
  </si>
  <si>
    <t>Pimlico</t>
  </si>
  <si>
    <t>Portman Estate</t>
  </si>
  <si>
    <t>Queen's Park Estate</t>
  </si>
  <si>
    <t>Queensway</t>
  </si>
  <si>
    <t>Regency Street</t>
  </si>
  <si>
    <t>Regent Street</t>
  </si>
  <si>
    <t>Regent's Park</t>
  </si>
  <si>
    <t>Royal Parks</t>
  </si>
  <si>
    <t>Savoy</t>
  </si>
  <si>
    <t>Smith Square</t>
  </si>
  <si>
    <t>Soho</t>
  </si>
  <si>
    <t>St James</t>
  </si>
  <si>
    <t>St John's Wood</t>
  </si>
  <si>
    <t>Strand</t>
  </si>
  <si>
    <t>Stratford Place</t>
  </si>
  <si>
    <t>Trafalgar Square</t>
  </si>
  <si>
    <t>Vincent Square</t>
  </si>
  <si>
    <t>Westminster Abbey and Parliament Square</t>
  </si>
  <si>
    <t>Westminster Cathedral</t>
  </si>
  <si>
    <t>Whitehall</t>
  </si>
  <si>
    <t>Abbots Worthy, Winchester (District)</t>
  </si>
  <si>
    <t>Avington, Winchester (District)</t>
  </si>
  <si>
    <t>Cheriton, Winchester (District)</t>
  </si>
  <si>
    <t>Chilland, Winchester (District)</t>
  </si>
  <si>
    <t>Corhampton and Meonstoke, Winchester (District)</t>
  </si>
  <si>
    <t>Droxford, Winchester (District)</t>
  </si>
  <si>
    <t>Easton, Winchester (District)</t>
  </si>
  <si>
    <t>Exton, Winchester (District)</t>
  </si>
  <si>
    <t>Hambledon, Winchester (District)</t>
  </si>
  <si>
    <t>Itchen Stoke, Winchester (District)</t>
  </si>
  <si>
    <t>Martyr Worthy, Winchester (District)</t>
  </si>
  <si>
    <t>Ovington, Winchester (District)</t>
  </si>
  <si>
    <t>Preshaw, Winchester (District)</t>
  </si>
  <si>
    <t>Soberton Pumping Station, Winchester (District)</t>
  </si>
  <si>
    <t>Tichborne, Winchester (District)</t>
  </si>
  <si>
    <t>Twyford, Winchester (District)</t>
  </si>
  <si>
    <t>Upham, Winchester (District)</t>
  </si>
  <si>
    <t>West Meon, Winchester (District)</t>
  </si>
  <si>
    <t>Bishops Waltham</t>
  </si>
  <si>
    <t>Compton Street</t>
  </si>
  <si>
    <t>East Stratton</t>
  </si>
  <si>
    <t>Hunton</t>
  </si>
  <si>
    <t>Hursley</t>
  </si>
  <si>
    <t>Kings Worthy</t>
  </si>
  <si>
    <t>Micheldever</t>
  </si>
  <si>
    <t>New Alresford</t>
  </si>
  <si>
    <t>Shedfield</t>
  </si>
  <si>
    <t>Stoke Charity</t>
  </si>
  <si>
    <t>Sutton Scotney</t>
  </si>
  <si>
    <t>Wickham</t>
  </si>
  <si>
    <t>Wonston</t>
  </si>
  <si>
    <t>Ashwood Road / Heathside Park Road</t>
  </si>
  <si>
    <t>Aviary Road, Pyrford, Pyrford</t>
  </si>
  <si>
    <t>Birchwood Road, West Byfleet</t>
  </si>
  <si>
    <t>Brooklands (part of)</t>
  </si>
  <si>
    <t>Brookwood Cemetery</t>
  </si>
  <si>
    <t>Byfleet Corner/Rosemount Parade, West Byfleet</t>
  </si>
  <si>
    <t>Byfleet Village</t>
  </si>
  <si>
    <t>Fishers Hill, Hook Heath</t>
  </si>
  <si>
    <t>Holyoake Crescent, Horsell</t>
  </si>
  <si>
    <t>Horsell</t>
  </si>
  <si>
    <t>Horsell Birch</t>
  </si>
  <si>
    <t>Lower Knaphill</t>
  </si>
  <si>
    <t>Mount Hermon</t>
  </si>
  <si>
    <t>Old Avenue, West Byfleet</t>
  </si>
  <si>
    <t>Old Woking</t>
  </si>
  <si>
    <t>Pond Road, Hook Heath</t>
  </si>
  <si>
    <t>Pyrford</t>
  </si>
  <si>
    <t>Station Approach, West Byfleet</t>
  </si>
  <si>
    <t>Sutton Park/Sutton Green</t>
  </si>
  <si>
    <t>The Hockering</t>
  </si>
  <si>
    <t>Wheatsheaf</t>
  </si>
  <si>
    <t>Woking Town Centre</t>
  </si>
  <si>
    <t>Castle Goring, Worthing (District)</t>
  </si>
  <si>
    <t>Highdown, Worthing (District)</t>
  </si>
  <si>
    <t>Broadwater</t>
  </si>
  <si>
    <t>Broadwater Green</t>
  </si>
  <si>
    <t>Chapel Road</t>
  </si>
  <si>
    <t>Durrington</t>
  </si>
  <si>
    <t>Farncombe Road</t>
  </si>
  <si>
    <t>Goring Hall</t>
  </si>
  <si>
    <t>Heene</t>
  </si>
  <si>
    <t>Ivy Place</t>
  </si>
  <si>
    <t>Little High Street</t>
  </si>
  <si>
    <t>Marine Parade and Hinterland</t>
  </si>
  <si>
    <t>Montague Street</t>
  </si>
  <si>
    <t>Park Crescent</t>
  </si>
  <si>
    <t>Robson Road</t>
  </si>
  <si>
    <t>Salvington</t>
  </si>
  <si>
    <t>Shaftsbury Avenue</t>
  </si>
  <si>
    <t>Shakespeare Road</t>
  </si>
  <si>
    <t>South Street</t>
  </si>
  <si>
    <t>Steyne Gardens</t>
  </si>
  <si>
    <t>Warwick Gardens</t>
  </si>
  <si>
    <t>West Tarring</t>
  </si>
  <si>
    <t>Winchester Road</t>
  </si>
  <si>
    <t>Ashlett Creek, Fawley, New Forest</t>
  </si>
  <si>
    <t>Breamore, New Forest</t>
  </si>
  <si>
    <t>Brockenhurst, New Forest</t>
  </si>
  <si>
    <t>Buckland (Lymington), New Forest</t>
  </si>
  <si>
    <t>Forest Central North, New Forest</t>
  </si>
  <si>
    <t>Forest Central South, New Forest</t>
  </si>
  <si>
    <t>Forest North East, New Forest</t>
  </si>
  <si>
    <t>Forest South East, New Forest</t>
  </si>
  <si>
    <t>The Weirs, Brockenhurst</t>
  </si>
  <si>
    <t>Western Escarpment, New Forest</t>
  </si>
  <si>
    <t>Athelbert Road and Athelstan Road, Cliftonville, Margate</t>
  </si>
  <si>
    <t>Church Place, West Wight</t>
  </si>
  <si>
    <t>Dalby Square, Cliftonville</t>
  </si>
  <si>
    <t>Elliott's Row, Elephant and Castle</t>
  </si>
  <si>
    <t>Hazelwick Road</t>
  </si>
  <si>
    <t>Larcom Street, Walworth</t>
  </si>
  <si>
    <t>Liberty of the Mint, Borough</t>
  </si>
  <si>
    <t>Malthouse Road</t>
  </si>
  <si>
    <t>Northwold and Cazenove, Stamford Hill</t>
  </si>
  <si>
    <t>Rockingham Bridge, Uxbridge</t>
  </si>
  <si>
    <t>Southgate Neighbourhood Centre</t>
  </si>
  <si>
    <t>The Billings and Brompton Cutting, Fulham</t>
  </si>
  <si>
    <t>Totland, West Wight</t>
  </si>
  <si>
    <t>Derby, City of (UA)</t>
  </si>
  <si>
    <t>Allestree, Derby</t>
  </si>
  <si>
    <t>Arboretum, Derby</t>
  </si>
  <si>
    <t>City Centre, Derby</t>
  </si>
  <si>
    <t>Darley Abbey, Derby</t>
  </si>
  <si>
    <t>Friar Gate, Derby</t>
  </si>
  <si>
    <t>Green Lane and St Peter's, Arboretum Ward</t>
  </si>
  <si>
    <t>Hartington Street, Derby</t>
  </si>
  <si>
    <t>Highfield Cottages, Derby</t>
  </si>
  <si>
    <t>Leylands, Derby</t>
  </si>
  <si>
    <t>Little Chester, Derby</t>
  </si>
  <si>
    <t>Markeaton, Derby</t>
  </si>
  <si>
    <t>Mickleover, Derby</t>
  </si>
  <si>
    <t>Nottingham Road, Derby</t>
  </si>
  <si>
    <t>Railway, Derby</t>
  </si>
  <si>
    <t>Spondon, Derby</t>
  </si>
  <si>
    <t>Strutts Park, Derby</t>
  </si>
  <si>
    <t>Herefordshire, County of (UA)</t>
  </si>
  <si>
    <t>Almeley</t>
  </si>
  <si>
    <t>Aylestone Hill</t>
  </si>
  <si>
    <t>Aylton</t>
  </si>
  <si>
    <t>Bircher</t>
  </si>
  <si>
    <t>Bodenham</t>
  </si>
  <si>
    <t>Bodenham Road</t>
  </si>
  <si>
    <t>Bosbury</t>
  </si>
  <si>
    <t>Bromyard</t>
  </si>
  <si>
    <t>Broomy Hill</t>
  </si>
  <si>
    <t>Bulmer Garden Suburb</t>
  </si>
  <si>
    <t>Burghill</t>
  </si>
  <si>
    <t>Colwall Stone / Upper Colwall</t>
  </si>
  <si>
    <t>Cradley</t>
  </si>
  <si>
    <t>Dilwyn</t>
  </si>
  <si>
    <t>Dorstone</t>
  </si>
  <si>
    <t>Eardisland</t>
  </si>
  <si>
    <t>Eardisley</t>
  </si>
  <si>
    <t>Eastnor</t>
  </si>
  <si>
    <t>Fownhope</t>
  </si>
  <si>
    <t>Hafod Road</t>
  </si>
  <si>
    <t>Hampton Bishop</t>
  </si>
  <si>
    <t>Hampton Park</t>
  </si>
  <si>
    <t>Hereford City</t>
  </si>
  <si>
    <t>Hoarwithy</t>
  </si>
  <si>
    <t>Huntington</t>
  </si>
  <si>
    <t>Kington</t>
  </si>
  <si>
    <t>Ledbury</t>
  </si>
  <si>
    <t>Leintwardine</t>
  </si>
  <si>
    <t>Leominster</t>
  </si>
  <si>
    <t>Leominster Bargates</t>
  </si>
  <si>
    <t>Leominster Bridge Street</t>
  </si>
  <si>
    <t>Leominster River Meadows</t>
  </si>
  <si>
    <t>Lingen</t>
  </si>
  <si>
    <t>Llanwarne</t>
  </si>
  <si>
    <t>Lucton</t>
  </si>
  <si>
    <t>Lugg Bridge</t>
  </si>
  <si>
    <t>Lugwardine</t>
  </si>
  <si>
    <t>Luston</t>
  </si>
  <si>
    <t>Malvern Wells</t>
  </si>
  <si>
    <t>Mordiford</t>
  </si>
  <si>
    <t>Much Marcle</t>
  </si>
  <si>
    <t>Ocle Pychard</t>
  </si>
  <si>
    <t>Orleton</t>
  </si>
  <si>
    <t>Peterstow</t>
  </si>
  <si>
    <t>Putley</t>
  </si>
  <si>
    <t>Ross-on-Wye</t>
  </si>
  <si>
    <t>Staunton on Wye</t>
  </si>
  <si>
    <t>Stoke Lacy</t>
  </si>
  <si>
    <t>Stretton Grandison</t>
  </si>
  <si>
    <t>Tedstone Delamere</t>
  </si>
  <si>
    <t>Thornbury</t>
  </si>
  <si>
    <t>Ullingswick</t>
  </si>
  <si>
    <t>Wellington</t>
  </si>
  <si>
    <t>Weobley</t>
  </si>
  <si>
    <t>Whitbourne</t>
  </si>
  <si>
    <t>Widemarsh Common</t>
  </si>
  <si>
    <t>Wigmore</t>
  </si>
  <si>
    <t>Withington</t>
  </si>
  <si>
    <t>Woolhope</t>
  </si>
  <si>
    <t>Yarpole</t>
  </si>
  <si>
    <t>Leicester, City of (UA)</t>
  </si>
  <si>
    <t>All Saints, Leicester</t>
  </si>
  <si>
    <t>Ashleigh Road, Leicester</t>
  </si>
  <si>
    <t>Aylestone Village, Leicester</t>
  </si>
  <si>
    <t>Belgrave Hall, Leicester</t>
  </si>
  <si>
    <t>Braunstone Village, Leicester</t>
  </si>
  <si>
    <t>Castle, Leicester</t>
  </si>
  <si>
    <t>Churchgate, Leicester</t>
  </si>
  <si>
    <t>Evington Footpath, Leicester</t>
  </si>
  <si>
    <t>Evington Village, Leicester</t>
  </si>
  <si>
    <t>Granby Street, Leicester</t>
  </si>
  <si>
    <t>Greyfriars, Cathedral Guildhall, Leicester</t>
  </si>
  <si>
    <t>High Street, Leicester</t>
  </si>
  <si>
    <t>Knighton Village, Leicester</t>
  </si>
  <si>
    <t>Loughborough Road, Leicester</t>
  </si>
  <si>
    <t>Market Place, Leicester</t>
  </si>
  <si>
    <t>Market Street, Leicester</t>
  </si>
  <si>
    <t>New Walk, Leicester</t>
  </si>
  <si>
    <t>Old Humberstone, Leicester</t>
  </si>
  <si>
    <t>South Highfields, Leicester</t>
  </si>
  <si>
    <t>Spinney Hill Park, Leicester</t>
  </si>
  <si>
    <t>St George's, Leicester</t>
  </si>
  <si>
    <t>Stoneygate, Leicester</t>
  </si>
  <si>
    <t>Town Hall Square, Leicester</t>
  </si>
  <si>
    <t>West End, Leicester</t>
  </si>
  <si>
    <t>North East Lincolnshire (UA)</t>
  </si>
  <si>
    <t>Bradford Avenue, Cleethorpes</t>
  </si>
  <si>
    <t>Central Area, Grimsby</t>
  </si>
  <si>
    <t>Central Sea Front, Cleethorpes</t>
  </si>
  <si>
    <t>Cottagers Plot, Laceby</t>
  </si>
  <si>
    <t>Great Coates, Grimsby</t>
  </si>
  <si>
    <t>Holme Hill, Grimsby</t>
  </si>
  <si>
    <t>Humberston Fitties, Humberston</t>
  </si>
  <si>
    <t>Humberston, Grimsby</t>
  </si>
  <si>
    <t>Irby upon Humber, Grimsby</t>
  </si>
  <si>
    <t>Laceby, grimsby</t>
  </si>
  <si>
    <t>Mill Road, Cleethorpes</t>
  </si>
  <si>
    <t>Old Clee, Grimsby</t>
  </si>
  <si>
    <t>Scartho, Grimsby</t>
  </si>
  <si>
    <t>The Kasbah</t>
  </si>
  <si>
    <t>Victoria Mills, Grimsby</t>
  </si>
  <si>
    <t>Waltham, Grimsby</t>
  </si>
  <si>
    <t>Wellow, Grimsby</t>
  </si>
  <si>
    <t>North Lincolnshire (UA)</t>
  </si>
  <si>
    <t>Alkborough</t>
  </si>
  <si>
    <t>Appelby</t>
  </si>
  <si>
    <t>Barrow upon Humber</t>
  </si>
  <si>
    <t>Barton upon Humber</t>
  </si>
  <si>
    <t>Brigg</t>
  </si>
  <si>
    <t>Burton on Stather</t>
  </si>
  <si>
    <t>Crowle</t>
  </si>
  <si>
    <t>Epworth</t>
  </si>
  <si>
    <t>Kirton in Lindsey</t>
  </si>
  <si>
    <t>New Frodingham, Scunthorpe</t>
  </si>
  <si>
    <t>Normanby</t>
  </si>
  <si>
    <t>Old Crosby, Scunthorpe</t>
  </si>
  <si>
    <t>Redbourne</t>
  </si>
  <si>
    <t>Saxby All Saints</t>
  </si>
  <si>
    <t>Scawby</t>
  </si>
  <si>
    <t>Winteringham</t>
  </si>
  <si>
    <t>Nottingham, City of (UA)</t>
  </si>
  <si>
    <t>Alfreton Road/Gamble Street, Nottingham</t>
  </si>
  <si>
    <t>Basford Hall, Nottingham</t>
  </si>
  <si>
    <t>Canning Circus, Nottingham</t>
  </si>
  <si>
    <t>Clifton Village, Nottingham</t>
  </si>
  <si>
    <t>Elm Avenue/Corporation Oaks, Nottingham</t>
  </si>
  <si>
    <t>Forest Grove, Nottingham</t>
  </si>
  <si>
    <t>Hine Hall, Nottingham</t>
  </si>
  <si>
    <t>Mapperley Hospital, Nottingham</t>
  </si>
  <si>
    <t>Mapperley Park, Nottingham</t>
  </si>
  <si>
    <t>New Lenton, Nottingham</t>
  </si>
  <si>
    <t>Nottingham Canal, Nottingham</t>
  </si>
  <si>
    <t>Old Lenton, Nottingham</t>
  </si>
  <si>
    <t>Old Market Square, Nottingham</t>
  </si>
  <si>
    <t>Old Sneinton, Nottingham</t>
  </si>
  <si>
    <t>Sherwood Rise, Nottingham</t>
  </si>
  <si>
    <t>Sneinton Market, Nottingham</t>
  </si>
  <si>
    <t>Star Buildings, Nottingham</t>
  </si>
  <si>
    <t>Sutton Passeys, Nottingham</t>
  </si>
  <si>
    <t>The Arboretum, Nottingham</t>
  </si>
  <si>
    <t>The Castle, Nottingham</t>
  </si>
  <si>
    <t>The Cedars, Nottingham</t>
  </si>
  <si>
    <t>The Lace Market, Nottingham</t>
  </si>
  <si>
    <t>The Park, Nottingham</t>
  </si>
  <si>
    <t>The Station, Nottingham</t>
  </si>
  <si>
    <t>Waterloo Promenade, Nottingham</t>
  </si>
  <si>
    <t>Wellington Circus, Nottingham</t>
  </si>
  <si>
    <t>Wilford House, Nottingham</t>
  </si>
  <si>
    <t>Wilford Village, Nottingham</t>
  </si>
  <si>
    <t>Wollaton Park, Nottingham</t>
  </si>
  <si>
    <t>Wollaton Village, Nottingham</t>
  </si>
  <si>
    <t>Rutland (UA)</t>
  </si>
  <si>
    <t>Ayston</t>
  </si>
  <si>
    <t>Barrowden</t>
  </si>
  <si>
    <t>Belton</t>
  </si>
  <si>
    <t>Braunston</t>
  </si>
  <si>
    <t>Clipsham</t>
  </si>
  <si>
    <t>Cottesmore</t>
  </si>
  <si>
    <t>Edith Weston</t>
  </si>
  <si>
    <t>Egleton</t>
  </si>
  <si>
    <t>Empingham</t>
  </si>
  <si>
    <t>Exton</t>
  </si>
  <si>
    <t>Great Casterton</t>
  </si>
  <si>
    <t>Greetham</t>
  </si>
  <si>
    <t>Ketton</t>
  </si>
  <si>
    <t>Little Casterton and Tolethorpe</t>
  </si>
  <si>
    <t>Lyddington</t>
  </si>
  <si>
    <t>Market Overton</t>
  </si>
  <si>
    <t>Morcott</t>
  </si>
  <si>
    <t>North Luffenham</t>
  </si>
  <si>
    <t>Oakham</t>
  </si>
  <si>
    <t>Ridlington</t>
  </si>
  <si>
    <t>Ryhall</t>
  </si>
  <si>
    <t>Seaton</t>
  </si>
  <si>
    <t>South Luffenham</t>
  </si>
  <si>
    <t>Stretton</t>
  </si>
  <si>
    <t>Teigh</t>
  </si>
  <si>
    <t>Tickencote</t>
  </si>
  <si>
    <t>Tinwell</t>
  </si>
  <si>
    <t>Uppingham</t>
  </si>
  <si>
    <t>Shropshire (UA)</t>
  </si>
  <si>
    <t>Acton Burnell</t>
  </si>
  <si>
    <t>Alberbury, Shropshire</t>
  </si>
  <si>
    <t>Albrighton</t>
  </si>
  <si>
    <t>Albrighton Station Road</t>
  </si>
  <si>
    <t>All Stretton, South Shropshire</t>
  </si>
  <si>
    <t>Alveley</t>
  </si>
  <si>
    <t>Ashford Bowdler, South Shropshire</t>
  </si>
  <si>
    <t>Ashford Carbonell, South</t>
  </si>
  <si>
    <t>Astley, Shropshire</t>
  </si>
  <si>
    <t>Aston Munslow, South Shropshire - Corvedale</t>
  </si>
  <si>
    <t>Aston-on-Clun, Craven Arms</t>
  </si>
  <si>
    <t>Badger</t>
  </si>
  <si>
    <t>Baschurch Centre</t>
  </si>
  <si>
    <t>Baschurch Station</t>
  </si>
  <si>
    <t>Beckbury, Shropshire</t>
  </si>
  <si>
    <t>Bedstone, South Shropshire</t>
  </si>
  <si>
    <t>Belle Vue, Shropshire</t>
  </si>
  <si>
    <t>Bishops Castle, South Shropshire</t>
  </si>
  <si>
    <t>Boningale</t>
  </si>
  <si>
    <t>Boraston, South Shropshire</t>
  </si>
  <si>
    <t>Bridgnorth, Shropshire</t>
  </si>
  <si>
    <t>Bridgnorth: Innage Gardens</t>
  </si>
  <si>
    <t>Bromfield, Ludlow</t>
  </si>
  <si>
    <t>Broseley, Shropshire</t>
  </si>
  <si>
    <t>Bucknell, South Shropshire</t>
  </si>
  <si>
    <t>Burwarton</t>
  </si>
  <si>
    <t>Cardington, Shropshire</t>
  </si>
  <si>
    <t>Chelmarsh</t>
  </si>
  <si>
    <t>Cheney Longville, South Shropshire</t>
  </si>
  <si>
    <t>Cheswardine</t>
  </si>
  <si>
    <t>Chirbury</t>
  </si>
  <si>
    <t>Church Pulverbatch, Shropshire</t>
  </si>
  <si>
    <t>Church Stretton</t>
  </si>
  <si>
    <t>Claverley</t>
  </si>
  <si>
    <t>Clee St Margaret</t>
  </si>
  <si>
    <t>Clee View, Highley</t>
  </si>
  <si>
    <t>Cleobury Mortimer</t>
  </si>
  <si>
    <t>Clun, Clun Valley</t>
  </si>
  <si>
    <t>Clunbury</t>
  </si>
  <si>
    <t>Clungunford</t>
  </si>
  <si>
    <t>Clunton, Clun Valley</t>
  </si>
  <si>
    <t>Colebatch</t>
  </si>
  <si>
    <t>Condover, Shropshire</t>
  </si>
  <si>
    <t>Craven Arms</t>
  </si>
  <si>
    <t>Culmington, Corvedale</t>
  </si>
  <si>
    <t>Dhustone</t>
  </si>
  <si>
    <t>Diddlebury</t>
  </si>
  <si>
    <t>Ditton Priors</t>
  </si>
  <si>
    <t>Donington and Albrighton</t>
  </si>
  <si>
    <t>Edgton, Craven Arms</t>
  </si>
  <si>
    <t>Ellesmere, Ellesmere</t>
  </si>
  <si>
    <t>Ford, Shropshire</t>
  </si>
  <si>
    <t>Great Ness</t>
  </si>
  <si>
    <t>Grinshill</t>
  </si>
  <si>
    <t>Habberley, Shropshire</t>
  </si>
  <si>
    <t>Harlescott, Shropshire</t>
  </si>
  <si>
    <t>Harley, Shropshire</t>
  </si>
  <si>
    <t>Haughton Village</t>
  </si>
  <si>
    <t>Highley</t>
  </si>
  <si>
    <t>Hodnet</t>
  </si>
  <si>
    <t>Hope Bagot</t>
  </si>
  <si>
    <t>Hopesay</t>
  </si>
  <si>
    <t>Kemberton</t>
  </si>
  <si>
    <t>Kinnerley</t>
  </si>
  <si>
    <t>Knockin</t>
  </si>
  <si>
    <t>Little Stretton, Church Stretton</t>
  </si>
  <si>
    <t>Llanymynech</t>
  </si>
  <si>
    <t>Loppington</t>
  </si>
  <si>
    <t>Ludlow</t>
  </si>
  <si>
    <t>Ludlow - Galdeford, Ludlow</t>
  </si>
  <si>
    <t>Ludlow - Gravel Hill, Ludlow</t>
  </si>
  <si>
    <t>Ludlow - Steventon, Ludlow</t>
  </si>
  <si>
    <t>Lydbury North</t>
  </si>
  <si>
    <t>Marchamley</t>
  </si>
  <si>
    <t>Market Drayton</t>
  </si>
  <si>
    <t>Market Drayton Canal Basin</t>
  </si>
  <si>
    <t>Meole Brace, Shropshire</t>
  </si>
  <si>
    <t>Minton</t>
  </si>
  <si>
    <t>Morville</t>
  </si>
  <si>
    <t>Much Wenlock</t>
  </si>
  <si>
    <t>Munslow</t>
  </si>
  <si>
    <t>Neen Sollars</t>
  </si>
  <si>
    <t>Neenton, Shropshire</t>
  </si>
  <si>
    <t>Newton, Craven Arms</t>
  </si>
  <si>
    <t>Norbury</t>
  </si>
  <si>
    <t>Norton in Hales</t>
  </si>
  <si>
    <t>Onibury</t>
  </si>
  <si>
    <t>Oswestry Town Centre, Oswestry</t>
  </si>
  <si>
    <t>Pant Glas and Brogyntyn Park</t>
  </si>
  <si>
    <t>Plealey, Shropshire</t>
  </si>
  <si>
    <t>Prees</t>
  </si>
  <si>
    <t>Prescott</t>
  </si>
  <si>
    <t>Priestweston</t>
  </si>
  <si>
    <t>Quatford, Shropshire</t>
  </si>
  <si>
    <t>Quatt</t>
  </si>
  <si>
    <t>Rushbury</t>
  </si>
  <si>
    <t>Ryton</t>
  </si>
  <si>
    <t>Severn Gorge (part), Shropshire</t>
  </si>
  <si>
    <t>Sheriffhales</t>
  </si>
  <si>
    <t>Shifnal Broadway</t>
  </si>
  <si>
    <t>Shifnal, Shropshire</t>
  </si>
  <si>
    <t>Shrewsbury Town Centre</t>
  </si>
  <si>
    <t>Snailbeach</t>
  </si>
  <si>
    <t>Stanton Lacy</t>
  </si>
  <si>
    <t>Stottesdon, Shropshire</t>
  </si>
  <si>
    <t>Strefford, Craven Arms</t>
  </si>
  <si>
    <t>Tankerville</t>
  </si>
  <si>
    <t>The Grit and Ladywell</t>
  </si>
  <si>
    <t>Tong</t>
  </si>
  <si>
    <t>Upton Magna, Shropshire</t>
  </si>
  <si>
    <t>Wem</t>
  </si>
  <si>
    <t>Weston under Redcastle</t>
  </si>
  <si>
    <t>Weston-under-Lizard (part)</t>
  </si>
  <si>
    <t>Whittington</t>
  </si>
  <si>
    <t>Worfield</t>
  </si>
  <si>
    <t>Stoke-on-Trent, City of (UA)</t>
  </si>
  <si>
    <t>Albert Square, Fenton</t>
  </si>
  <si>
    <t>Ash Green, Trentham</t>
  </si>
  <si>
    <t>Blurton Church, Blurton</t>
  </si>
  <si>
    <t>Burslem Town Centre, Burslem</t>
  </si>
  <si>
    <t>Caldon Canal, Stoke-on-Trent</t>
  </si>
  <si>
    <t>City Centre, Hanley</t>
  </si>
  <si>
    <t>Dresden, Dresden</t>
  </si>
  <si>
    <t>Hanley Park, Hanley</t>
  </si>
  <si>
    <t>Hartshill, Hartshill</t>
  </si>
  <si>
    <t>Hitchman Street,, Fenton</t>
  </si>
  <si>
    <t>Longton Town Centre, Longton</t>
  </si>
  <si>
    <t>Newcastle Street, Middleport</t>
  </si>
  <si>
    <t>Park Terrace, Tunstall</t>
  </si>
  <si>
    <t>Penkhull Garden Village, Penkhull</t>
  </si>
  <si>
    <t>Penkhull Village, Penkhull</t>
  </si>
  <si>
    <t>St Christopher Avenue, Penkhull</t>
  </si>
  <si>
    <t>Stoke Town, Stoke</t>
  </si>
  <si>
    <t>The Villas, Stoke</t>
  </si>
  <si>
    <t>Tower Square, Tunstall</t>
  </si>
  <si>
    <t>Trent &amp; Mersey Canal, Stoke-on-Trent</t>
  </si>
  <si>
    <t>Victoria Park, Tunstall</t>
  </si>
  <si>
    <t>Victoria Place, Fenton</t>
  </si>
  <si>
    <t>Winton Square, Stoke</t>
  </si>
  <si>
    <t>Telford and Wrekin (UA)</t>
  </si>
  <si>
    <t>Edgmond</t>
  </si>
  <si>
    <t>High Ercall</t>
  </si>
  <si>
    <t>Horsehay and Spring Village</t>
  </si>
  <si>
    <t>Severn Gorge</t>
  </si>
  <si>
    <t>Wrockwardine</t>
  </si>
  <si>
    <t>Alderwasley, Alderwasley</t>
  </si>
  <si>
    <t>Alfreton, Alfreton</t>
  </si>
  <si>
    <t>Belper and Milford, Belper, Milford, Makeney</t>
  </si>
  <si>
    <t>Codnor Park, Ironville</t>
  </si>
  <si>
    <t>Coxbench, Coxbench</t>
  </si>
  <si>
    <t>Crich, Crich</t>
  </si>
  <si>
    <t>Dethick, Lea and Holloway, Villages of Dethick, Lea and Holloway</t>
  </si>
  <si>
    <t>Duffield Bank, Duffield</t>
  </si>
  <si>
    <t>Duffield, Duffiled</t>
  </si>
  <si>
    <t>Fritchley, Crich</t>
  </si>
  <si>
    <t>Golden Valley, Golden Valley</t>
  </si>
  <si>
    <t>Holbrook Moor</t>
  </si>
  <si>
    <t>Holbrook, Holbrook</t>
  </si>
  <si>
    <t>Horsley, Horsley</t>
  </si>
  <si>
    <t>Idridgehay, Idridgehay</t>
  </si>
  <si>
    <t>Kedleston</t>
  </si>
  <si>
    <t>Kilburn, Kilburn</t>
  </si>
  <si>
    <t>Kirk Langley, Kirk Langley</t>
  </si>
  <si>
    <t>Langley Mill Great Northern Basin, Langley Mill</t>
  </si>
  <si>
    <t>Mackworth, Mackworth</t>
  </si>
  <si>
    <t>Mugginton, Weston Underwood</t>
  </si>
  <si>
    <t>Quarndon, Quarndon</t>
  </si>
  <si>
    <t>Ravensdale Park, Muggington</t>
  </si>
  <si>
    <t>Riddings, Riddings</t>
  </si>
  <si>
    <t>South Wingfield, South Wingfield</t>
  </si>
  <si>
    <t>The Field Shipley Park, Shipley</t>
  </si>
  <si>
    <t>Waingroves Hall, Waingroves</t>
  </si>
  <si>
    <t>Whatstandwell, Whatstandwell</t>
  </si>
  <si>
    <t>Wheatcroft, Wheatcroft</t>
  </si>
  <si>
    <t>Kirkby Cross</t>
  </si>
  <si>
    <t>Lower Bagthorpe</t>
  </si>
  <si>
    <t>Sutton in Ashfield Church and Market Place</t>
  </si>
  <si>
    <t>Teversal</t>
  </si>
  <si>
    <t>Ashfield***</t>
  </si>
  <si>
    <t>Annesley</t>
  </si>
  <si>
    <t>Bevercotes</t>
  </si>
  <si>
    <t>Blyth</t>
  </si>
  <si>
    <t>Bothamsall</t>
  </si>
  <si>
    <t>Carlton in Lindrick, Carlton in Lindrick</t>
  </si>
  <si>
    <t>Clayworth</t>
  </si>
  <si>
    <t>Cuckney</t>
  </si>
  <si>
    <t>East Drayton</t>
  </si>
  <si>
    <t>East Markham</t>
  </si>
  <si>
    <t>Everton</t>
  </si>
  <si>
    <t>Gamston</t>
  </si>
  <si>
    <t>Gringley on the Hill</t>
  </si>
  <si>
    <t>Holbeck</t>
  </si>
  <si>
    <t>Lound</t>
  </si>
  <si>
    <t>Mattersey</t>
  </si>
  <si>
    <t>Mr Straw's, Worksop</t>
  </si>
  <si>
    <t>Nether Langwith, Langwith</t>
  </si>
  <si>
    <t>Old Gateford, Worksop</t>
  </si>
  <si>
    <t>Oldcotes</t>
  </si>
  <si>
    <t>Retford</t>
  </si>
  <si>
    <t>Retford South, Retford</t>
  </si>
  <si>
    <t>Saundby</t>
  </si>
  <si>
    <t>Scaftworth, Everton</t>
  </si>
  <si>
    <t>Scrooby</t>
  </si>
  <si>
    <t>Sunnyside, Worksop</t>
  </si>
  <si>
    <t>Tuxford</t>
  </si>
  <si>
    <t>West Stockwith</t>
  </si>
  <si>
    <t>Wiseton/Drakeholes</t>
  </si>
  <si>
    <t>Worksop</t>
  </si>
  <si>
    <t>Bassetlaw***</t>
  </si>
  <si>
    <t>Shireoaks, Worksop</t>
  </si>
  <si>
    <t>Anchorage Road</t>
  </si>
  <si>
    <t>Aston Hall and Church</t>
  </si>
  <si>
    <t>Barnsley Road</t>
  </si>
  <si>
    <t>Bournville</t>
  </si>
  <si>
    <t>Bournville Tenants</t>
  </si>
  <si>
    <t>Colmore Row and Environs</t>
  </si>
  <si>
    <t>Digbeth / Deritend</t>
  </si>
  <si>
    <t>Edgbaston</t>
  </si>
  <si>
    <t>Four Oaks</t>
  </si>
  <si>
    <t>Greenfield Road</t>
  </si>
  <si>
    <t>Harborne Old Village</t>
  </si>
  <si>
    <t>Jewellery Quarter</t>
  </si>
  <si>
    <t>Kings Norton</t>
  </si>
  <si>
    <t>Lee Crescent</t>
  </si>
  <si>
    <t>Lozells and Soho Hill</t>
  </si>
  <si>
    <t>Moor Pool</t>
  </si>
  <si>
    <t>Moseley</t>
  </si>
  <si>
    <t>Northfield Old Village</t>
  </si>
  <si>
    <t>Old Yardley Village</t>
  </si>
  <si>
    <t>Ryland Road</t>
  </si>
  <si>
    <t>School Road</t>
  </si>
  <si>
    <t>Selly Park</t>
  </si>
  <si>
    <t>Selly Park Avenues</t>
  </si>
  <si>
    <t>St Agnes, Moseley</t>
  </si>
  <si>
    <t>St Augustines</t>
  </si>
  <si>
    <t>Steelhouse</t>
  </si>
  <si>
    <t>Sutton Coldfield High Street</t>
  </si>
  <si>
    <t>Warwick Bar</t>
  </si>
  <si>
    <t>Aston Flamville</t>
  </si>
  <si>
    <t>Cosby</t>
  </si>
  <si>
    <t>Countesthorpe</t>
  </si>
  <si>
    <t>Croft</t>
  </si>
  <si>
    <t>Enderby</t>
  </si>
  <si>
    <t>Glenfield</t>
  </si>
  <si>
    <t>Grand Union Canal</t>
  </si>
  <si>
    <t>Kirby Fields</t>
  </si>
  <si>
    <t>Wigston Parva</t>
  </si>
  <si>
    <t>Apsley Grange</t>
  </si>
  <si>
    <t>Astwith</t>
  </si>
  <si>
    <t>Barlborough</t>
  </si>
  <si>
    <t>Belph</t>
  </si>
  <si>
    <t>Carnfield Hall</t>
  </si>
  <si>
    <t>Clowne</t>
  </si>
  <si>
    <t>Creswell</t>
  </si>
  <si>
    <t>Elmton</t>
  </si>
  <si>
    <t>Elmton with Creswell Farmsteads</t>
  </si>
  <si>
    <t>Hardstoft</t>
  </si>
  <si>
    <t>Hardwick and Rowthorne</t>
  </si>
  <si>
    <t>Markland and Hollinhill Grips</t>
  </si>
  <si>
    <t>Newton</t>
  </si>
  <si>
    <t>Old Blackwell</t>
  </si>
  <si>
    <t>Palterton</t>
  </si>
  <si>
    <t>Pleasley Park and Vale</t>
  </si>
  <si>
    <t>Pleasley Village</t>
  </si>
  <si>
    <t>Scarcliffe</t>
  </si>
  <si>
    <t>Southgate House</t>
  </si>
  <si>
    <t>Stainsby</t>
  </si>
  <si>
    <t>Steetley</t>
  </si>
  <si>
    <t>Stony Houghton</t>
  </si>
  <si>
    <t>Tibshelf</t>
  </si>
  <si>
    <t>Upper Langwith</t>
  </si>
  <si>
    <t>Whaley</t>
  </si>
  <si>
    <t>Bicker</t>
  </si>
  <si>
    <t>Boston (Skirbeck), Boston</t>
  </si>
  <si>
    <t>Boston (Spilsby Road), Boston</t>
  </si>
  <si>
    <t>Boston, Boston Town Centre</t>
  </si>
  <si>
    <t>Frampton</t>
  </si>
  <si>
    <t>Kirton</t>
  </si>
  <si>
    <t>Kirton Holme, Frampton</t>
  </si>
  <si>
    <t>Wigtoft</t>
  </si>
  <si>
    <t>Wrangle</t>
  </si>
  <si>
    <t>Wyberton</t>
  </si>
  <si>
    <t>Alvechurch</t>
  </si>
  <si>
    <t>Barnt Green</t>
  </si>
  <si>
    <t>Belbroughton</t>
  </si>
  <si>
    <t>Beoley</t>
  </si>
  <si>
    <t>Bromsgrove Town Centre, Centred on the High Street/Worcester Road,</t>
  </si>
  <si>
    <t>Clent</t>
  </si>
  <si>
    <t>Dodford</t>
  </si>
  <si>
    <t>Hagley</t>
  </si>
  <si>
    <t>Hewell Grange</t>
  </si>
  <si>
    <t>Holy Cross</t>
  </si>
  <si>
    <t>St Johns Conservation Area, Bromsgrove</t>
  </si>
  <si>
    <t>Worcester and Birmingham Canal</t>
  </si>
  <si>
    <t>Attenborough Village, Attenborough</t>
  </si>
  <si>
    <t>Barratt Lane, Attenborough</t>
  </si>
  <si>
    <t>Bramcote</t>
  </si>
  <si>
    <t>Brinsley</t>
  </si>
  <si>
    <t>Chilwell</t>
  </si>
  <si>
    <t>Church Street, Stapleford</t>
  </si>
  <si>
    <t>Cossall</t>
  </si>
  <si>
    <t>Cottage Grove, Chilwell</t>
  </si>
  <si>
    <t>Eastwood</t>
  </si>
  <si>
    <t>Kimberley</t>
  </si>
  <si>
    <t>Nottingham Road, Stapleford</t>
  </si>
  <si>
    <t>Nuthall</t>
  </si>
  <si>
    <t>St Johns Grove, Beeston</t>
  </si>
  <si>
    <t>Strelley</t>
  </si>
  <si>
    <t>Strelley Village, Nottingham</t>
  </si>
  <si>
    <t>West End, Beeston</t>
  </si>
  <si>
    <t>Brereton</t>
  </si>
  <si>
    <t>Bridgtown, Cannock</t>
  </si>
  <si>
    <t>Cannock Town Centre</t>
  </si>
  <si>
    <t>Church Street</t>
  </si>
  <si>
    <t>Rugeley Town Centre, Rugeley</t>
  </si>
  <si>
    <t>Sheep Fair/Bow Street, Rugeley</t>
  </si>
  <si>
    <t>Talbot Street/Lichfield Street, Rugeley</t>
  </si>
  <si>
    <t>Trent and Mersey Canal, Rugeley</t>
  </si>
  <si>
    <t>Barkby</t>
  </si>
  <si>
    <t>Barrow upon Soar</t>
  </si>
  <si>
    <t>Beeby</t>
  </si>
  <si>
    <t>Birstall</t>
  </si>
  <si>
    <t>Cossington</t>
  </si>
  <si>
    <t>Cropston</t>
  </si>
  <si>
    <t>Hathern</t>
  </si>
  <si>
    <t>Hoton</t>
  </si>
  <si>
    <t>Loughborough Ashby Road</t>
  </si>
  <si>
    <t>Loughborough Cemetery</t>
  </si>
  <si>
    <t>Loughborough Church Gate</t>
  </si>
  <si>
    <t>Loughborough Emmanuel Church</t>
  </si>
  <si>
    <t>Loughborough Leicester Road</t>
  </si>
  <si>
    <t>Loughborough Queens Park</t>
  </si>
  <si>
    <t>Loughborough Victoria Street</t>
  </si>
  <si>
    <t>Mountsorrel</t>
  </si>
  <si>
    <t>Newtown Linford</t>
  </si>
  <si>
    <t>Queniborough</t>
  </si>
  <si>
    <t>Quorn</t>
  </si>
  <si>
    <t>Ratcliffe on the Wreake</t>
  </si>
  <si>
    <t>Rearsby</t>
  </si>
  <si>
    <t>Rothley</t>
  </si>
  <si>
    <t>Rothley Ridgeway</t>
  </si>
  <si>
    <t>Seagrave</t>
  </si>
  <si>
    <t>Shelthorpe</t>
  </si>
  <si>
    <t>Shepshed</t>
  </si>
  <si>
    <t>Sileby</t>
  </si>
  <si>
    <t>South Croxton</t>
  </si>
  <si>
    <t>Swithland</t>
  </si>
  <si>
    <t>Syston</t>
  </si>
  <si>
    <t>Thrussington</t>
  </si>
  <si>
    <t>Thurcaston</t>
  </si>
  <si>
    <t>Walton on the Wolds</t>
  </si>
  <si>
    <t>Woodhouse Eaves</t>
  </si>
  <si>
    <t>Woodhouse, Forest Road</t>
  </si>
  <si>
    <t>Woodhouse, School Lane</t>
  </si>
  <si>
    <t>Wymeswold</t>
  </si>
  <si>
    <t>Charnwood***</t>
  </si>
  <si>
    <t>Markfield</t>
  </si>
  <si>
    <t>Abercrombie Street, Chesterfield</t>
  </si>
  <si>
    <t>Barrow Hill, Staveley</t>
  </si>
  <si>
    <t>Brimington, Brimington</t>
  </si>
  <si>
    <t>Chesterfield Town Centre, Chesterfield</t>
  </si>
  <si>
    <t>Church Close, Chesterfield</t>
  </si>
  <si>
    <t>Newbold (Eyre Chapel), Chesterfield</t>
  </si>
  <si>
    <t>Old Whittington, Chesterfield</t>
  </si>
  <si>
    <t>Queens Park, Chesterfield</t>
  </si>
  <si>
    <t>Somersall, Hall and Avenue, Somersall, Chesterfield</t>
  </si>
  <si>
    <t>Spencer Street, Brickyard Walk, Chesterfield</t>
  </si>
  <si>
    <t>Staveley, Church and Hall Group, Staveley</t>
  </si>
  <si>
    <t>Corby</t>
  </si>
  <si>
    <t>Cottingham</t>
  </si>
  <si>
    <t>East Carlton</t>
  </si>
  <si>
    <t>Gretton</t>
  </si>
  <si>
    <t>Lloyds, Corby</t>
  </si>
  <si>
    <t>Middleton</t>
  </si>
  <si>
    <t>Old Village, Corby</t>
  </si>
  <si>
    <t>Rockingham</t>
  </si>
  <si>
    <t>Stanion</t>
  </si>
  <si>
    <t>Weldon</t>
  </si>
  <si>
    <t>Allesley Village, Coventry</t>
  </si>
  <si>
    <t>Chapelfields, coventry</t>
  </si>
  <si>
    <t>Far Gosford Street, coventry</t>
  </si>
  <si>
    <t>Greyfriars Green, Coventry</t>
  </si>
  <si>
    <t>Hawkesbury Junction, Coventry</t>
  </si>
  <si>
    <t>High Street, Coventry</t>
  </si>
  <si>
    <t>Hill Top, Coventry</t>
  </si>
  <si>
    <t>Ivy Farm Lane, Coventry</t>
  </si>
  <si>
    <t>Kenilworth Road, Coventry</t>
  </si>
  <si>
    <t>Lady Herbert's Garden, Coventry</t>
  </si>
  <si>
    <t>London Road, Coventry</t>
  </si>
  <si>
    <t>Naul's Mill, Coventry</t>
  </si>
  <si>
    <t>Spon End, Coventry</t>
  </si>
  <si>
    <t>Spon Street, Coventry</t>
  </si>
  <si>
    <t>Stoke Green, Coventry</t>
  </si>
  <si>
    <t>Coventry***</t>
  </si>
  <si>
    <t>Hawkesbury Junction</t>
  </si>
  <si>
    <t>Daventry</t>
  </si>
  <si>
    <t>Ashby St Ledgers</t>
  </si>
  <si>
    <t>Badby</t>
  </si>
  <si>
    <t>Brixworth</t>
  </si>
  <si>
    <t>Brockhall</t>
  </si>
  <si>
    <t>Byfield</t>
  </si>
  <si>
    <t>Canons Ashby</t>
  </si>
  <si>
    <t>Chapel Brampton</t>
  </si>
  <si>
    <t>Cottesbrooke</t>
  </si>
  <si>
    <t>Creaton</t>
  </si>
  <si>
    <t>Daventry Reservoir</t>
  </si>
  <si>
    <t>Everdon</t>
  </si>
  <si>
    <t>Great Brington</t>
  </si>
  <si>
    <t>Hellidon</t>
  </si>
  <si>
    <t>Holdenby</t>
  </si>
  <si>
    <t>Lower Harlestone</t>
  </si>
  <si>
    <t>Moulton</t>
  </si>
  <si>
    <t>Pitsford</t>
  </si>
  <si>
    <t>Preston Capes</t>
  </si>
  <si>
    <t>Scaldwell</t>
  </si>
  <si>
    <t>Staverton</t>
  </si>
  <si>
    <t>Peak District (NP)</t>
  </si>
  <si>
    <t>Abney</t>
  </si>
  <si>
    <t>Aldwark</t>
  </si>
  <si>
    <t>Alport</t>
  </si>
  <si>
    <t>Alsop-en-le-Dale</t>
  </si>
  <si>
    <t>Ashford-in-the-Water</t>
  </si>
  <si>
    <t>Bakewell</t>
  </si>
  <si>
    <t>Ballidon</t>
  </si>
  <si>
    <t>Baslow and Bubnell</t>
  </si>
  <si>
    <t>Beeley</t>
  </si>
  <si>
    <t>Birchover</t>
  </si>
  <si>
    <t>Bonsall</t>
  </si>
  <si>
    <t>Bonsall, Masson</t>
  </si>
  <si>
    <t>Bradwell (Smalldale)</t>
  </si>
  <si>
    <t>Bradwell Village</t>
  </si>
  <si>
    <t>Calton Lees</t>
  </si>
  <si>
    <t>Calver</t>
  </si>
  <si>
    <t>Chelmorton</t>
  </si>
  <si>
    <t>Cressbrook</t>
  </si>
  <si>
    <t>Curbar (No.1)</t>
  </si>
  <si>
    <t>Curbar (No.2)</t>
  </si>
  <si>
    <t>Edensor</t>
  </si>
  <si>
    <t>Eyam</t>
  </si>
  <si>
    <t>Fenny Bentley</t>
  </si>
  <si>
    <t>Foolow</t>
  </si>
  <si>
    <t>Froggatt</t>
  </si>
  <si>
    <t>Great Hucklow and Grindlow</t>
  </si>
  <si>
    <t>Great Longstone</t>
  </si>
  <si>
    <t>Grindlefold Village</t>
  </si>
  <si>
    <t>Grindleford Station (Upper Padley)</t>
  </si>
  <si>
    <t>Hartington</t>
  </si>
  <si>
    <t>Hassop</t>
  </si>
  <si>
    <t>Hathersage</t>
  </si>
  <si>
    <t>Little Hucklow</t>
  </si>
  <si>
    <t>Little Longstone</t>
  </si>
  <si>
    <t>Litton</t>
  </si>
  <si>
    <t>Litton Mill</t>
  </si>
  <si>
    <t>Middleton by Youlgreave</t>
  </si>
  <si>
    <t>Monyash</t>
  </si>
  <si>
    <t>Over Haddon</t>
  </si>
  <si>
    <t>Parwich</t>
  </si>
  <si>
    <t>Pilsley</t>
  </si>
  <si>
    <t>Priestcliffe</t>
  </si>
  <si>
    <t>Ravensdale</t>
  </si>
  <si>
    <t>Rowsley</t>
  </si>
  <si>
    <t>Sheldon</t>
  </si>
  <si>
    <t>Stanton in Peak</t>
  </si>
  <si>
    <t>Stanton Lees</t>
  </si>
  <si>
    <t>Stanton Lees, Derbyshire Dales</t>
  </si>
  <si>
    <t>Stoney Middleton</t>
  </si>
  <si>
    <t>Taddington</t>
  </si>
  <si>
    <t>Thornbridge Hall</t>
  </si>
  <si>
    <t>Thorpe</t>
  </si>
  <si>
    <t>Tideswell</t>
  </si>
  <si>
    <t>Tissington</t>
  </si>
  <si>
    <t>Wardlow</t>
  </si>
  <si>
    <t>Wensley</t>
  </si>
  <si>
    <t>Wheston</t>
  </si>
  <si>
    <t>Winster</t>
  </si>
  <si>
    <t>Youlgreave</t>
  </si>
  <si>
    <t>Ashbourne, Derbyshire Dales</t>
  </si>
  <si>
    <t>Bolehill, Wirksworth</t>
  </si>
  <si>
    <t>Brailsford, Derbyshire Dales</t>
  </si>
  <si>
    <t>Brassington, Carsington Water, Derbyshire Dales</t>
  </si>
  <si>
    <t>Callow Hall, Derbyshire Dales</t>
  </si>
  <si>
    <t>Carsington and Hopton, Carsington Water, Derbyshire Dales</t>
  </si>
  <si>
    <t>Castle Top and Lea Bridge and High Peak Junction, Masson</t>
  </si>
  <si>
    <t>Cromford, Masson</t>
  </si>
  <si>
    <t>Gorsey Bank, Wirksworth</t>
  </si>
  <si>
    <t>Hognaston, Carsington Water, Derbyshire Dales</t>
  </si>
  <si>
    <t>Hulland, Derbyshire Dales</t>
  </si>
  <si>
    <t>Kirk Ireton, Hulland, Derbyshire Dales</t>
  </si>
  <si>
    <t>Kniveton, Carsington Water, Derbyshire Dales</t>
  </si>
  <si>
    <t>Longford, Longford Ashbourne</t>
  </si>
  <si>
    <t>Lumsdale, Matlock St Giles, Derbyshire Dales</t>
  </si>
  <si>
    <t>Mappleton, Derbyshire Dales</t>
  </si>
  <si>
    <t>Matlock Bank, Derbyshire Dales</t>
  </si>
  <si>
    <t>Matlock Bath, Derbyshire Dales</t>
  </si>
  <si>
    <t>Matlock Bridge, Derbyshire Dales</t>
  </si>
  <si>
    <t>Matlock Dale, Derbyshire Dales</t>
  </si>
  <si>
    <t>Middleton, Wirksworth, Derbyshire Dales</t>
  </si>
  <si>
    <t>Norbury, Derbyshire Dales</t>
  </si>
  <si>
    <t>Old Matlock, Matlock St Giles, Derbyshire Dales</t>
  </si>
  <si>
    <t>Osmaston, Derbyshire Dales</t>
  </si>
  <si>
    <t>Riber, Matlock St Giles, Derbyshire Dales</t>
  </si>
  <si>
    <t>Rocester, Norbury, Derbyshire Dales</t>
  </si>
  <si>
    <t>Shirley, Derbyshire Dales</t>
  </si>
  <si>
    <t>Snelston, Derbyshire Dales</t>
  </si>
  <si>
    <t>Somersal Herbert, Norbury, Derbyshire Dales</t>
  </si>
  <si>
    <t>Sudbury, Derbyshire Dales</t>
  </si>
  <si>
    <t>Wirksworth, Derbyshire Dales</t>
  </si>
  <si>
    <t>Derbyshire Dales***</t>
  </si>
  <si>
    <t>Milldale (Lodge Mill Extension)</t>
  </si>
  <si>
    <t>Miller's Dale</t>
  </si>
  <si>
    <t>All Saints, Sedgley</t>
  </si>
  <si>
    <t>Brierley Hill High Street</t>
  </si>
  <si>
    <t>Bumble Hole, Netherton</t>
  </si>
  <si>
    <t>Castle Hill, Dudley</t>
  </si>
  <si>
    <t>Church Road, Oldswinford</t>
  </si>
  <si>
    <t>Delph Locks, Brierley Hill</t>
  </si>
  <si>
    <t>Dudley Town Centre</t>
  </si>
  <si>
    <t>High Street, Stourbridge</t>
  </si>
  <si>
    <t>Love Lane, Oldswinford</t>
  </si>
  <si>
    <t>Lutley Mill, Lutley</t>
  </si>
  <si>
    <t>Mushroom Green</t>
  </si>
  <si>
    <t>Oak Street, Coseley</t>
  </si>
  <si>
    <t>Parkhead Locks, Dudley</t>
  </si>
  <si>
    <t>Stourbridge Branch Canal</t>
  </si>
  <si>
    <t>Stourbridge Branch Canal (Canal Street)</t>
  </si>
  <si>
    <t>Stourbridge Sixteen Locks,</t>
  </si>
  <si>
    <t>The Coppice, Coseley</t>
  </si>
  <si>
    <t>The Leasowes, Halesowen</t>
  </si>
  <si>
    <t>The Village, Kingswinford</t>
  </si>
  <si>
    <t>Wollaston</t>
  </si>
  <si>
    <t>Wordsley Church</t>
  </si>
  <si>
    <t>Wordsley Hospital</t>
  </si>
  <si>
    <t>Alford, town centre</t>
  </si>
  <si>
    <t>Binbrook, village centre</t>
  </si>
  <si>
    <t>Burgh Le Marsh, village centre</t>
  </si>
  <si>
    <t>Hundleby, village core</t>
  </si>
  <si>
    <t>Louth, Town centre, contiguous residential areas &amp; park</t>
  </si>
  <si>
    <t>North Thoresby, village core</t>
  </si>
  <si>
    <t>Old Bolingbroke</t>
  </si>
  <si>
    <t>Raithby, small estate village</t>
  </si>
  <si>
    <t>Revesby, Estate village, house and parkland</t>
  </si>
  <si>
    <t>South Willingham, village core</t>
  </si>
  <si>
    <t>Spilsby, town centre</t>
  </si>
  <si>
    <t>Tattershall, village core</t>
  </si>
  <si>
    <t>Thimbleby, Village core</t>
  </si>
  <si>
    <t>Wainfleet, All Saints and St Marys</t>
  </si>
  <si>
    <t>Woodhall Spa, Village core, woodland and historic gardens</t>
  </si>
  <si>
    <t>Wragby, village centre</t>
  </si>
  <si>
    <t>East Northamptonshire</t>
  </si>
  <si>
    <t>Apethorpe</t>
  </si>
  <si>
    <t>Ashton Green</t>
  </si>
  <si>
    <t>Ashton Wold</t>
  </si>
  <si>
    <t>Barnwell</t>
  </si>
  <si>
    <t>Brigstock</t>
  </si>
  <si>
    <t>Bulwick</t>
  </si>
  <si>
    <t>Collyweston</t>
  </si>
  <si>
    <t>Cotterstock</t>
  </si>
  <si>
    <t>Deene</t>
  </si>
  <si>
    <t>Duddington</t>
  </si>
  <si>
    <t>Easton on the Hill</t>
  </si>
  <si>
    <t>Fotheringhay</t>
  </si>
  <si>
    <t>Harringworth</t>
  </si>
  <si>
    <t>Higham Ferrers</t>
  </si>
  <si>
    <t>Irthlingborough</t>
  </si>
  <si>
    <t>Islip</t>
  </si>
  <si>
    <t>Kings Cliffe</t>
  </si>
  <si>
    <t>Laxton</t>
  </si>
  <si>
    <t>Lower Benefield</t>
  </si>
  <si>
    <t>Lowick</t>
  </si>
  <si>
    <t>Nassington</t>
  </si>
  <si>
    <t>Oundle</t>
  </si>
  <si>
    <t>Pilton</t>
  </si>
  <si>
    <t>Polebrook</t>
  </si>
  <si>
    <t>Sudborough</t>
  </si>
  <si>
    <t>Thrapston</t>
  </si>
  <si>
    <t>Titchmarsh</t>
  </si>
  <si>
    <t>Twywell</t>
  </si>
  <si>
    <t>Upper Benefield</t>
  </si>
  <si>
    <t>Wadenhoe</t>
  </si>
  <si>
    <t>Wakerley</t>
  </si>
  <si>
    <t>Woodford</t>
  </si>
  <si>
    <t>Woodnewton</t>
  </si>
  <si>
    <t>Abbots Bromley</t>
  </si>
  <si>
    <t>Admaston, Blithfield</t>
  </si>
  <si>
    <t>Barton under Needwood, Needwood</t>
  </si>
  <si>
    <t>Burton upon Trent No. 1 (King Edward Place/Town), Shobnall</t>
  </si>
  <si>
    <t>Burton upon Trent Nos. 2 &amp; 3 (Town Centre), Burton Upon Trent Town Centre</t>
  </si>
  <si>
    <t>Church Mayfield, Mayfield</t>
  </si>
  <si>
    <t>Clarence Street/Anglesey Road, Burton upon Trent</t>
  </si>
  <si>
    <t>Ellastone, Ashbourne</t>
  </si>
  <si>
    <t>George Street, Burton, Burton upon Trent</t>
  </si>
  <si>
    <t>Hoar Cross</t>
  </si>
  <si>
    <t>Horninglow / Guild Street, Burton upon Trent</t>
  </si>
  <si>
    <t>Marchington, Uttoxeter Rural</t>
  </si>
  <si>
    <t>Middle Mayfield, Ashbourne</t>
  </si>
  <si>
    <t>Newborough</t>
  </si>
  <si>
    <t>Rangemore, Tatenhill</t>
  </si>
  <si>
    <t>Rolleston on Dove, Burton upon Trent</t>
  </si>
  <si>
    <t>Station Street / Borough Road, Burton upon Trent</t>
  </si>
  <si>
    <t>Tatenhill, Burton upon Trent</t>
  </si>
  <si>
    <t>Trent and Mersey Canal</t>
  </si>
  <si>
    <t>Tutbury, Dove Valley</t>
  </si>
  <si>
    <t>Uttoxeter</t>
  </si>
  <si>
    <t>Wootton, Ashbourne</t>
  </si>
  <si>
    <t>Yoxall</t>
  </si>
  <si>
    <t>East Staffordshire***</t>
  </si>
  <si>
    <t>Rocester, Uttoxeter</t>
  </si>
  <si>
    <t>Breadsall Village, Breadsall</t>
  </si>
  <si>
    <t>Breaston, Breaston</t>
  </si>
  <si>
    <t>Dale Abbey, Dale Abbey</t>
  </si>
  <si>
    <t>Draycott, Draycott &amp; Church Wilne</t>
  </si>
  <si>
    <t>Eaton Bank, Little Eaton</t>
  </si>
  <si>
    <t>Ilkeston Town Centre, Ilkeston</t>
  </si>
  <si>
    <t>Little Eaton Village, Little Eaton</t>
  </si>
  <si>
    <t>Long Eaton Lace Factories, Long Eaton</t>
  </si>
  <si>
    <t>Long Eaton Town Centre, Long Eaton</t>
  </si>
  <si>
    <t>Long Eaton, Derby Road, Long Eaton</t>
  </si>
  <si>
    <t>Long Eaton, Sheet Stores, Long Eaton</t>
  </si>
  <si>
    <t>Morley</t>
  </si>
  <si>
    <t>Ockbrook Moravian, Ockbrook &amp; Borrowash</t>
  </si>
  <si>
    <t>Ockbrook Village, Ockbrook &amp; Borrowash</t>
  </si>
  <si>
    <t>Risley, Risley</t>
  </si>
  <si>
    <t>Sandiacre Canal Side, Sandiacre</t>
  </si>
  <si>
    <t>Sandiacre Cloud Side, Sandiacre</t>
  </si>
  <si>
    <t>Sandiacre Lock, Sandiacre</t>
  </si>
  <si>
    <t>Sawley, Sawley</t>
  </si>
  <si>
    <t>Stanley, Stanley &amp; Stanley Common</t>
  </si>
  <si>
    <t>Stanton by Dale, Stanton by Dale</t>
  </si>
  <si>
    <t>West Hallam, West Hallam</t>
  </si>
  <si>
    <t>Bestwood Village, Bestwood Nottinghamshire</t>
  </si>
  <si>
    <t>Calverton, Calverton Village</t>
  </si>
  <si>
    <t>Lambley, Lambley Village</t>
  </si>
  <si>
    <t>Linby, Linby Village</t>
  </si>
  <si>
    <t>Papplewick, Papplewick Village</t>
  </si>
  <si>
    <t>Woodborough, Woodborough Village</t>
  </si>
  <si>
    <t>Allexton</t>
  </si>
  <si>
    <t>Arnesby</t>
  </si>
  <si>
    <t>Ashby Parva</t>
  </si>
  <si>
    <t>Billesdon</t>
  </si>
  <si>
    <t>Bitteswell</t>
  </si>
  <si>
    <t>Blaston</t>
  </si>
  <si>
    <t>Bringhurst</t>
  </si>
  <si>
    <t>Bruntingthorpe</t>
  </si>
  <si>
    <t>Burton Overy</t>
  </si>
  <si>
    <t>Carlton Curlieu</t>
  </si>
  <si>
    <t>Catthorpe</t>
  </si>
  <si>
    <t>Church Langton</t>
  </si>
  <si>
    <t>Claybrook Parva</t>
  </si>
  <si>
    <t>East Langton</t>
  </si>
  <si>
    <t>East Norton</t>
  </si>
  <si>
    <t>Gaulby</t>
  </si>
  <si>
    <t>Great Bowden</t>
  </si>
  <si>
    <t>Gumley</t>
  </si>
  <si>
    <t>Hallaton</t>
  </si>
  <si>
    <t>Horninghold</t>
  </si>
  <si>
    <t>Houghton on the Hill</t>
  </si>
  <si>
    <t>Hungarton</t>
  </si>
  <si>
    <t>Husbands Bosworth</t>
  </si>
  <si>
    <t>Illston on the Hill</t>
  </si>
  <si>
    <t>Keyham</t>
  </si>
  <si>
    <t>Kibworth Beauchamp</t>
  </si>
  <si>
    <t>Kibworth Harcourt</t>
  </si>
  <si>
    <t>Kimcote</t>
  </si>
  <si>
    <t>Laughton</t>
  </si>
  <si>
    <t>Leire</t>
  </si>
  <si>
    <t>Loddington</t>
  </si>
  <si>
    <t>Lowesby</t>
  </si>
  <si>
    <t>Lubenham</t>
  </si>
  <si>
    <t>Lutterworth</t>
  </si>
  <si>
    <t>Market Harborough</t>
  </si>
  <si>
    <t>Medbourne</t>
  </si>
  <si>
    <t>Nevill Holt</t>
  </si>
  <si>
    <t>North Kilworth</t>
  </si>
  <si>
    <t>Owston</t>
  </si>
  <si>
    <t>Peatling Parva</t>
  </si>
  <si>
    <t>Rolleston including New Inn</t>
  </si>
  <si>
    <t>Saddington</t>
  </si>
  <si>
    <t>Scraptoft</t>
  </si>
  <si>
    <t>Shawell</t>
  </si>
  <si>
    <t>Shearsby</t>
  </si>
  <si>
    <t>Skeffington</t>
  </si>
  <si>
    <t>Slawston</t>
  </si>
  <si>
    <t>Smeeton Westerby</t>
  </si>
  <si>
    <t>Stoughton</t>
  </si>
  <si>
    <t>Swinford</t>
  </si>
  <si>
    <t>Theddingworth</t>
  </si>
  <si>
    <t>Thurnby and Bushby</t>
  </si>
  <si>
    <t>Tilton on the Hill</t>
  </si>
  <si>
    <t>Tugby</t>
  </si>
  <si>
    <t>Tur Langton</t>
  </si>
  <si>
    <t>Ullesthorpe</t>
  </si>
  <si>
    <t>Walton</t>
  </si>
  <si>
    <t>Willoughby Waterleys</t>
  </si>
  <si>
    <t>Harborough***</t>
  </si>
  <si>
    <t>Bagshaw</t>
  </si>
  <si>
    <t>Bamford (Lydgate)</t>
  </si>
  <si>
    <t>Bamford Village</t>
  </si>
  <si>
    <t>Castleton</t>
  </si>
  <si>
    <t>Chinley</t>
  </si>
  <si>
    <t>Combs</t>
  </si>
  <si>
    <t>Edale</t>
  </si>
  <si>
    <t>Hope</t>
  </si>
  <si>
    <t>Little Hayfield</t>
  </si>
  <si>
    <t>Peak Forest and Old Dam Extension</t>
  </si>
  <si>
    <t>Rowarth</t>
  </si>
  <si>
    <t>Slackhall and Ford Hall</t>
  </si>
  <si>
    <t>Sparrowpit</t>
  </si>
  <si>
    <t>Tintwistle</t>
  </si>
  <si>
    <t>Wash</t>
  </si>
  <si>
    <t>Wormhill and Hargatewall</t>
  </si>
  <si>
    <t>Brookbottom, New Mills</t>
  </si>
  <si>
    <t>Buxton Central, Buxton</t>
  </si>
  <si>
    <t>Buxton College, Buxton</t>
  </si>
  <si>
    <t>Buxton Fairfield, Buxton</t>
  </si>
  <si>
    <t>Buxton Hardwick, Buxton</t>
  </si>
  <si>
    <t>Buxton The Park, Buxton</t>
  </si>
  <si>
    <t>Buxworth, Buxworth</t>
  </si>
  <si>
    <t>Chapel Milton, Chapel-en-le-Frith</t>
  </si>
  <si>
    <t>Chapel-en-le-Frith - Town End, Chapel-en-le-Frith</t>
  </si>
  <si>
    <t>Chapel-en-le-Frith, Chapel-en-le-Frith</t>
  </si>
  <si>
    <t>Charlesworth, Glossop</t>
  </si>
  <si>
    <t>Chinley and Whitehough, Chapel-en-le-Frith</t>
  </si>
  <si>
    <t>Combs, Chapel-en-le-Frith</t>
  </si>
  <si>
    <t>Hadfield, Glossop</t>
  </si>
  <si>
    <t>Hayfield, Hayfield</t>
  </si>
  <si>
    <t>Higher Chisworth, Charlesworth</t>
  </si>
  <si>
    <t>Hole House, Chisworth, Charlesworth</t>
  </si>
  <si>
    <t>Howard Park, Glossop</t>
  </si>
  <si>
    <t>Howard Town, Glossop</t>
  </si>
  <si>
    <t>Leaden Knowle, Chinley</t>
  </si>
  <si>
    <t>New Mills, New Mills</t>
  </si>
  <si>
    <t>Norfolk Square, Glossop</t>
  </si>
  <si>
    <t>Old Glossop, Glossop</t>
  </si>
  <si>
    <t>Padfield, Glossop</t>
  </si>
  <si>
    <t>Simmondley, Glossop</t>
  </si>
  <si>
    <t>St James, Glossop</t>
  </si>
  <si>
    <t>Tintwistle, Glossop</t>
  </si>
  <si>
    <t>Wash, Chapel-en-le-Frith</t>
  </si>
  <si>
    <t>Whaley Bridge, Whaley Bridge</t>
  </si>
  <si>
    <t>Whitfield, Glossop</t>
  </si>
  <si>
    <t>Whitle, New Mills</t>
  </si>
  <si>
    <t>Wren Nest, Glossop</t>
  </si>
  <si>
    <t>Ashby Canal</t>
  </si>
  <si>
    <t>Barwell A (High Street)</t>
  </si>
  <si>
    <t>Barwell B (Arthur Street)</t>
  </si>
  <si>
    <t>Burbage</t>
  </si>
  <si>
    <t>Cadeby</t>
  </si>
  <si>
    <t>Congerstone</t>
  </si>
  <si>
    <t>Desford</t>
  </si>
  <si>
    <t>Earl Shilton</t>
  </si>
  <si>
    <t>Groby</t>
  </si>
  <si>
    <t>Higham on the Hill</t>
  </si>
  <si>
    <t>Hinckley Druid Street, Hinckley</t>
  </si>
  <si>
    <t>Hinckley Hollycroft, Hinckley</t>
  </si>
  <si>
    <t>Hinckley Town Centre</t>
  </si>
  <si>
    <t>Market Bosworth</t>
  </si>
  <si>
    <t>Newbold Verdon</t>
  </si>
  <si>
    <t>Orton on the Hill</t>
  </si>
  <si>
    <t>Osbaston</t>
  </si>
  <si>
    <t>Ratby</t>
  </si>
  <si>
    <t>Shackerstone</t>
  </si>
  <si>
    <t>Shenton</t>
  </si>
  <si>
    <t>Sibson</t>
  </si>
  <si>
    <t>Stoke Golding</t>
  </si>
  <si>
    <t>Sutton Cheney</t>
  </si>
  <si>
    <t>Twycross</t>
  </si>
  <si>
    <t>Witherley</t>
  </si>
  <si>
    <t>Hinckley and Bosworth***</t>
  </si>
  <si>
    <t>Kettering</t>
  </si>
  <si>
    <t>Ashley</t>
  </si>
  <si>
    <t>Barton Seagrave, Barton Seagrave</t>
  </si>
  <si>
    <t>Brampton Ash, Brampton Ash</t>
  </si>
  <si>
    <t>Braybrooke, Braybrooke</t>
  </si>
  <si>
    <t>Burton Latimer</t>
  </si>
  <si>
    <t>Cranford, Cranford</t>
  </si>
  <si>
    <t>Cransley, Great Cransley</t>
  </si>
  <si>
    <t>Desborough</t>
  </si>
  <si>
    <t>Geddington, Geddington</t>
  </si>
  <si>
    <t>Grafton Underwood, Grafton Underwood</t>
  </si>
  <si>
    <t>Harrington, Harrington</t>
  </si>
  <si>
    <t>Kettering, Kettering Town Centre</t>
  </si>
  <si>
    <t>Little Oakley, Little Oakley</t>
  </si>
  <si>
    <t>Loddington, Loddington</t>
  </si>
  <si>
    <t>Newton, Newton</t>
  </si>
  <si>
    <t>Pipewell</t>
  </si>
  <si>
    <t>Pytchley, Pytchley</t>
  </si>
  <si>
    <t>Rothwell</t>
  </si>
  <si>
    <t>Rushton, Rushton</t>
  </si>
  <si>
    <t>Stoke Albany, Stoke Albany</t>
  </si>
  <si>
    <t>Thorpe Malsor, Thorpe Malsor</t>
  </si>
  <si>
    <t>Warkton, Warkton</t>
  </si>
  <si>
    <t>Weekley</t>
  </si>
  <si>
    <t>Weston-by-Welland, Weston-by-Welland</t>
  </si>
  <si>
    <t>Wilbarston, Wilbarston</t>
  </si>
  <si>
    <t>Alrewas</t>
  </si>
  <si>
    <t>Clifton Campville</t>
  </si>
  <si>
    <t>Colton</t>
  </si>
  <si>
    <t>Elford</t>
  </si>
  <si>
    <t>Fazeley and Bonehill</t>
  </si>
  <si>
    <t>Fradley Junction</t>
  </si>
  <si>
    <t>Hamstall Ridware</t>
  </si>
  <si>
    <t>Harlaston</t>
  </si>
  <si>
    <t>Haunton</t>
  </si>
  <si>
    <t>Hints</t>
  </si>
  <si>
    <t>Hopwas</t>
  </si>
  <si>
    <t>Kings Bromley</t>
  </si>
  <si>
    <t>Little Aston</t>
  </si>
  <si>
    <t>Longdon Green</t>
  </si>
  <si>
    <t>Mavesyn Ridware</t>
  </si>
  <si>
    <t>Shenstone</t>
  </si>
  <si>
    <t>Wall</t>
  </si>
  <si>
    <t>Wigginton</t>
  </si>
  <si>
    <t>Carline, Lincoln</t>
  </si>
  <si>
    <t>Cathedral and City Centre, Lincoln</t>
  </si>
  <si>
    <t>Gowts Bridge, Lincoln</t>
  </si>
  <si>
    <t>Lindum and Arboretum, Lincoln</t>
  </si>
  <si>
    <t>Newport and Nettleham Road, Lincoln</t>
  </si>
  <si>
    <t>Sibthorp, Lincoln</t>
  </si>
  <si>
    <t>St Catherines, Lincoln</t>
  </si>
  <si>
    <t>St Peter at Gowts, Lincoln</t>
  </si>
  <si>
    <t>Swanpool, Lincoln</t>
  </si>
  <si>
    <t>The Dell, Lincoln</t>
  </si>
  <si>
    <t>West Parade and Brayford, Lincoln</t>
  </si>
  <si>
    <t>Abberley</t>
  </si>
  <si>
    <t>Bayton</t>
  </si>
  <si>
    <t>Bushley</t>
  </si>
  <si>
    <t>Castlemorton</t>
  </si>
  <si>
    <t>Clifton on Teme</t>
  </si>
  <si>
    <t>Great Malvern</t>
  </si>
  <si>
    <t>Hallow</t>
  </si>
  <si>
    <t>Hanley Castle</t>
  </si>
  <si>
    <t>Kempsey</t>
  </si>
  <si>
    <t>Madresfield</t>
  </si>
  <si>
    <t>Malvern Link</t>
  </si>
  <si>
    <t>Malvern Trinity</t>
  </si>
  <si>
    <t>Martley</t>
  </si>
  <si>
    <t>Newland</t>
  </si>
  <si>
    <t>Powick</t>
  </si>
  <si>
    <t>Ripple</t>
  </si>
  <si>
    <t>Tenbury Wells</t>
  </si>
  <si>
    <t>Uckinghall</t>
  </si>
  <si>
    <t>Upton upon Severn</t>
  </si>
  <si>
    <t>Bridge Street, Mansfield</t>
  </si>
  <si>
    <t>Church Warsop, Mansfield</t>
  </si>
  <si>
    <t>Crow Hill Drive, Mansfield</t>
  </si>
  <si>
    <t>Mansfield Woodhouse, Mansfield</t>
  </si>
  <si>
    <t>Market Place, Mansfield</t>
  </si>
  <si>
    <t>Market Warsop, Mansfield</t>
  </si>
  <si>
    <t>Nottingham Road, Mansfield</t>
  </si>
  <si>
    <t>Pleasley, Mansfield</t>
  </si>
  <si>
    <t>Terrace Road, Mansfield</t>
  </si>
  <si>
    <t>The Park, Mansfield</t>
  </si>
  <si>
    <t>West Gate, Mansfield</t>
  </si>
  <si>
    <t>Ab Kettleby, Ab Kettleby</t>
  </si>
  <si>
    <t>Asfordby, Asfordby</t>
  </si>
  <si>
    <t>Ashby Folville, Gaddesby</t>
  </si>
  <si>
    <t>Barsby, Gaddesby</t>
  </si>
  <si>
    <t>Belvoir Castle, Knipton</t>
  </si>
  <si>
    <t>Bottesford, Bottesford</t>
  </si>
  <si>
    <t>Branston, Croxton Kerrial</t>
  </si>
  <si>
    <t>Buckminster, Buckminster</t>
  </si>
  <si>
    <t>Burrough on the Hill, Somerby</t>
  </si>
  <si>
    <t>Cold Overton, Knossington and Cold Overton</t>
  </si>
  <si>
    <t>Croxton Kerrial, Croxton Kerrial</t>
  </si>
  <si>
    <t>Easthorpe, Bottesford</t>
  </si>
  <si>
    <t>Eaton, Eaton</t>
  </si>
  <si>
    <t>Edmondthorpe, Wymondham</t>
  </si>
  <si>
    <t>Freeby, Freeby</t>
  </si>
  <si>
    <t>Frisby on the Wreake</t>
  </si>
  <si>
    <t>Gaddesby, Gaddesby</t>
  </si>
  <si>
    <t>Goadby Marwood, Eaton</t>
  </si>
  <si>
    <t>Great Dalby, Burton and Dalby</t>
  </si>
  <si>
    <t>Grimston, Grimston</t>
  </si>
  <si>
    <t>Harston, Belvoir</t>
  </si>
  <si>
    <t>Hoby, Hoby with Rotherby</t>
  </si>
  <si>
    <t>Holwell, Ab Kettleby</t>
  </si>
  <si>
    <t>Hose, Clawson, Hose and Harby</t>
  </si>
  <si>
    <t>Knipton, Belvoir</t>
  </si>
  <si>
    <t>Knossington, Knossington and Cold Overton</t>
  </si>
  <si>
    <t>Long Clawson, Clawson, Hose and Harby</t>
  </si>
  <si>
    <t>Melton Mowbray</t>
  </si>
  <si>
    <t>Normanton, Bottesford</t>
  </si>
  <si>
    <t>Old Dalby, Broughton and Old dalby</t>
  </si>
  <si>
    <t>Pickwell, Somerby</t>
  </si>
  <si>
    <t>Redmile, Redmile</t>
  </si>
  <si>
    <t>Rotherby, Hoby with Rotherby</t>
  </si>
  <si>
    <t>Saltby, Sproxton</t>
  </si>
  <si>
    <t>Saxelbye, Grimston</t>
  </si>
  <si>
    <t>Scalford, Scalford</t>
  </si>
  <si>
    <t>Somerby, Somerby</t>
  </si>
  <si>
    <t>Sproxton, Sproxton</t>
  </si>
  <si>
    <t>Stapleford Park, Freeby</t>
  </si>
  <si>
    <t>Stathern, Stathern</t>
  </si>
  <si>
    <t>Stonesby, Sproxton</t>
  </si>
  <si>
    <t>Waltham on the Wolds, Waltham on the Wolds</t>
  </si>
  <si>
    <t>Wartnaby, Ab Kettleby</t>
  </si>
  <si>
    <t>Wymondham, Wymondham</t>
  </si>
  <si>
    <t>Averham</t>
  </si>
  <si>
    <t>Balderton</t>
  </si>
  <si>
    <t>Barnby in the Willows</t>
  </si>
  <si>
    <t>Besthorpe</t>
  </si>
  <si>
    <t>Bilsthorpe</t>
  </si>
  <si>
    <t>Bleasby</t>
  </si>
  <si>
    <t>Blidworth</t>
  </si>
  <si>
    <t>Bulcote</t>
  </si>
  <si>
    <t>Carlton on Trent</t>
  </si>
  <si>
    <t>Caunton</t>
  </si>
  <si>
    <t>Coddington</t>
  </si>
  <si>
    <t>Collingham</t>
  </si>
  <si>
    <t>Eakring</t>
  </si>
  <si>
    <t>East Stoke</t>
  </si>
  <si>
    <t>Edwinstowe</t>
  </si>
  <si>
    <t>Egmanton</t>
  </si>
  <si>
    <t>Elston</t>
  </si>
  <si>
    <t>Epperstone</t>
  </si>
  <si>
    <t>Farndon</t>
  </si>
  <si>
    <t>Farnsfield</t>
  </si>
  <si>
    <t>Fiskerton</t>
  </si>
  <si>
    <t>Girton</t>
  </si>
  <si>
    <t>Halloughton</t>
  </si>
  <si>
    <t>Hoveringham</t>
  </si>
  <si>
    <t>Kelham</t>
  </si>
  <si>
    <t>Kersall</t>
  </si>
  <si>
    <t>Kirklington</t>
  </si>
  <si>
    <t>Kneesall</t>
  </si>
  <si>
    <t>Lowdham</t>
  </si>
  <si>
    <t>Maplebeck</t>
  </si>
  <si>
    <t>Morton, Fiskerton cum Morton</t>
  </si>
  <si>
    <t>Newark</t>
  </si>
  <si>
    <t>Norwell</t>
  </si>
  <si>
    <t>Ollerton</t>
  </si>
  <si>
    <t>Oxton</t>
  </si>
  <si>
    <t>South Clifton</t>
  </si>
  <si>
    <t>South Scarle</t>
  </si>
  <si>
    <t>Southwell</t>
  </si>
  <si>
    <t>Sutton on Trent</t>
  </si>
  <si>
    <t>Thurgarton</t>
  </si>
  <si>
    <t>Walesby</t>
  </si>
  <si>
    <t>Wellow</t>
  </si>
  <si>
    <t>Winthorpe</t>
  </si>
  <si>
    <t>Audley, Newcastle under Lyme</t>
  </si>
  <si>
    <t>Basford, Newcastle under Lyme</t>
  </si>
  <si>
    <t>Betley, Newcastle under Lyme</t>
  </si>
  <si>
    <t>Butterton, Newcastle under Lyme</t>
  </si>
  <si>
    <t>Clayton</t>
  </si>
  <si>
    <t>Keele Hall, Newcastle under Lyme</t>
  </si>
  <si>
    <t>Keele, Newcastle under Lyme</t>
  </si>
  <si>
    <t>Kidsgrove, Newcastle under Lyme</t>
  </si>
  <si>
    <t>Madeley</t>
  </si>
  <si>
    <t>Maer</t>
  </si>
  <si>
    <t>Mucklestone</t>
  </si>
  <si>
    <t>Newcastle Under Lyme, Newcastle under Lyme</t>
  </si>
  <si>
    <t>Shropshire Union Canal</t>
  </si>
  <si>
    <t>Silverdale</t>
  </si>
  <si>
    <t>Stubbs Walk</t>
  </si>
  <si>
    <t>Talke</t>
  </si>
  <si>
    <t>The Brampton</t>
  </si>
  <si>
    <t>Watlands Park</t>
  </si>
  <si>
    <t>Whitmore</t>
  </si>
  <si>
    <t>Wolstanton</t>
  </si>
  <si>
    <t>Amber Mill &amp; Toad Hall, Furnace, Oakerthorpe</t>
  </si>
  <si>
    <t>Ashover Village, Ashover</t>
  </si>
  <si>
    <t>Barlow Grange</t>
  </si>
  <si>
    <t>Barlow Mills and Crow Holes</t>
  </si>
  <si>
    <t>Barlow Woodseats and Johnnygate</t>
  </si>
  <si>
    <t>Barlow, Barlow</t>
  </si>
  <si>
    <t>Cartledge, Holmesfield</t>
  </si>
  <si>
    <t>Clay Cross Town Centre</t>
  </si>
  <si>
    <t>Coal Aston, Dronfield</t>
  </si>
  <si>
    <t>Cutthorpe</t>
  </si>
  <si>
    <t>Dronfield and Extension, Dronfield</t>
  </si>
  <si>
    <t>Dronfield Woodhouse</t>
  </si>
  <si>
    <t>Eckington and Renishaw Park, Eckington</t>
  </si>
  <si>
    <t>Eckington High Street</t>
  </si>
  <si>
    <t>Hallfield Gate</t>
  </si>
  <si>
    <t>Heath</t>
  </si>
  <si>
    <t>Higham Old Village</t>
  </si>
  <si>
    <t>Holmesfield</t>
  </si>
  <si>
    <t>Horseley Gate and Cordwell, Holmesfield</t>
  </si>
  <si>
    <t>Morton</t>
  </si>
  <si>
    <t>Moss Valley, Eckington</t>
  </si>
  <si>
    <t>North Wingfield</t>
  </si>
  <si>
    <t>Old Brampton, Brampton</t>
  </si>
  <si>
    <t>Pratt Hall, Cutthorpe</t>
  </si>
  <si>
    <t>Summerley, Dronfield</t>
  </si>
  <si>
    <t>Sutton Scarsdale, Sutton Cum Duckmanton</t>
  </si>
  <si>
    <t>Unthank, Holmesfield</t>
  </si>
  <si>
    <t>Wadshelf, Brampton</t>
  </si>
  <si>
    <t>West Handley, Dronfield</t>
  </si>
  <si>
    <t>Woodthorpe Hall and Fanshaw Gate, Holmesfield</t>
  </si>
  <si>
    <t>Aswarby</t>
  </si>
  <si>
    <t>Bassingham</t>
  </si>
  <si>
    <t>Billinghay</t>
  </si>
  <si>
    <t>Blankney</t>
  </si>
  <si>
    <t>Bloxholm</t>
  </si>
  <si>
    <t>Boothby Graffoe</t>
  </si>
  <si>
    <t>Branston</t>
  </si>
  <si>
    <t>Brant Broughton</t>
  </si>
  <si>
    <t>Coleby</t>
  </si>
  <si>
    <t>Dunston</t>
  </si>
  <si>
    <t>Harmston</t>
  </si>
  <si>
    <t>Heckington Station</t>
  </si>
  <si>
    <t>Heckington Village</t>
  </si>
  <si>
    <t>Heighington</t>
  </si>
  <si>
    <t>Helpringham</t>
  </si>
  <si>
    <t>Kelby</t>
  </si>
  <si>
    <t>Leadenham</t>
  </si>
  <si>
    <t>Metheringham</t>
  </si>
  <si>
    <t>Navenby</t>
  </si>
  <si>
    <t>Nocton</t>
  </si>
  <si>
    <t>North Rauceby</t>
  </si>
  <si>
    <t>North Scarle</t>
  </si>
  <si>
    <t>Osbournby</t>
  </si>
  <si>
    <t>Potterhanworth</t>
  </si>
  <si>
    <t>Rauceby Hospital</t>
  </si>
  <si>
    <t>Scopwick</t>
  </si>
  <si>
    <t>Sleaford No. 1, Sleaford No. 2 and Sleaford Extension</t>
  </si>
  <si>
    <t>South Rauceby</t>
  </si>
  <si>
    <t>Waddington</t>
  </si>
  <si>
    <t>Washingborough</t>
  </si>
  <si>
    <t>Welbourn</t>
  </si>
  <si>
    <t>Wellingore</t>
  </si>
  <si>
    <t>Wilsford</t>
  </si>
  <si>
    <t>Atherstone</t>
  </si>
  <si>
    <t>Coventry Road Coleshill</t>
  </si>
  <si>
    <t>Fillongley</t>
  </si>
  <si>
    <t>Kingsbury</t>
  </si>
  <si>
    <t>Mancetter</t>
  </si>
  <si>
    <t>Newton Regis</t>
  </si>
  <si>
    <t>Polesworth</t>
  </si>
  <si>
    <t>Water Orton</t>
  </si>
  <si>
    <t>Watling Street Bridge Atherstone</t>
  </si>
  <si>
    <t>Appleby Magna</t>
  </si>
  <si>
    <t>Ashby Canal, Ashby</t>
  </si>
  <si>
    <t>Ashby de la Zouch</t>
  </si>
  <si>
    <t>Blackfordby, Ashby</t>
  </si>
  <si>
    <t>Breedon the Hill, Castle Donington</t>
  </si>
  <si>
    <t>Castle Donington</t>
  </si>
  <si>
    <t>Cavendish Bridge, Castle Donington</t>
  </si>
  <si>
    <t>Coalville</t>
  </si>
  <si>
    <t>Coleorton Hall, Loughborough</t>
  </si>
  <si>
    <t>Diseworth, Castle Donington</t>
  </si>
  <si>
    <t>Donington le Heath</t>
  </si>
  <si>
    <t>Heath End, Ashby</t>
  </si>
  <si>
    <t>Hemington, Castle Donington</t>
  </si>
  <si>
    <t>Hugglescote</t>
  </si>
  <si>
    <t>Ibstock, Coalville</t>
  </si>
  <si>
    <t>Lockington, Castle Donington</t>
  </si>
  <si>
    <t>Long Whatton, Kegworth</t>
  </si>
  <si>
    <t>Measham, Measham</t>
  </si>
  <si>
    <t>Packington, Ashby</t>
  </si>
  <si>
    <t>Ravenstone, Coalville</t>
  </si>
  <si>
    <t>Snarestone, Ashby</t>
  </si>
  <si>
    <t>Staunton Harold, Castle Donington</t>
  </si>
  <si>
    <t>Tonge, Castle Donington</t>
  </si>
  <si>
    <t>Wilson, Castle Donington</t>
  </si>
  <si>
    <t>Northampton</t>
  </si>
  <si>
    <t>Abington Park, Northampton</t>
  </si>
  <si>
    <t>All Saints, Northampton</t>
  </si>
  <si>
    <t>Barrack Road, Northampton</t>
  </si>
  <si>
    <t>Billing Road, Northampton</t>
  </si>
  <si>
    <t>Boot and Shoe Quarter, Northampton</t>
  </si>
  <si>
    <t>Collingtree, Northampton</t>
  </si>
  <si>
    <t>Dallington, Northampton</t>
  </si>
  <si>
    <t>Delapre Park, Northampton</t>
  </si>
  <si>
    <t>Derngate, Northampton</t>
  </si>
  <si>
    <t>Duston, Upton</t>
  </si>
  <si>
    <t>Great Billing, Northampton</t>
  </si>
  <si>
    <t>Great Houghton, Great Houghton</t>
  </si>
  <si>
    <t>Hardingstone, Hardingstone</t>
  </si>
  <si>
    <t>Holy Sepulchre, Northampton</t>
  </si>
  <si>
    <t>Kingsley, Northampton</t>
  </si>
  <si>
    <t>Kingsthorpe Manor Road / High Street, Northampton</t>
  </si>
  <si>
    <t>Kingsthorpe, Northampton</t>
  </si>
  <si>
    <t>St Crispin Hospital, Upton</t>
  </si>
  <si>
    <t>St Giles, Northampton</t>
  </si>
  <si>
    <t>Weston Favell, Northampton</t>
  </si>
  <si>
    <t>Wootton, Northampton</t>
  </si>
  <si>
    <t>Abbey</t>
  </si>
  <si>
    <t>Bedworth Town Centre</t>
  </si>
  <si>
    <t>Bulkington</t>
  </si>
  <si>
    <t>Nuneaton Town Centre</t>
  </si>
  <si>
    <t>All Saints</t>
  </si>
  <si>
    <t>London Road and Saint Peters Church</t>
  </si>
  <si>
    <t>Midland Cottages</t>
  </si>
  <si>
    <t>North Memorial Homes and Framework Knitters</t>
  </si>
  <si>
    <t>Oadby Court</t>
  </si>
  <si>
    <t>Oadby Hill Top and Meadowcourt</t>
  </si>
  <si>
    <t>South Wigston</t>
  </si>
  <si>
    <t>Spa Lane, Wigston</t>
  </si>
  <si>
    <t>The Lanes, Wigston</t>
  </si>
  <si>
    <t>Oadby and Wigston***</t>
  </si>
  <si>
    <t>Feckenham</t>
  </si>
  <si>
    <t>St Stephens Green Redditch</t>
  </si>
  <si>
    <t>Bilton</t>
  </si>
  <si>
    <t>Bilton Road</t>
  </si>
  <si>
    <t>Brandon</t>
  </si>
  <si>
    <t>Brinklow</t>
  </si>
  <si>
    <t>Churchover</t>
  </si>
  <si>
    <t>Clifton upon Dunsmore</t>
  </si>
  <si>
    <t>Clifton, Hillmorton and Whitehall Road</t>
  </si>
  <si>
    <t>Coombe Abbey</t>
  </si>
  <si>
    <t>Dunchurch</t>
  </si>
  <si>
    <t>Easenhall</t>
  </si>
  <si>
    <t>Hillmorton Locks</t>
  </si>
  <si>
    <t>Leamington Hastings</t>
  </si>
  <si>
    <t>Monks Kirby</t>
  </si>
  <si>
    <t>Old Brownsover</t>
  </si>
  <si>
    <t>Rugby School</t>
  </si>
  <si>
    <t>Rugby Town Centre</t>
  </si>
  <si>
    <t>Stretton on Dunsmore</t>
  </si>
  <si>
    <t>Thurlaston</t>
  </si>
  <si>
    <t>Wolston</t>
  </si>
  <si>
    <t>Aslockton</t>
  </si>
  <si>
    <t>Bingham</t>
  </si>
  <si>
    <t>Bradmore</t>
  </si>
  <si>
    <t>Bunny, Nottinghamshire</t>
  </si>
  <si>
    <t>Car Colston</t>
  </si>
  <si>
    <t>Colston Bassett</t>
  </si>
  <si>
    <t>Costock</t>
  </si>
  <si>
    <t>Cropwell Butler</t>
  </si>
  <si>
    <t>East Bridgford</t>
  </si>
  <si>
    <t>East Leake</t>
  </si>
  <si>
    <t>Edwalton, West Bridgford</t>
  </si>
  <si>
    <t>Flintham</t>
  </si>
  <si>
    <t>Granby</t>
  </si>
  <si>
    <t>Hawksworth</t>
  </si>
  <si>
    <t>Hickling</t>
  </si>
  <si>
    <t>Keyworth</t>
  </si>
  <si>
    <t>Kneeton</t>
  </si>
  <si>
    <t>Langar</t>
  </si>
  <si>
    <t>Normanton on the Wolds</t>
  </si>
  <si>
    <t>Orston</t>
  </si>
  <si>
    <t>Ruddington</t>
  </si>
  <si>
    <t>Saxondale</t>
  </si>
  <si>
    <t>Scarrington</t>
  </si>
  <si>
    <t>Sutton Bonington</t>
  </si>
  <si>
    <t>Thoroton</t>
  </si>
  <si>
    <t>Thrumpton</t>
  </si>
  <si>
    <t>Upper Broughton</t>
  </si>
  <si>
    <t>West Leake</t>
  </si>
  <si>
    <t>Whatton in the Vale</t>
  </si>
  <si>
    <t>Wysall</t>
  </si>
  <si>
    <t>Church Square, Oldbury, Black Country</t>
  </si>
  <si>
    <t>Factory Locks, Tipton, Black Country</t>
  </si>
  <si>
    <t>High Street, West Bromwich, Black Country</t>
  </si>
  <si>
    <t>Market Place, Wednesbury, Black Country</t>
  </si>
  <si>
    <t>Smethwick Summit (Galton Valley), Black Country</t>
  </si>
  <si>
    <t>Warrens Hall, Black Country</t>
  </si>
  <si>
    <t>Ashleigh Road, Solihull</t>
  </si>
  <si>
    <t>Barston, Solihull</t>
  </si>
  <si>
    <t>Berkswell, Solihull</t>
  </si>
  <si>
    <t>Bickenhill, Solihull</t>
  </si>
  <si>
    <t>Castle Bromwich, North Solihull</t>
  </si>
  <si>
    <t>Granville Road, Dorridge, Dorridge</t>
  </si>
  <si>
    <t>Grove Avenue, Solihull</t>
  </si>
  <si>
    <t>Hampton-in-Arden, Solihull</t>
  </si>
  <si>
    <t>Knowle, Solihull</t>
  </si>
  <si>
    <t>Malvern Hall and Brueton Avenue, Solihull</t>
  </si>
  <si>
    <t>Malvern Park Farm, Solihull</t>
  </si>
  <si>
    <t>Meriden Green, Solihull</t>
  </si>
  <si>
    <t>Meriden Hill, Solihull</t>
  </si>
  <si>
    <t>Olton, Solihull</t>
  </si>
  <si>
    <t>Solihull, St Alphege</t>
  </si>
  <si>
    <t>Station Approach, Dorridge, Dorridge</t>
  </si>
  <si>
    <t>Temple Balsall, Balsall</t>
  </si>
  <si>
    <t>Walsal End, Hampton in Arden</t>
  </si>
  <si>
    <t>Warwick Road, Solihull</t>
  </si>
  <si>
    <t>White House Way, Solihull</t>
  </si>
  <si>
    <t>Aston on Trent</t>
  </si>
  <si>
    <t>Barrow on Trent</t>
  </si>
  <si>
    <t>Bretby</t>
  </si>
  <si>
    <t>Etwall</t>
  </si>
  <si>
    <t>Kings Newton</t>
  </si>
  <si>
    <t>Lullington</t>
  </si>
  <si>
    <t>Melbourne</t>
  </si>
  <si>
    <t>Netherseal</t>
  </si>
  <si>
    <t>Newton Solney</t>
  </si>
  <si>
    <t>Repton</t>
  </si>
  <si>
    <t>Shardlow Wharf</t>
  </si>
  <si>
    <t>Smisby</t>
  </si>
  <si>
    <t>Stanton by Bridge</t>
  </si>
  <si>
    <t>Swadlincote</t>
  </si>
  <si>
    <t>Swarkestone</t>
  </si>
  <si>
    <t>Ticknall</t>
  </si>
  <si>
    <t>Trusley</t>
  </si>
  <si>
    <t>Twyford</t>
  </si>
  <si>
    <t>Walton on Trent</t>
  </si>
  <si>
    <t>Woodhouses</t>
  </si>
  <si>
    <t>Crowland</t>
  </si>
  <si>
    <t>Dawsmere</t>
  </si>
  <si>
    <t>Donington</t>
  </si>
  <si>
    <t>Fleet</t>
  </si>
  <si>
    <t>Fleet Hargate</t>
  </si>
  <si>
    <t>Gosberton</t>
  </si>
  <si>
    <t>Holbeach</t>
  </si>
  <si>
    <t>Pinchbeck</t>
  </si>
  <si>
    <t>Spalding, South Holland</t>
  </si>
  <si>
    <t>Tydd Gote</t>
  </si>
  <si>
    <t>Tydd St Mary</t>
  </si>
  <si>
    <t>Allington, South Kesteven</t>
  </si>
  <si>
    <t>Ancaster, South Kesteven</t>
  </si>
  <si>
    <t>Aslackby</t>
  </si>
  <si>
    <t>Barholm</t>
  </si>
  <si>
    <t>Barkston</t>
  </si>
  <si>
    <t>Barrowby</t>
  </si>
  <si>
    <t>Billingborough</t>
  </si>
  <si>
    <t>Bourne</t>
  </si>
  <si>
    <t>Braceborough</t>
  </si>
  <si>
    <t>Braceby, South Kesteven</t>
  </si>
  <si>
    <t>Burton Le Coggles</t>
  </si>
  <si>
    <t>Casewick, South Kesteven</t>
  </si>
  <si>
    <t>Castle Bytham</t>
  </si>
  <si>
    <t>Caythorpe and Frieston</t>
  </si>
  <si>
    <t>Corby Glen</t>
  </si>
  <si>
    <t>Deeping St James</t>
  </si>
  <si>
    <t>Dunsby</t>
  </si>
  <si>
    <t>Folkingham</t>
  </si>
  <si>
    <t>Grantham</t>
  </si>
  <si>
    <t>Grantham St. Anne’s, Grantham</t>
  </si>
  <si>
    <t>Great Gonerby</t>
  </si>
  <si>
    <t>Greatford</t>
  </si>
  <si>
    <t>Harlaxton</t>
  </si>
  <si>
    <t>Hough on the Hill</t>
  </si>
  <si>
    <t>Irnham</t>
  </si>
  <si>
    <t>Langtoft</t>
  </si>
  <si>
    <t>Londonthorpe</t>
  </si>
  <si>
    <t>Manthorpe</t>
  </si>
  <si>
    <t>Market Deeping, South Kesteven</t>
  </si>
  <si>
    <t>Morton, South Kesteven</t>
  </si>
  <si>
    <t>Oasby, South Kesteven</t>
  </si>
  <si>
    <t>Ropsley, South Kesteven</t>
  </si>
  <si>
    <t>Skillington, South Kesteven</t>
  </si>
  <si>
    <t>South Witham, South Kesteven</t>
  </si>
  <si>
    <t>Stamford Northfields</t>
  </si>
  <si>
    <t>Stamford, South Kesteven</t>
  </si>
  <si>
    <t>Stoke Rochford, South Kesteven</t>
  </si>
  <si>
    <t>Swinstead, South Kesteven</t>
  </si>
  <si>
    <t>Uffington, South Kesteven</t>
  </si>
  <si>
    <t>West Deeping, South Kesteven</t>
  </si>
  <si>
    <t>Westborough, South Kesteven</t>
  </si>
  <si>
    <t>Witham on the Hill, South Kesteven</t>
  </si>
  <si>
    <t>Woolsthorpe by Belvoir</t>
  </si>
  <si>
    <t>Woolsthorpe by Colsterworth, South Kesteven</t>
  </si>
  <si>
    <t>South Kesteven***</t>
  </si>
  <si>
    <t>Fulbeck</t>
  </si>
  <si>
    <t>South Northamptonshire</t>
  </si>
  <si>
    <t>Abthorpe</t>
  </si>
  <si>
    <t>Adstone</t>
  </si>
  <si>
    <t>Alderton</t>
  </si>
  <si>
    <t>Aynho</t>
  </si>
  <si>
    <t>Blakesley</t>
  </si>
  <si>
    <t>Blisworth</t>
  </si>
  <si>
    <t>Brackley Old Town</t>
  </si>
  <si>
    <t>Brackley Town Centre</t>
  </si>
  <si>
    <t>Bradden</t>
  </si>
  <si>
    <t>Brafield on the Green</t>
  </si>
  <si>
    <t>Bugbrooke</t>
  </si>
  <si>
    <t>Castle Ashby</t>
  </si>
  <si>
    <t>Chacombe</t>
  </si>
  <si>
    <t>Chipping Warden</t>
  </si>
  <si>
    <t>Cogenhoe</t>
  </si>
  <si>
    <t>Cosgrove</t>
  </si>
  <si>
    <t>Courteenhall</t>
  </si>
  <si>
    <t>Croughton</t>
  </si>
  <si>
    <t>Culworth</t>
  </si>
  <si>
    <t>Deanshanger</t>
  </si>
  <si>
    <t>Easton Neston Park</t>
  </si>
  <si>
    <t>Evenley</t>
  </si>
  <si>
    <t>Eydon</t>
  </si>
  <si>
    <t>Farthinghoe</t>
  </si>
  <si>
    <t>Gayton</t>
  </si>
  <si>
    <t>Grafton Regis</t>
  </si>
  <si>
    <t>Greatworth</t>
  </si>
  <si>
    <t>Harpole</t>
  </si>
  <si>
    <t>Hulcot, Easton Neston</t>
  </si>
  <si>
    <t>Kings Sutton</t>
  </si>
  <si>
    <t>Kislingbury</t>
  </si>
  <si>
    <t>Litchborough</t>
  </si>
  <si>
    <t>Little Houghton</t>
  </si>
  <si>
    <t>Lower Middleton Cheney</t>
  </si>
  <si>
    <t>Maidford</t>
  </si>
  <si>
    <t>Marston St Lawrence</t>
  </si>
  <si>
    <t>Milton Malsor</t>
  </si>
  <si>
    <t>Moreton Pinkney</t>
  </si>
  <si>
    <t>Nether Heyford</t>
  </si>
  <si>
    <t>Newbottle</t>
  </si>
  <si>
    <t>Old Stratford</t>
  </si>
  <si>
    <t>Overthorpe</t>
  </si>
  <si>
    <t>Passenham, Old Stratford</t>
  </si>
  <si>
    <t>Rothersthorpe</t>
  </si>
  <si>
    <t>Stoke Bruerne</t>
  </si>
  <si>
    <t>Sulgrave</t>
  </si>
  <si>
    <t>Thenford</t>
  </si>
  <si>
    <t>Tiffield</t>
  </si>
  <si>
    <t>Towcester</t>
  </si>
  <si>
    <t>Upper Middleton Cheney</t>
  </si>
  <si>
    <t>Yardley Gobion</t>
  </si>
  <si>
    <t>Yardley Hastings</t>
  </si>
  <si>
    <t>Blymhill</t>
  </si>
  <si>
    <t>Brewood</t>
  </si>
  <si>
    <t>Chillington</t>
  </si>
  <si>
    <t>Codsall &amp; Oaken</t>
  </si>
  <si>
    <t>Enville</t>
  </si>
  <si>
    <t>Himley</t>
  </si>
  <si>
    <t>Kinver</t>
  </si>
  <si>
    <t>Lapley</t>
  </si>
  <si>
    <t>Lower Penn</t>
  </si>
  <si>
    <t>Pattingham</t>
  </si>
  <si>
    <t>Penkridge</t>
  </si>
  <si>
    <t>Staffordshire &amp; Worcestershire Canal</t>
  </si>
  <si>
    <t>Stourbridge Canal, Kinver</t>
  </si>
  <si>
    <t>Trysull &amp; Seisdon</t>
  </si>
  <si>
    <t>Vicarage Road / The Woodlands, Lower Penn</t>
  </si>
  <si>
    <t>Weston-under-Lizard</t>
  </si>
  <si>
    <t>Wheaton Aston</t>
  </si>
  <si>
    <t>Wombourne</t>
  </si>
  <si>
    <t>Burton Manor Village</t>
  </si>
  <si>
    <t>Chebsey</t>
  </si>
  <si>
    <t>Church Eaton</t>
  </si>
  <si>
    <t>Colwich and Little Haywood</t>
  </si>
  <si>
    <t>Eccleshall</t>
  </si>
  <si>
    <t>Forebridge</t>
  </si>
  <si>
    <t>Forton and Meretown</t>
  </si>
  <si>
    <t>Fulford</t>
  </si>
  <si>
    <t>Gnosall</t>
  </si>
  <si>
    <t>Great Haywood and Shugborough</t>
  </si>
  <si>
    <t>Hanchurch</t>
  </si>
  <si>
    <t>Hilderstone</t>
  </si>
  <si>
    <t>Ingestre</t>
  </si>
  <si>
    <t>Meaford</t>
  </si>
  <si>
    <t>Moddershall</t>
  </si>
  <si>
    <t>Offleybrook</t>
  </si>
  <si>
    <t>Stafford Town Centre</t>
  </si>
  <si>
    <t>Stone</t>
  </si>
  <si>
    <t>Swynnerton</t>
  </si>
  <si>
    <t>Tixall</t>
  </si>
  <si>
    <t>Trentham</t>
  </si>
  <si>
    <t>Walk Mill</t>
  </si>
  <si>
    <t>Walton-on-the-Hill</t>
  </si>
  <si>
    <t>Stafford***</t>
  </si>
  <si>
    <t>Staffordshire and Worcestershire Canal</t>
  </si>
  <si>
    <t>Alstonefield</t>
  </si>
  <si>
    <t>Brund</t>
  </si>
  <si>
    <t>Butterton</t>
  </si>
  <si>
    <t>Calton</t>
  </si>
  <si>
    <t>Flash</t>
  </si>
  <si>
    <t>Grindon</t>
  </si>
  <si>
    <t>Hollinsclough</t>
  </si>
  <si>
    <t>Ilam</t>
  </si>
  <si>
    <t>Longnor</t>
  </si>
  <si>
    <t>Meerbrook</t>
  </si>
  <si>
    <t>Onecote</t>
  </si>
  <si>
    <t>Sheen</t>
  </si>
  <si>
    <t>Upper Elkstone</t>
  </si>
  <si>
    <t>Upper Hulme</t>
  </si>
  <si>
    <t>Warslow</t>
  </si>
  <si>
    <t>Waterfall</t>
  </si>
  <si>
    <t>Wetton</t>
  </si>
  <si>
    <t>Wigginstall</t>
  </si>
  <si>
    <t>Alton and Farley, Staffordshire Moorlands</t>
  </si>
  <si>
    <t>Bagnall</t>
  </si>
  <si>
    <t>Biddulph Grange</t>
  </si>
  <si>
    <t>Caldon Canal</t>
  </si>
  <si>
    <t>Caverswall</t>
  </si>
  <si>
    <t>Cheadle</t>
  </si>
  <si>
    <t>Checkley</t>
  </si>
  <si>
    <t>Cheddleton</t>
  </si>
  <si>
    <t>Endon</t>
  </si>
  <si>
    <t>Foxt</t>
  </si>
  <si>
    <t>Horton</t>
  </si>
  <si>
    <t>Ipstones</t>
  </si>
  <si>
    <t>Leek, Staffordshire Moorlands</t>
  </si>
  <si>
    <t>Stanley</t>
  </si>
  <si>
    <t>Upper Tean</t>
  </si>
  <si>
    <t>Staffordshire Moorlands***</t>
  </si>
  <si>
    <t>Milldale</t>
  </si>
  <si>
    <t>Abbots Salford</t>
  </si>
  <si>
    <t>Alcester</t>
  </si>
  <si>
    <t>Alveston</t>
  </si>
  <si>
    <t>Ardens Grafton</t>
  </si>
  <si>
    <t>Arlescote</t>
  </si>
  <si>
    <t>Arrow</t>
  </si>
  <si>
    <t>Ashorne</t>
  </si>
  <si>
    <t>Aston Cantlow</t>
  </si>
  <si>
    <t>Avon Dassett</t>
  </si>
  <si>
    <t>Barton-on-the-Heath</t>
  </si>
  <si>
    <t>Bearley</t>
  </si>
  <si>
    <t>Bidford-on-Avon</t>
  </si>
  <si>
    <t>Binton</t>
  </si>
  <si>
    <t>Brailes</t>
  </si>
  <si>
    <t>Broom</t>
  </si>
  <si>
    <t>Charlecote and Hampton Lucy</t>
  </si>
  <si>
    <t>Cherington and Stourton</t>
  </si>
  <si>
    <t>Claverdon</t>
  </si>
  <si>
    <t>Clifford Chambers</t>
  </si>
  <si>
    <t>Combrook and Compton Verney</t>
  </si>
  <si>
    <t>Coughton</t>
  </si>
  <si>
    <t>Darlingscote</t>
  </si>
  <si>
    <t>Dorsington</t>
  </si>
  <si>
    <t>Exhall</t>
  </si>
  <si>
    <t>Fenny Compton</t>
  </si>
  <si>
    <t>Great Alne</t>
  </si>
  <si>
    <t>Great Wolford</t>
  </si>
  <si>
    <t>Halford</t>
  </si>
  <si>
    <t>Harbury</t>
  </si>
  <si>
    <t>Haselor and Walcote</t>
  </si>
  <si>
    <t>Henley-in-Arden</t>
  </si>
  <si>
    <t>Ilmington</t>
  </si>
  <si>
    <t>Kineton</t>
  </si>
  <si>
    <t>Lighthorne</t>
  </si>
  <si>
    <t>Little Compton</t>
  </si>
  <si>
    <t>Little Kineton</t>
  </si>
  <si>
    <t>Long Compton</t>
  </si>
  <si>
    <t>Long Itchington</t>
  </si>
  <si>
    <t>Lower Shuckburgh</t>
  </si>
  <si>
    <t>Luddington</t>
  </si>
  <si>
    <t>Moreton Morrell</t>
  </si>
  <si>
    <t>Newbold Pacey</t>
  </si>
  <si>
    <t>Oxhill</t>
  </si>
  <si>
    <t>Pillerton Hersey</t>
  </si>
  <si>
    <t>Preston-on-Stour</t>
  </si>
  <si>
    <t>Priors Hardwick</t>
  </si>
  <si>
    <t>Priors Marston</t>
  </si>
  <si>
    <t>Radway</t>
  </si>
  <si>
    <t>Ratley</t>
  </si>
  <si>
    <t>Salford Priors</t>
  </si>
  <si>
    <t>Sambourne</t>
  </si>
  <si>
    <t>Shipston-on-Stour</t>
  </si>
  <si>
    <t>Shottery</t>
  </si>
  <si>
    <t>Shotteswell</t>
  </si>
  <si>
    <t>Snitterfield</t>
  </si>
  <si>
    <t>Southam</t>
  </si>
  <si>
    <t>Stratford-upon-Avon</t>
  </si>
  <si>
    <t>Stretton-on-Fosse</t>
  </si>
  <si>
    <t>Sutton-under-Brailes</t>
  </si>
  <si>
    <t>Tanworth-in-Arden</t>
  </si>
  <si>
    <t>Temple Grafton</t>
  </si>
  <si>
    <t>Tredington</t>
  </si>
  <si>
    <t>Tysoe</t>
  </si>
  <si>
    <t>Warmington</t>
  </si>
  <si>
    <t>Welford-on-Avon</t>
  </si>
  <si>
    <t>Wellesbourne</t>
  </si>
  <si>
    <t>Whichford</t>
  </si>
  <si>
    <t>Wilmcote</t>
  </si>
  <si>
    <t>Winderton</t>
  </si>
  <si>
    <t>Wootton Wawen</t>
  </si>
  <si>
    <t>Wormleighton</t>
  </si>
  <si>
    <t>Amington Green, Tamworth</t>
  </si>
  <si>
    <t>Amington Hall Estate, Tamworth</t>
  </si>
  <si>
    <t>Dosthill, Tamworth</t>
  </si>
  <si>
    <t>Hospital Street, Tamworth</t>
  </si>
  <si>
    <t>Tamworth Town Centre, Tamworth</t>
  </si>
  <si>
    <t>Victoria Road / Albert Road, Tamworth</t>
  </si>
  <si>
    <t>Wilnecote, Tamworth</t>
  </si>
  <si>
    <t>Aldridge</t>
  </si>
  <si>
    <t>Arboretum, Walsall</t>
  </si>
  <si>
    <t>Bloxwich High Street</t>
  </si>
  <si>
    <t>Bloxwich Park</t>
  </si>
  <si>
    <t>Bradford Street, Walsall</t>
  </si>
  <si>
    <t>Bridge Street, Walsall</t>
  </si>
  <si>
    <t>Caldmore Green, Walsall</t>
  </si>
  <si>
    <t>Church Hill, Walsall</t>
  </si>
  <si>
    <t>Darlaston, Darlaston</t>
  </si>
  <si>
    <t>Elmore Green, Bloxwich</t>
  </si>
  <si>
    <t>Great Barr</t>
  </si>
  <si>
    <t>Highgate, Walsall</t>
  </si>
  <si>
    <t>Lichfield Street, Walsall</t>
  </si>
  <si>
    <t>Old Pelsall, Pelsall</t>
  </si>
  <si>
    <t>Old Rushall, Rushall</t>
  </si>
  <si>
    <t>Pelsall Common, Pelsall</t>
  </si>
  <si>
    <t>Walsall Locks, Walsall Canal</t>
  </si>
  <si>
    <t>Willenhall</t>
  </si>
  <si>
    <t>Ashow</t>
  </si>
  <si>
    <t>Baginton</t>
  </si>
  <si>
    <t>Barford</t>
  </si>
  <si>
    <t>Bishops Tachbrook</t>
  </si>
  <si>
    <t>Bubbenhall</t>
  </si>
  <si>
    <t>Cubbington</t>
  </si>
  <si>
    <t>Eathorpe</t>
  </si>
  <si>
    <t>Kenilworth</t>
  </si>
  <si>
    <t>Lapworth</t>
  </si>
  <si>
    <t>Leek Wootton</t>
  </si>
  <si>
    <t>Lowsonford</t>
  </si>
  <si>
    <t>Norton Lindsey</t>
  </si>
  <si>
    <t>Offchurch</t>
  </si>
  <si>
    <t>Rowington</t>
  </si>
  <si>
    <t>Royal Leamington Spa</t>
  </si>
  <si>
    <t>Sherbourne</t>
  </si>
  <si>
    <t>Stoneleigh</t>
  </si>
  <si>
    <t>Wappenbury</t>
  </si>
  <si>
    <t>Wasperton</t>
  </si>
  <si>
    <t>Whitnash, Chapel Green</t>
  </si>
  <si>
    <t>Whitnash, Church Green</t>
  </si>
  <si>
    <t>Wroxall</t>
  </si>
  <si>
    <t>Wellingborough</t>
  </si>
  <si>
    <t>Earls Barton</t>
  </si>
  <si>
    <t>Easton Maudit</t>
  </si>
  <si>
    <t>Ecton</t>
  </si>
  <si>
    <t>Finedon</t>
  </si>
  <si>
    <t>Great Doddington</t>
  </si>
  <si>
    <t>Grendon</t>
  </si>
  <si>
    <t>Isham</t>
  </si>
  <si>
    <t>Mears Ashby</t>
  </si>
  <si>
    <t>Orlingbury</t>
  </si>
  <si>
    <t>Sywell</t>
  </si>
  <si>
    <t>Wellingborough Town Centre</t>
  </si>
  <si>
    <t>Brattleby</t>
  </si>
  <si>
    <t>Bridge Street, Saxilby</t>
  </si>
  <si>
    <t>Burton</t>
  </si>
  <si>
    <t>Caistor</t>
  </si>
  <si>
    <t>East Stockwith</t>
  </si>
  <si>
    <t>Fillingham</t>
  </si>
  <si>
    <t>Gainsborough Britannia Works</t>
  </si>
  <si>
    <t>Gainsborough Riverside</t>
  </si>
  <si>
    <t>Gainsborough Town</t>
  </si>
  <si>
    <t>Glentham</t>
  </si>
  <si>
    <t>Glentworth</t>
  </si>
  <si>
    <t>Great Limber</t>
  </si>
  <si>
    <t>Hackthorn</t>
  </si>
  <si>
    <t>Hemswell</t>
  </si>
  <si>
    <t>Holton le Moor</t>
  </si>
  <si>
    <t>Market Rasen</t>
  </si>
  <si>
    <t>Nettleham</t>
  </si>
  <si>
    <t>South Carlton</t>
  </si>
  <si>
    <t>Spridlington</t>
  </si>
  <si>
    <t>Springthorpe</t>
  </si>
  <si>
    <t>Tealby</t>
  </si>
  <si>
    <t>Tealby Thorpe</t>
  </si>
  <si>
    <t>Welton</t>
  </si>
  <si>
    <t>Wolverhampton, City of</t>
  </si>
  <si>
    <t>Ash Hill</t>
  </si>
  <si>
    <t>Bantock House</t>
  </si>
  <si>
    <t>Bilston Canal Corridor</t>
  </si>
  <si>
    <t>Bilston Town Centre</t>
  </si>
  <si>
    <t>Bushbury Hill</t>
  </si>
  <si>
    <t>Castlecroft Gardens</t>
  </si>
  <si>
    <t>Cedar Way</t>
  </si>
  <si>
    <t>Chapel Ash</t>
  </si>
  <si>
    <t>Cleveland Road</t>
  </si>
  <si>
    <t>Copthorne Road</t>
  </si>
  <si>
    <t>Fellows Street (Blakenhall)</t>
  </si>
  <si>
    <t>Old Hall Street</t>
  </si>
  <si>
    <t>Park</t>
  </si>
  <si>
    <t>Penn Fields</t>
  </si>
  <si>
    <t>Penn Road (Graiseley)</t>
  </si>
  <si>
    <t>Springfield Brewery</t>
  </si>
  <si>
    <t>St John's Square</t>
  </si>
  <si>
    <t>St Philips (Penn Fields)</t>
  </si>
  <si>
    <t>Staffordshire Worcestershire and Shropshire Union Canal</t>
  </si>
  <si>
    <t>Tettenhall Greens</t>
  </si>
  <si>
    <t>Tettenhall Road</t>
  </si>
  <si>
    <t>Tettenhall Wood</t>
  </si>
  <si>
    <t>The Oaks (Merridale Road)</t>
  </si>
  <si>
    <t>The Woodlands</t>
  </si>
  <si>
    <t>Union Mill</t>
  </si>
  <si>
    <t>Vicarage Road (Penn)</t>
  </si>
  <si>
    <t>Wednesfield</t>
  </si>
  <si>
    <t>Wightwick Bank</t>
  </si>
  <si>
    <t>Wolverhampton City Centre</t>
  </si>
  <si>
    <t>Wolverhampton Locks</t>
  </si>
  <si>
    <t>Worcester Street</t>
  </si>
  <si>
    <t>Battenhall Villas, Worcester</t>
  </si>
  <si>
    <t>Britannia Square, Worcester</t>
  </si>
  <si>
    <t>Claines, Worcester</t>
  </si>
  <si>
    <t>Field Terrace, Worcester</t>
  </si>
  <si>
    <t>Foregate Street and the Tything, Worcester</t>
  </si>
  <si>
    <t>Historic City, Worcester</t>
  </si>
  <si>
    <t>Lansdowne Crescent and Rainbow Hill Terrace, Worcester</t>
  </si>
  <si>
    <t>Lark Hill, Worcester</t>
  </si>
  <si>
    <t>Lowesmoor, Worcester</t>
  </si>
  <si>
    <t>Riverside, Worcester</t>
  </si>
  <si>
    <t>Royal Infirmary, Worcester</t>
  </si>
  <si>
    <t>Shrubbery Avenue, Worcester</t>
  </si>
  <si>
    <t>Sidbury and Fort Royal, Worcester</t>
  </si>
  <si>
    <t>St Georges Square, Worcester</t>
  </si>
  <si>
    <t>St Johns, Worcester</t>
  </si>
  <si>
    <t>The Canal, Worcester</t>
  </si>
  <si>
    <t>Trotshill, Worcester</t>
  </si>
  <si>
    <t>Warndon Court, Worcester</t>
  </si>
  <si>
    <t>Abberton</t>
  </si>
  <si>
    <t>Abbots Morton</t>
  </si>
  <si>
    <t>Aldington</t>
  </si>
  <si>
    <t>Ashton-under-Hill</t>
  </si>
  <si>
    <t>Atch Lench</t>
  </si>
  <si>
    <t>Badsey</t>
  </si>
  <si>
    <t>Beckford</t>
  </si>
  <si>
    <t>Bevere</t>
  </si>
  <si>
    <t>Birlingham</t>
  </si>
  <si>
    <t>Bredons Norton</t>
  </si>
  <si>
    <t>Bretforton</t>
  </si>
  <si>
    <t>Broad Marston</t>
  </si>
  <si>
    <t>Broadway</t>
  </si>
  <si>
    <t>Childswickham</t>
  </si>
  <si>
    <t>Church Lench</t>
  </si>
  <si>
    <t>Cleeve Prior</t>
  </si>
  <si>
    <t>Conderton</t>
  </si>
  <si>
    <t>Cropthorne</t>
  </si>
  <si>
    <t>Droitwich Canal</t>
  </si>
  <si>
    <t>Droitwich Link Canal</t>
  </si>
  <si>
    <t>Droitwich Spa</t>
  </si>
  <si>
    <t>Eckington</t>
  </si>
  <si>
    <t>Elmley Castle</t>
  </si>
  <si>
    <t>Evesham</t>
  </si>
  <si>
    <t>Fladbury</t>
  </si>
  <si>
    <t>Great Comberton</t>
  </si>
  <si>
    <t>Hadzor</t>
  </si>
  <si>
    <t>Hartlebury</t>
  </si>
  <si>
    <t>Harvington</t>
  </si>
  <si>
    <t>Himbleton</t>
  </si>
  <si>
    <t>Honeybourne</t>
  </si>
  <si>
    <t>Huddington</t>
  </si>
  <si>
    <t>Inkberrow</t>
  </si>
  <si>
    <t>Kemerton</t>
  </si>
  <si>
    <t>Kinsham</t>
  </si>
  <si>
    <t>Little Comberton</t>
  </si>
  <si>
    <t>Lower Moor</t>
  </si>
  <si>
    <t>Martin Hussingtree</t>
  </si>
  <si>
    <t>Middle Littleton</t>
  </si>
  <si>
    <t>Naunton Beauchamp</t>
  </si>
  <si>
    <t>North Littleton</t>
  </si>
  <si>
    <t>Offenham</t>
  </si>
  <si>
    <t>Ombersley</t>
  </si>
  <si>
    <t>Overbury</t>
  </si>
  <si>
    <t>Pebworth</t>
  </si>
  <si>
    <t>Peopleton</t>
  </si>
  <si>
    <t>Pershore</t>
  </si>
  <si>
    <t>Rous Lench</t>
  </si>
  <si>
    <t>South Littleton</t>
  </si>
  <si>
    <t>Stoulton</t>
  </si>
  <si>
    <t>Uphampton</t>
  </si>
  <si>
    <t>Upton Snodsbury</t>
  </si>
  <si>
    <t>Upton Warren</t>
  </si>
  <si>
    <t>Westmancote</t>
  </si>
  <si>
    <t>Wick</t>
  </si>
  <si>
    <t>Wickhamford</t>
  </si>
  <si>
    <t>Worcester/Birmingham Canal</t>
  </si>
  <si>
    <t>Wyre Piddle</t>
  </si>
  <si>
    <t>Wychavon***</t>
  </si>
  <si>
    <t>Bredon</t>
  </si>
  <si>
    <t>Areley Kings Stourport-on-Severn, Stourport-on-Severn</t>
  </si>
  <si>
    <t>Bewdley, 3 miles west of Kidderminster</t>
  </si>
  <si>
    <t>Blakebrook, Kidderminster, 1 mile south west of town centre</t>
  </si>
  <si>
    <t>Broome, About 6 miles north east of Kidderminster</t>
  </si>
  <si>
    <t>Chaddesley Corbett, About 6 miles east of Kidderminster</t>
  </si>
  <si>
    <t>Church Street, Kidderminster, Town Centre</t>
  </si>
  <si>
    <t>Churchill, About 5 miles north east of kdderminster</t>
  </si>
  <si>
    <t>Gilgal, Stourport-on-Severn, East of Stourport Town Centre</t>
  </si>
  <si>
    <t>Green Street, Kidderminster, Town centre</t>
  </si>
  <si>
    <t>Harvington, Approximately 4 miles east of Kidderminster</t>
  </si>
  <si>
    <t>Ribbesford, 2 miles south of Bewdley</t>
  </si>
  <si>
    <t>Stourport-on-Severn 1, Town Centre</t>
  </si>
  <si>
    <t>Stourport-on-Severn 2, Town Centre</t>
  </si>
  <si>
    <t>The Staffordshire and Worcestershire Canal, Runs through District north to south</t>
  </si>
  <si>
    <t>Upper Arley, Upper Arley is 6 miles north of Kidderminster</t>
  </si>
  <si>
    <t>Vicar Street, Kidderminster, Town Centre</t>
  </si>
  <si>
    <t>Wolverley, About 3 miles north of Kidderminster</t>
  </si>
  <si>
    <t>Thornhill</t>
  </si>
  <si>
    <t>Astrop, House and parkland</t>
  </si>
  <si>
    <t>Bilstone</t>
  </si>
  <si>
    <t>Bulwell, Nottingham</t>
  </si>
  <si>
    <t>Cape Hill Town Centre, Smethwick, Black Country</t>
  </si>
  <si>
    <t>Corporation Street Flats</t>
  </si>
  <si>
    <t>Coventry Canal, Coventry</t>
  </si>
  <si>
    <t>Foregate and St Georges</t>
  </si>
  <si>
    <t>Grand Union Canal, distict wide</t>
  </si>
  <si>
    <t>High Street and Crocketts Lane, Smethwick, Black Country</t>
  </si>
  <si>
    <t>Nailstone</t>
  </si>
  <si>
    <t>Oakamoor, Staffordshire Moorlands</t>
  </si>
  <si>
    <t>Oxford Canal, Cherwell and South Northamptonshire District</t>
  </si>
  <si>
    <t>Roade, Roade</t>
  </si>
  <si>
    <t>Rudyard, Staffordshire Moorlands</t>
  </si>
  <si>
    <t>Silverstone, Silverstone</t>
  </si>
  <si>
    <t>Smethwick Town Centre, High Street, Smethwick, Black Country</t>
  </si>
  <si>
    <t>Thorpe Mandeville</t>
  </si>
  <si>
    <t>Annfield Plain</t>
  </si>
  <si>
    <t>Aycliffe Village</t>
  </si>
  <si>
    <t>Barnard Castle</t>
  </si>
  <si>
    <t>Barningham</t>
  </si>
  <si>
    <t>Beamish Burn</t>
  </si>
  <si>
    <t>Bishop Auckland</t>
  </si>
  <si>
    <t>Bishop Middleham</t>
  </si>
  <si>
    <t>Blackhill</t>
  </si>
  <si>
    <t>Bolam</t>
  </si>
  <si>
    <t>Bowburn</t>
  </si>
  <si>
    <t>Bowes</t>
  </si>
  <si>
    <t>Brancepeth (Village)</t>
  </si>
  <si>
    <t>Brandon Village</t>
  </si>
  <si>
    <t>Brusselton</t>
  </si>
  <si>
    <t>Burn Hall</t>
  </si>
  <si>
    <t>Burnopfield</t>
  </si>
  <si>
    <t>Castle Eden</t>
  </si>
  <si>
    <t>Chester-le-Street</t>
  </si>
  <si>
    <t>Cleatlam</t>
  </si>
  <si>
    <t>Cockton Hill, Bishop Auckland</t>
  </si>
  <si>
    <t>Cornforth</t>
  </si>
  <si>
    <t>Cornsay</t>
  </si>
  <si>
    <t>Cotherstone</t>
  </si>
  <si>
    <t>Cowshill</t>
  </si>
  <si>
    <t>Crook</t>
  </si>
  <si>
    <t>Durham (City Centre)</t>
  </si>
  <si>
    <t>Easington Village</t>
  </si>
  <si>
    <t>East Blackdene</t>
  </si>
  <si>
    <t>Eastgate</t>
  </si>
  <si>
    <t>Ebchester</t>
  </si>
  <si>
    <t>Edmondbyers</t>
  </si>
  <si>
    <t>Eggleston</t>
  </si>
  <si>
    <t>Esh</t>
  </si>
  <si>
    <t>Frosterley</t>
  </si>
  <si>
    <t>Gainford</t>
  </si>
  <si>
    <t>Greta Bridge</t>
  </si>
  <si>
    <t>Hardwick Park</t>
  </si>
  <si>
    <t>Hawthorn</t>
  </si>
  <si>
    <t>Headlam</t>
  </si>
  <si>
    <t>Hett</t>
  </si>
  <si>
    <t>Hunstanworth</t>
  </si>
  <si>
    <t>Hunwick</t>
  </si>
  <si>
    <t>Ingleton</t>
  </si>
  <si>
    <t>Ireshopeburn Newhouse and West Blackdene</t>
  </si>
  <si>
    <t>Iveston</t>
  </si>
  <si>
    <t>Kirk Merrington</t>
  </si>
  <si>
    <t>Lanchester</t>
  </si>
  <si>
    <t>Langton</t>
  </si>
  <si>
    <t>Lartington</t>
  </si>
  <si>
    <t>Little Newsham</t>
  </si>
  <si>
    <t>Low Westwood</t>
  </si>
  <si>
    <t>Mainsforth</t>
  </si>
  <si>
    <t>Medomsley</t>
  </si>
  <si>
    <t>Mickleton</t>
  </si>
  <si>
    <t>Middleton-in-Teesdale</t>
  </si>
  <si>
    <t>Middridge</t>
  </si>
  <si>
    <t>Mordon</t>
  </si>
  <si>
    <t>Muggleswick</t>
  </si>
  <si>
    <t>Newbiggin</t>
  </si>
  <si>
    <t>Old Cassop</t>
  </si>
  <si>
    <t>Pittington / Hallgarth</t>
  </si>
  <si>
    <t>Plawsworth</t>
  </si>
  <si>
    <t>Romaldkirk</t>
  </si>
  <si>
    <t>Satley</t>
  </si>
  <si>
    <t>Seaham</t>
  </si>
  <si>
    <t>Sedgefield</t>
  </si>
  <si>
    <t>Shadforth</t>
  </si>
  <si>
    <t>Sherburn (Village)</t>
  </si>
  <si>
    <t>Sherburn House</t>
  </si>
  <si>
    <t>Shildon</t>
  </si>
  <si>
    <t>Shincliffe (Village)</t>
  </si>
  <si>
    <t>Shotley Bridge</t>
  </si>
  <si>
    <t>St John's Chapel</t>
  </si>
  <si>
    <t>Staindrop</t>
  </si>
  <si>
    <t>Stanhope</t>
  </si>
  <si>
    <t>Sunderland Bridge</t>
  </si>
  <si>
    <t>Tanfield</t>
  </si>
  <si>
    <t>Thornley</t>
  </si>
  <si>
    <t>Trimdon Village</t>
  </si>
  <si>
    <t>Tudhoe</t>
  </si>
  <si>
    <t>Wackerfield</t>
  </si>
  <si>
    <t>Wearhead</t>
  </si>
  <si>
    <t>West Auckland</t>
  </si>
  <si>
    <t>Westgate</t>
  </si>
  <si>
    <t>Whitworth Park</t>
  </si>
  <si>
    <t>Whorlton</t>
  </si>
  <si>
    <t>Windlestone Park</t>
  </si>
  <si>
    <t>Witton-le-Wear</t>
  </si>
  <si>
    <t>Wolsingham</t>
  </si>
  <si>
    <t>Darlington (UA)</t>
  </si>
  <si>
    <t>Bishopton</t>
  </si>
  <si>
    <t>Coatham Mundeville</t>
  </si>
  <si>
    <t>Cockerton</t>
  </si>
  <si>
    <t>Haughton-le-Skerne</t>
  </si>
  <si>
    <t>High Coniscliffe</t>
  </si>
  <si>
    <t>Hurworth</t>
  </si>
  <si>
    <t>Middleton One Row</t>
  </si>
  <si>
    <t>Northgate</t>
  </si>
  <si>
    <t>Parkgate, Town Centre</t>
  </si>
  <si>
    <t>Piercebridge</t>
  </si>
  <si>
    <t>Sadberge</t>
  </si>
  <si>
    <t>Summerhouse</t>
  </si>
  <si>
    <t>Victoria Embankment</t>
  </si>
  <si>
    <t>East Riding of Yorkshire (UA)</t>
  </si>
  <si>
    <t>Adlingfleet</t>
  </si>
  <si>
    <t>Airmyn</t>
  </si>
  <si>
    <t>Aldbrough</t>
  </si>
  <si>
    <t>Allerthorpe</t>
  </si>
  <si>
    <t>Atwick</t>
  </si>
  <si>
    <t>Barmby Moor</t>
  </si>
  <si>
    <t>Bessingby, Bridlington</t>
  </si>
  <si>
    <t>Beswick</t>
  </si>
  <si>
    <t>Beverley</t>
  </si>
  <si>
    <t>Beverley, Grosvenor Place</t>
  </si>
  <si>
    <t>Bewholme</t>
  </si>
  <si>
    <t>Bishop Burton</t>
  </si>
  <si>
    <t>Bishop Wilton</t>
  </si>
  <si>
    <t>Brandesburton</t>
  </si>
  <si>
    <t>Brantingham</t>
  </si>
  <si>
    <t>Bridlington (Hilderthorpe), Bridlington</t>
  </si>
  <si>
    <t>Bridlington Old Town</t>
  </si>
  <si>
    <t>Bridlington Quay, Bridlington</t>
  </si>
  <si>
    <t>Brough</t>
  </si>
  <si>
    <t>Bugthorpe</t>
  </si>
  <si>
    <t>Burton Agnes</t>
  </si>
  <si>
    <t>Burton Pidsea</t>
  </si>
  <si>
    <t>Catwick</t>
  </si>
  <si>
    <t>Cherry Burton</t>
  </si>
  <si>
    <t>Cranswick</t>
  </si>
  <si>
    <t>Driffield North</t>
  </si>
  <si>
    <t>Driffield South</t>
  </si>
  <si>
    <t>Dunnington</t>
  </si>
  <si>
    <t>Easington</t>
  </si>
  <si>
    <t>East Cottingwith</t>
  </si>
  <si>
    <t>Ellerker</t>
  </si>
  <si>
    <t>Elloughton</t>
  </si>
  <si>
    <t>Elloughton (Dale Road)</t>
  </si>
  <si>
    <t>Everingham</t>
  </si>
  <si>
    <t>Flamborough</t>
  </si>
  <si>
    <t>Foston-on-the-Wolds</t>
  </si>
  <si>
    <t>Garton on the Wolds</t>
  </si>
  <si>
    <t>Goodmanham</t>
  </si>
  <si>
    <t>Goole, East Riding of Yorkshire</t>
  </si>
  <si>
    <t>Great Hatfield</t>
  </si>
  <si>
    <t>Halsham (West)</t>
  </si>
  <si>
    <t>Hedon</t>
  </si>
  <si>
    <t>Hedon Haven</t>
  </si>
  <si>
    <t>Hessle (Southfield)</t>
  </si>
  <si>
    <t>Hessle (Town)</t>
  </si>
  <si>
    <t>Hilston, Roos</t>
  </si>
  <si>
    <t>Holmpton</t>
  </si>
  <si>
    <t>Hornsea</t>
  </si>
  <si>
    <t>Hotham</t>
  </si>
  <si>
    <t>Howden</t>
  </si>
  <si>
    <t>Hutton</t>
  </si>
  <si>
    <t>Kilham</t>
  </si>
  <si>
    <t>Kirby Underdale</t>
  </si>
  <si>
    <t>Kirk Ella</t>
  </si>
  <si>
    <t>Lelley, Elstronwick</t>
  </si>
  <si>
    <t>Leven</t>
  </si>
  <si>
    <t>Lockington</t>
  </si>
  <si>
    <t>Londesborough</t>
  </si>
  <si>
    <t>Long Riston</t>
  </si>
  <si>
    <t>Lund</t>
  </si>
  <si>
    <t>Market Weighton</t>
  </si>
  <si>
    <t>Middleton on the Wolds</t>
  </si>
  <si>
    <t>Nafferton</t>
  </si>
  <si>
    <t>North Cave</t>
  </si>
  <si>
    <t>North Dalton</t>
  </si>
  <si>
    <t>North Ferriby</t>
  </si>
  <si>
    <t>North Ferriby (Parkfield)</t>
  </si>
  <si>
    <t>North Frodingham</t>
  </si>
  <si>
    <t>North Newbald</t>
  </si>
  <si>
    <t>Ottringham</t>
  </si>
  <si>
    <t>Patrington</t>
  </si>
  <si>
    <t>Paull</t>
  </si>
  <si>
    <t>Pocklington</t>
  </si>
  <si>
    <t>Rawcliffe</t>
  </si>
  <si>
    <t>Roos</t>
  </si>
  <si>
    <t>Sewerby, Bridlington</t>
  </si>
  <si>
    <t>Shiptonthorpe</t>
  </si>
  <si>
    <t>Sigglesthorne</t>
  </si>
  <si>
    <t>Skidby</t>
  </si>
  <si>
    <t>Sledmere</t>
  </si>
  <si>
    <t>Snaith</t>
  </si>
  <si>
    <t>South Cave</t>
  </si>
  <si>
    <t>South Newbald</t>
  </si>
  <si>
    <t>Sproatley</t>
  </si>
  <si>
    <t>Sunk Island</t>
  </si>
  <si>
    <t>Swanland</t>
  </si>
  <si>
    <t>Swine</t>
  </si>
  <si>
    <t>Tibthorpe</t>
  </si>
  <si>
    <t>Tickton</t>
  </si>
  <si>
    <t>Tunstall, Roos</t>
  </si>
  <si>
    <t>Walkington</t>
  </si>
  <si>
    <t>Warter</t>
  </si>
  <si>
    <t>West Ella, Kirk Ella</t>
  </si>
  <si>
    <t>Wetwang</t>
  </si>
  <si>
    <t>Winestead, Patrington</t>
  </si>
  <si>
    <t>Withernwick</t>
  </si>
  <si>
    <t>Wold Newton</t>
  </si>
  <si>
    <t>Wyton</t>
  </si>
  <si>
    <t>East Riding of Yorkshire (UA)***</t>
  </si>
  <si>
    <t>Stamford Bridge</t>
  </si>
  <si>
    <t>Hartlepool (UA)</t>
  </si>
  <si>
    <t>Church Street, Hartlepool</t>
  </si>
  <si>
    <t>Elwick, Elwick, Hartlepool</t>
  </si>
  <si>
    <t>Grange, Hartlepool</t>
  </si>
  <si>
    <t>Greatham, Greatham, Hartlepool</t>
  </si>
  <si>
    <t>Headland, Hartlepool</t>
  </si>
  <si>
    <t>Park, Hartlepool</t>
  </si>
  <si>
    <t>Seaton Carew, Hartlepool</t>
  </si>
  <si>
    <t>Stranton, Hartlepool</t>
  </si>
  <si>
    <t>Kingston upon Hull, City of (UA)</t>
  </si>
  <si>
    <t>Anlaby Park, Hull</t>
  </si>
  <si>
    <t>Avenues and Pearson Park, Hull</t>
  </si>
  <si>
    <t>Beverley High Road, Hull</t>
  </si>
  <si>
    <t>Beverley Road, Hull</t>
  </si>
  <si>
    <t>Boulevard, Hull</t>
  </si>
  <si>
    <t>Broadway, Hull</t>
  </si>
  <si>
    <t>Charterhouse, Hull</t>
  </si>
  <si>
    <t>Coltman Street, Hull</t>
  </si>
  <si>
    <t>Cottingham Road, Hull</t>
  </si>
  <si>
    <t>Ella Street, Hull</t>
  </si>
  <si>
    <t>Garden Village, Hull</t>
  </si>
  <si>
    <t>Georgian New Town, Hull</t>
  </si>
  <si>
    <t>Hessle Road, Hull</t>
  </si>
  <si>
    <t>Holderness Road (East), Hull</t>
  </si>
  <si>
    <t>Holderness Road (West), Hull</t>
  </si>
  <si>
    <t>Jameson Street, Hull</t>
  </si>
  <si>
    <t>Marfleet Village, Hull</t>
  </si>
  <si>
    <t>Newland Park, Hull</t>
  </si>
  <si>
    <t>Newland, Hull</t>
  </si>
  <si>
    <t>Old Town, Hull</t>
  </si>
  <si>
    <t>Princes Avenue, Hull</t>
  </si>
  <si>
    <t>Sculcoates, Hull</t>
  </si>
  <si>
    <t>Spring Bank West, Hull</t>
  </si>
  <si>
    <t>Spring Bank, Hull</t>
  </si>
  <si>
    <t>St Andrew's Dock, Hull</t>
  </si>
  <si>
    <t>Sutton Village, Hull</t>
  </si>
  <si>
    <t>Middlesbrough (UA)</t>
  </si>
  <si>
    <t>Acklam Hall, Acklam</t>
  </si>
  <si>
    <t>Linthorpe, Middlesbrough</t>
  </si>
  <si>
    <t>Marton and the Grove, Marton</t>
  </si>
  <si>
    <t>Middlesbrough Historic Quarter</t>
  </si>
  <si>
    <t>Nunthorpe and Poole, Nunthorpe</t>
  </si>
  <si>
    <t>Ormesby</t>
  </si>
  <si>
    <t>Stainton and Thornton</t>
  </si>
  <si>
    <t>Northumberland (UA)</t>
  </si>
  <si>
    <t>Northumberland (NP)</t>
  </si>
  <si>
    <t>Kirknewton</t>
  </si>
  <si>
    <t>Acomb</t>
  </si>
  <si>
    <t>Allendale, North Pennines</t>
  </si>
  <si>
    <t>Alnmouth</t>
  </si>
  <si>
    <t>Alnwick</t>
  </si>
  <si>
    <t>Amble</t>
  </si>
  <si>
    <t>Bamburgh</t>
  </si>
  <si>
    <t>Beadnell</t>
  </si>
  <si>
    <t>Bedlington</t>
  </si>
  <si>
    <t>Belford</t>
  </si>
  <si>
    <t>Belsay</t>
  </si>
  <si>
    <t>Berwick-upon-Tweed</t>
  </si>
  <si>
    <t>Blanchland, North Pennines</t>
  </si>
  <si>
    <t>Blyth Bondicar Terrace, Blyth</t>
  </si>
  <si>
    <t>Blyth Central, Blyth</t>
  </si>
  <si>
    <t>Blyth Heritage, Blyth</t>
  </si>
  <si>
    <t>Bothal</t>
  </si>
  <si>
    <t>Broomley, Riding Mill</t>
  </si>
  <si>
    <t>Cambo</t>
  </si>
  <si>
    <t>Capheaton</t>
  </si>
  <si>
    <t>Chatton</t>
  </si>
  <si>
    <t>Corbridge, Tyne Valley</t>
  </si>
  <si>
    <t>Cramlington Village</t>
  </si>
  <si>
    <t>Eglingham</t>
  </si>
  <si>
    <t>Embleton</t>
  </si>
  <si>
    <t>Felton</t>
  </si>
  <si>
    <t>Glanton</t>
  </si>
  <si>
    <t>Great Bavington</t>
  </si>
  <si>
    <t>Great Whittington</t>
  </si>
  <si>
    <t>Guyzance</t>
  </si>
  <si>
    <t>Haltwhistle, Tynedale</t>
  </si>
  <si>
    <t>Haydon Bridge, Tynedale</t>
  </si>
  <si>
    <t>Hexham</t>
  </si>
  <si>
    <t>High Callerton</t>
  </si>
  <si>
    <t>Holy Island</t>
  </si>
  <si>
    <t>Holywell, Seaton Delaval</t>
  </si>
  <si>
    <t>Horsley, Tyne Valley</t>
  </si>
  <si>
    <t>Humshaugh, Tynedale</t>
  </si>
  <si>
    <t>Kirkwhelpington, mid Northumberland</t>
  </si>
  <si>
    <t>Lesbury</t>
  </si>
  <si>
    <t>Longhirst Village</t>
  </si>
  <si>
    <t>Longhorsley</t>
  </si>
  <si>
    <t>Matfen</t>
  </si>
  <si>
    <t>Morpeth</t>
  </si>
  <si>
    <t>Netherwitton</t>
  </si>
  <si>
    <t>Newbiggin-by-the-Sea</t>
  </si>
  <si>
    <t>Newbrough</t>
  </si>
  <si>
    <t>Newton on the Moor</t>
  </si>
  <si>
    <t>Norham</t>
  </si>
  <si>
    <t>North Sunderland</t>
  </si>
  <si>
    <t>Ovingham, Tynedale</t>
  </si>
  <si>
    <t>Ovington, Tynedale</t>
  </si>
  <si>
    <t>Ponteland</t>
  </si>
  <si>
    <t>Rock</t>
  </si>
  <si>
    <t>Rothbury, Coquetdale</t>
  </si>
  <si>
    <t>Seahouses</t>
  </si>
  <si>
    <t>Seaton Delaval</t>
  </si>
  <si>
    <t>Shotley</t>
  </si>
  <si>
    <t>Spittal</t>
  </si>
  <si>
    <t>Stamfordham</t>
  </si>
  <si>
    <t>Tweedmouth</t>
  </si>
  <si>
    <t>Warkworth, Alnwick</t>
  </si>
  <si>
    <t>West Thirston</t>
  </si>
  <si>
    <t>Whalton</t>
  </si>
  <si>
    <t>Whittingham</t>
  </si>
  <si>
    <t>Whitton</t>
  </si>
  <si>
    <t>Wooler</t>
  </si>
  <si>
    <t>Redcar and Cleveland (UA)</t>
  </si>
  <si>
    <t>North York Moors (NP)</t>
  </si>
  <si>
    <t>Hutton Lowcross</t>
  </si>
  <si>
    <t>Brotton</t>
  </si>
  <si>
    <t>Coatham (formerly Redcar)</t>
  </si>
  <si>
    <t>Guisborough</t>
  </si>
  <si>
    <t>Kirkleatham</t>
  </si>
  <si>
    <t>Liverton</t>
  </si>
  <si>
    <t>Loftus</t>
  </si>
  <si>
    <t>Marske</t>
  </si>
  <si>
    <t>Moorsholm</t>
  </si>
  <si>
    <t>Saltburn</t>
  </si>
  <si>
    <t>Skelton</t>
  </si>
  <si>
    <t>Skinningrove</t>
  </si>
  <si>
    <t>Upleatham</t>
  </si>
  <si>
    <t>Wilton</t>
  </si>
  <si>
    <t>Yearby</t>
  </si>
  <si>
    <t>Redcar and Cleveland (UA)***</t>
  </si>
  <si>
    <t>Ormesby Hall, Ormesby</t>
  </si>
  <si>
    <t>Stockton-on-Tees (UA)</t>
  </si>
  <si>
    <t>Billingham Green, Billingham</t>
  </si>
  <si>
    <t>Bute Street, Stockton</t>
  </si>
  <si>
    <t>Cowpen Bewley, Billingham</t>
  </si>
  <si>
    <t>Eaglescliffe with Preston, Eaglescliffe</t>
  </si>
  <si>
    <t>Egglescliffe, Egglescliffe</t>
  </si>
  <si>
    <t>Hartburn, Stockton</t>
  </si>
  <si>
    <t>Norton, Norton</t>
  </si>
  <si>
    <t>Stockton Town Centre, Stockton</t>
  </si>
  <si>
    <t>Thornaby, Thornaby</t>
  </si>
  <si>
    <t>Wolviston, Billingham</t>
  </si>
  <si>
    <t>Yarm, Yarm</t>
  </si>
  <si>
    <t>York (UA)</t>
  </si>
  <si>
    <t>Acomb, York</t>
  </si>
  <si>
    <t>Askham Bryan, York</t>
  </si>
  <si>
    <t>Askham Richard, York</t>
  </si>
  <si>
    <t>Bishopthorpe, York</t>
  </si>
  <si>
    <t>Central Historic Core, York</t>
  </si>
  <si>
    <t>Clifton (Malton Way / Shipton Road), York</t>
  </si>
  <si>
    <t>Clifton, York</t>
  </si>
  <si>
    <t>Copmanthorpe, York</t>
  </si>
  <si>
    <t>Dunnington, York</t>
  </si>
  <si>
    <t>Elvington, York</t>
  </si>
  <si>
    <t>Fulford Road, York</t>
  </si>
  <si>
    <t>Fulford Village, York</t>
  </si>
  <si>
    <t>Haxby, York</t>
  </si>
  <si>
    <t>Heslington, York</t>
  </si>
  <si>
    <t>Heworth / Heworth Green / East Parade, York</t>
  </si>
  <si>
    <t>Huntington, York</t>
  </si>
  <si>
    <t>Middlethorpe, York</t>
  </si>
  <si>
    <t>Murton, York</t>
  </si>
  <si>
    <t>Nether Poppleton, York</t>
  </si>
  <si>
    <t>New Earswick, York</t>
  </si>
  <si>
    <t>New Walk / Terry Avenue, York</t>
  </si>
  <si>
    <t>Osbaldwick, York</t>
  </si>
  <si>
    <t>Skelton, York</t>
  </si>
  <si>
    <t>St Paul, York</t>
  </si>
  <si>
    <t>Stockton on the Forest, York</t>
  </si>
  <si>
    <t>Strensall Railway Buildings, York</t>
  </si>
  <si>
    <t>Strensall, York</t>
  </si>
  <si>
    <t>Tadcaster Road, York</t>
  </si>
  <si>
    <t>The Nestle / Rowntree Factory, York</t>
  </si>
  <si>
    <t>The Racecourse and Terry's Factory, York</t>
  </si>
  <si>
    <t>The Retreat/Heslington Road, York</t>
  </si>
  <si>
    <t>Towthorpe, York</t>
  </si>
  <si>
    <t>Upper Poppleton, York</t>
  </si>
  <si>
    <t>Wheldrake, York</t>
  </si>
  <si>
    <t>Billingley</t>
  </si>
  <si>
    <t>Brierley</t>
  </si>
  <si>
    <t>Cawthorne</t>
  </si>
  <si>
    <t>Darfield</t>
  </si>
  <si>
    <t>Elsecar, Hoyland Nether</t>
  </si>
  <si>
    <t>High Hoyland</t>
  </si>
  <si>
    <t>Hoylandswaine</t>
  </si>
  <si>
    <t>Huddersfield Road, Barnsley</t>
  </si>
  <si>
    <t>Ingbirchworth</t>
  </si>
  <si>
    <t>Penistone</t>
  </si>
  <si>
    <t>Regent Street / Church Street / Market Hill, Barnsley Town Centre</t>
  </si>
  <si>
    <t>Thurlstone</t>
  </si>
  <si>
    <t>Victoria Road, Barnsley</t>
  </si>
  <si>
    <t>Wentworth Castle and Stainborough Park</t>
  </si>
  <si>
    <t>Worsbrough</t>
  </si>
  <si>
    <t>Wortley</t>
  </si>
  <si>
    <t>Barnsley***</t>
  </si>
  <si>
    <t>Langsett</t>
  </si>
  <si>
    <t>Addingham, nr Ilkley</t>
  </si>
  <si>
    <t>Apsley Crescent, Manningham, Bradford</t>
  </si>
  <si>
    <t>Baildon</t>
  </si>
  <si>
    <t>Baildon Green</t>
  </si>
  <si>
    <t>Baildon Station Road</t>
  </si>
  <si>
    <t>Ben Rhydding, Ilkley</t>
  </si>
  <si>
    <t>Bingley</t>
  </si>
  <si>
    <t>Braithwaite, Keighley</t>
  </si>
  <si>
    <t>Brunthwaite, Silsden</t>
  </si>
  <si>
    <t>Burley in Wharfedale</t>
  </si>
  <si>
    <t>Cathedral Precinct, Bradford</t>
  </si>
  <si>
    <t>Cullingworth</t>
  </si>
  <si>
    <t>Devonshire Park and Cliffe Castle, Keighley</t>
  </si>
  <si>
    <t>East Morton</t>
  </si>
  <si>
    <t>Eldon Place, Manningham, Bradford</t>
  </si>
  <si>
    <t>Eldwick Beck</t>
  </si>
  <si>
    <t>Esholt</t>
  </si>
  <si>
    <t>Goose Eye and Laycock</t>
  </si>
  <si>
    <t>Great Horton</t>
  </si>
  <si>
    <t>Hainworth, Keighley</t>
  </si>
  <si>
    <t>Haworth, Keighley</t>
  </si>
  <si>
    <t>Heaton Estates</t>
  </si>
  <si>
    <t>Hodgson Fold</t>
  </si>
  <si>
    <t>Idle and The Green</t>
  </si>
  <si>
    <t>Ilkley</t>
  </si>
  <si>
    <t>Keighley Town Centre</t>
  </si>
  <si>
    <t>Leeds and Liverpool Canal</t>
  </si>
  <si>
    <t>Leeming</t>
  </si>
  <si>
    <t>Little Germany, Bradford</t>
  </si>
  <si>
    <t>Little Horton Green</t>
  </si>
  <si>
    <t>Little Horton Lane, Bradford</t>
  </si>
  <si>
    <t>Little London</t>
  </si>
  <si>
    <t>Low Utley</t>
  </si>
  <si>
    <t>Lower Wyke</t>
  </si>
  <si>
    <t>Menston</t>
  </si>
  <si>
    <t>Micklethwaite, Bingley</t>
  </si>
  <si>
    <t>Middleton, Ilkley</t>
  </si>
  <si>
    <t>North Park Road</t>
  </si>
  <si>
    <t>Oakworth</t>
  </si>
  <si>
    <t>Oxenhope Lower Town</t>
  </si>
  <si>
    <t>Oxenhope Station Road</t>
  </si>
  <si>
    <t>Oxenhope Upper Town</t>
  </si>
  <si>
    <t>Queensbury</t>
  </si>
  <si>
    <t>Ryecroft, Bingley</t>
  </si>
  <si>
    <t>Saltaire</t>
  </si>
  <si>
    <t>Silsden</t>
  </si>
  <si>
    <t>Southfield Square, Manningham, Bradford</t>
  </si>
  <si>
    <t>Stanbury, Near Haworth</t>
  </si>
  <si>
    <t>Steeton, Near Keighley</t>
  </si>
  <si>
    <t>The Goitside, Bradford</t>
  </si>
  <si>
    <t>Thornton</t>
  </si>
  <si>
    <t>Undercliffe Cemetery</t>
  </si>
  <si>
    <t>Whetley Grove, Bradford</t>
  </si>
  <si>
    <t>Wilsden</t>
  </si>
  <si>
    <t>Wrose</t>
  </si>
  <si>
    <t>Akroydon</t>
  </si>
  <si>
    <t>Copley</t>
  </si>
  <si>
    <t>Elland</t>
  </si>
  <si>
    <t>Halifax Town Centre</t>
  </si>
  <si>
    <t>Hebden Bridge, Hebden Royd</t>
  </si>
  <si>
    <t>Heptonstall</t>
  </si>
  <si>
    <t>Huddersfield Road East</t>
  </si>
  <si>
    <t>Luddenden</t>
  </si>
  <si>
    <t>Lumbutts and Mankinholes</t>
  </si>
  <si>
    <t>Mill Bank and Cottonstones</t>
  </si>
  <si>
    <t>Mytholmroyd</t>
  </si>
  <si>
    <t>Northowram Village, Northowram, Halifax</t>
  </si>
  <si>
    <t>People's Park, Halifax</t>
  </si>
  <si>
    <t>Ripponden</t>
  </si>
  <si>
    <t>Savile Park</t>
  </si>
  <si>
    <t>Skircoat Green</t>
  </si>
  <si>
    <t>Sowerby Bridge, Sowerby Bridge</t>
  </si>
  <si>
    <t>Stainland</t>
  </si>
  <si>
    <t>Todmorden</t>
  </si>
  <si>
    <t>Warley</t>
  </si>
  <si>
    <t>Yorkshire Dales (NP)</t>
  </si>
  <si>
    <t>Appletreewick</t>
  </si>
  <si>
    <t>Arncliffe</t>
  </si>
  <si>
    <t>Bell Busk</t>
  </si>
  <si>
    <t>Bolton Abbey</t>
  </si>
  <si>
    <t>Burnsall</t>
  </si>
  <si>
    <t>Eastby</t>
  </si>
  <si>
    <t>Embsay</t>
  </si>
  <si>
    <t>Grassington</t>
  </si>
  <si>
    <t>Hebden</t>
  </si>
  <si>
    <t>Hubberholme</t>
  </si>
  <si>
    <t>Kettlewell</t>
  </si>
  <si>
    <t>Langcliffe</t>
  </si>
  <si>
    <t>Littondale barns and walls</t>
  </si>
  <si>
    <t>Long Preston</t>
  </si>
  <si>
    <t>Settle</t>
  </si>
  <si>
    <t>Starbotton</t>
  </si>
  <si>
    <t>Bolton Abbey, Bolton Abbey village</t>
  </si>
  <si>
    <t>Burton in Lonsdale, Burton in Lonsdale</t>
  </si>
  <si>
    <t>Carleton, near Skipton, North Yorkshire</t>
  </si>
  <si>
    <t>Clapham, north Craven, part in YDNPA</t>
  </si>
  <si>
    <t>Coniston Cold, Along A65 north of Skipton</t>
  </si>
  <si>
    <t>Cononley, few miles south of Skipton</t>
  </si>
  <si>
    <t>Cowling, south west Craven between Colne and Cross Hills</t>
  </si>
  <si>
    <t>Draughton, between Skipton and Addingham</t>
  </si>
  <si>
    <t>East Marton</t>
  </si>
  <si>
    <t>Eastby, north east of larger village Embsay in same parish</t>
  </si>
  <si>
    <t>Embsay, village north of Skipton</t>
  </si>
  <si>
    <t>Farnhill, near Cross Hills, south Craven</t>
  </si>
  <si>
    <t>Gargrave, north of Skipton, along A65</t>
  </si>
  <si>
    <t>Giggleswick</t>
  </si>
  <si>
    <t>Halton East</t>
  </si>
  <si>
    <t>Hellfield-Langcliffe, Settle Carlisle railway</t>
  </si>
  <si>
    <t>Kildwick Grange, north of Kildwick</t>
  </si>
  <si>
    <t>Kildwick, south Craven, near Cross Hills</t>
  </si>
  <si>
    <t>Lothersdale, SOUTH WEST cRAVEN</t>
  </si>
  <si>
    <t>Low Bradley, south of Skipton</t>
  </si>
  <si>
    <t>Settle, mid Craven, adjacent YDNPA</t>
  </si>
  <si>
    <t>Skipton, Principal town in Craven</t>
  </si>
  <si>
    <t>Sutton in Craven, south of Craven, near Bradford boundary</t>
  </si>
  <si>
    <t>Thornton in Craven, adjacnet Lancashire boundary</t>
  </si>
  <si>
    <t>West Marton, West Craven</t>
  </si>
  <si>
    <t>Craven***</t>
  </si>
  <si>
    <t>Settle - Carlisle Railway</t>
  </si>
  <si>
    <t>Adwick-le-Street</t>
  </si>
  <si>
    <t>Arksey</t>
  </si>
  <si>
    <t>Barnburgh</t>
  </si>
  <si>
    <t>Bawtry</t>
  </si>
  <si>
    <t>Bennetthorpe, Doncaster</t>
  </si>
  <si>
    <t>Bessacarr</t>
  </si>
  <si>
    <t>Braithwell</t>
  </si>
  <si>
    <t>Brodsworth</t>
  </si>
  <si>
    <t>Burghwallis</t>
  </si>
  <si>
    <t>Campsall</t>
  </si>
  <si>
    <t>Christchurch, Doncaster</t>
  </si>
  <si>
    <t>Conisbrough, Conisbrough</t>
  </si>
  <si>
    <t>Cusworth</t>
  </si>
  <si>
    <t>Finningley</t>
  </si>
  <si>
    <t>Fishlake</t>
  </si>
  <si>
    <t>Hatfield High Street</t>
  </si>
  <si>
    <t>Hatfield-Manor Road</t>
  </si>
  <si>
    <t>Hickleton</t>
  </si>
  <si>
    <t>High Melton</t>
  </si>
  <si>
    <t>High Street, Doncaster</t>
  </si>
  <si>
    <t>Hooton Pagnell</t>
  </si>
  <si>
    <t>Loversall</t>
  </si>
  <si>
    <t>Market Place, Doncaster</t>
  </si>
  <si>
    <t>Marr</t>
  </si>
  <si>
    <t>Mexborough, Mexborough</t>
  </si>
  <si>
    <t>Old Cantley</t>
  </si>
  <si>
    <t>Old Edlington</t>
  </si>
  <si>
    <t>Skellow- Buttercross</t>
  </si>
  <si>
    <t>South Bessacarr</t>
  </si>
  <si>
    <t>South Parade, Doncaster</t>
  </si>
  <si>
    <t>Sprotbrough</t>
  </si>
  <si>
    <t>St George's, Doncaster</t>
  </si>
  <si>
    <t>Stainton</t>
  </si>
  <si>
    <t>Thorne Central, Thorne</t>
  </si>
  <si>
    <t>Thorne Road, Doncaster</t>
  </si>
  <si>
    <t>Tickhill</t>
  </si>
  <si>
    <t>Town Field, Doncaster</t>
  </si>
  <si>
    <t>Wadworth</t>
  </si>
  <si>
    <t>Warmsworth</t>
  </si>
  <si>
    <t>William Nuttall Cottage Homes, Doncaster</t>
  </si>
  <si>
    <t>Woodlands</t>
  </si>
  <si>
    <t>Axwell Park</t>
  </si>
  <si>
    <t>Birtley</t>
  </si>
  <si>
    <t>Blaydon</t>
  </si>
  <si>
    <t>Bradley Park</t>
  </si>
  <si>
    <t>Bridges</t>
  </si>
  <si>
    <t>Chowdene</t>
  </si>
  <si>
    <t>Clara Vale</t>
  </si>
  <si>
    <t>Coatsworth</t>
  </si>
  <si>
    <t>Crow Hall</t>
  </si>
  <si>
    <t>Gibside</t>
  </si>
  <si>
    <t>Lamesley</t>
  </si>
  <si>
    <t>Lintzford</t>
  </si>
  <si>
    <t>Low Fell</t>
  </si>
  <si>
    <t>Marley Hill</t>
  </si>
  <si>
    <t>Path Head</t>
  </si>
  <si>
    <t>Ravensworth</t>
  </si>
  <si>
    <t>Rowlands Gill</t>
  </si>
  <si>
    <t>Saltwell</t>
  </si>
  <si>
    <t>Sheriff Hill</t>
  </si>
  <si>
    <t>Walker Terrace/Regent Street</t>
  </si>
  <si>
    <t>Whickham</t>
  </si>
  <si>
    <t>Boltby</t>
  </si>
  <si>
    <t>Carlton in Cleveland</t>
  </si>
  <si>
    <t>Coxwold</t>
  </si>
  <si>
    <t>High and Low Kilburn</t>
  </si>
  <si>
    <t>Kepwick</t>
  </si>
  <si>
    <t>Nether Silton</t>
  </si>
  <si>
    <t>Osmotherley</t>
  </si>
  <si>
    <t>Swainby</t>
  </si>
  <si>
    <t>Thimbleby</t>
  </si>
  <si>
    <t>Ainderby Steeple</t>
  </si>
  <si>
    <t>Aldwark, Easingwold</t>
  </si>
  <si>
    <t>Alne, Easingwold</t>
  </si>
  <si>
    <t>Bedale</t>
  </si>
  <si>
    <t>Borrowby, Thirsk</t>
  </si>
  <si>
    <t>Brafferton and Helperby, Easingwold</t>
  </si>
  <si>
    <t>Brompton, Northallelrton</t>
  </si>
  <si>
    <t>Burneston, Bedale</t>
  </si>
  <si>
    <t>Carlton Husthwaite</t>
  </si>
  <si>
    <t>Crakehall, Bedale</t>
  </si>
  <si>
    <t>Crathorne, Stokesley</t>
  </si>
  <si>
    <t>Crayke, Easingwold</t>
  </si>
  <si>
    <t>Easingwold, Easingwold</t>
  </si>
  <si>
    <t>Felixkirk, Thirsk</t>
  </si>
  <si>
    <t>Great Ayton, Stokesley</t>
  </si>
  <si>
    <t>Great Broughton, Stokesley</t>
  </si>
  <si>
    <t>Great Smeaton, Northallerton</t>
  </si>
  <si>
    <t>Hornby, Northallerton</t>
  </si>
  <si>
    <t>Husthwaite, Easingwold</t>
  </si>
  <si>
    <t>Hutton Rudby, Stokesley</t>
  </si>
  <si>
    <t>Kepwick, Thirsk</t>
  </si>
  <si>
    <t>Kilburn, Thirsk</t>
  </si>
  <si>
    <t>Kirkby Fleetham, Northallerton</t>
  </si>
  <si>
    <t>Kirkby, Northallerton</t>
  </si>
  <si>
    <t>Kirklington, Thirsk</t>
  </si>
  <si>
    <t>Knayton, Thirsk</t>
  </si>
  <si>
    <t>Maunby, Thirsk</t>
  </si>
  <si>
    <t>Neither Silton, Thirsk</t>
  </si>
  <si>
    <t>Newby Wiske, Northallerton</t>
  </si>
  <si>
    <t>Newton-on-Ouse, Easingwold</t>
  </si>
  <si>
    <t>Northallerton, Northallerton</t>
  </si>
  <si>
    <t>Oulston, Easingwold</t>
  </si>
  <si>
    <t>Pickhill, Thirsk</t>
  </si>
  <si>
    <t>Romanby, Northallerton</t>
  </si>
  <si>
    <t>Sandhutton, Thirsk</t>
  </si>
  <si>
    <t>Scruton, Bedale</t>
  </si>
  <si>
    <t>Snape, Bedale</t>
  </si>
  <si>
    <t>Stillington, Easingwold</t>
  </si>
  <si>
    <t>Stokesley</t>
  </si>
  <si>
    <t>Sutton-on-the-Forest, Easingwold</t>
  </si>
  <si>
    <t>Sutton-under-Whitestonecliffe, Thirsk</t>
  </si>
  <si>
    <t>Thimbleby, Northallerton</t>
  </si>
  <si>
    <t>Thirsk</t>
  </si>
  <si>
    <t>Thornton Watlass, Bedale</t>
  </si>
  <si>
    <t>Tollerton, Easingwold</t>
  </si>
  <si>
    <t>Topcliffe, Thirsk</t>
  </si>
  <si>
    <t>Well, Bedale</t>
  </si>
  <si>
    <t>West Tanfield, Bedale</t>
  </si>
  <si>
    <t>Aldbborough, Boroughbridge</t>
  </si>
  <si>
    <t>Baldersby St James</t>
  </si>
  <si>
    <t>Bilton in Ainsty</t>
  </si>
  <si>
    <t>Bishop Monkton</t>
  </si>
  <si>
    <t>Boroughbridge</t>
  </si>
  <si>
    <t>Burton Leonard</t>
  </si>
  <si>
    <t>Coneythorpe</t>
  </si>
  <si>
    <t>Fearby</t>
  </si>
  <si>
    <t>Follifoot</t>
  </si>
  <si>
    <t>Glasshouses</t>
  </si>
  <si>
    <t>Goldsborough</t>
  </si>
  <si>
    <t>Great Ouseburn</t>
  </si>
  <si>
    <t>Green Hammerton</t>
  </si>
  <si>
    <t>Hackfall</t>
  </si>
  <si>
    <t>Hampsthwaite</t>
  </si>
  <si>
    <t>Healey</t>
  </si>
  <si>
    <t>Hunsingore</t>
  </si>
  <si>
    <t>Kirk Deighton</t>
  </si>
  <si>
    <t>Kirk Hammerton</t>
  </si>
  <si>
    <t>Kirkby Overblow</t>
  </si>
  <si>
    <t>Knaresborough</t>
  </si>
  <si>
    <t>Leathley</t>
  </si>
  <si>
    <t>Little Ouseburn</t>
  </si>
  <si>
    <t>Lofthouse</t>
  </si>
  <si>
    <t>Marton Cum Grafton</t>
  </si>
  <si>
    <t>Masham</t>
  </si>
  <si>
    <t>Middlesmoor</t>
  </si>
  <si>
    <t>Nesfield</t>
  </si>
  <si>
    <t>North Deighton</t>
  </si>
  <si>
    <t>Nun Monkton</t>
  </si>
  <si>
    <t>Pannal</t>
  </si>
  <si>
    <t>Pateley Bridge</t>
  </si>
  <si>
    <t>Plompton</t>
  </si>
  <si>
    <t>Ramsgill</t>
  </si>
  <si>
    <t>Ripon</t>
  </si>
  <si>
    <t>Roecliffe</t>
  </si>
  <si>
    <t>Scriven</t>
  </si>
  <si>
    <t>Spofforth</t>
  </si>
  <si>
    <t>Staveley</t>
  </si>
  <si>
    <t>Studley Roger</t>
  </si>
  <si>
    <t>Timble</t>
  </si>
  <si>
    <t>Tockwith</t>
  </si>
  <si>
    <t>Wath (Nidderdale)</t>
  </si>
  <si>
    <t>Wath (Ripon)</t>
  </si>
  <si>
    <t>Whixley</t>
  </si>
  <si>
    <t>Holme, Holmfirth</t>
  </si>
  <si>
    <t>Almondbury</t>
  </si>
  <si>
    <t>Armitage Bridge</t>
  </si>
  <si>
    <t>Batley Market Place, Batley</t>
  </si>
  <si>
    <t>Birkby, Huddersfield</t>
  </si>
  <si>
    <t>Birstall, Batley</t>
  </si>
  <si>
    <t>Butterley</t>
  </si>
  <si>
    <t>Crossbank - Batley, Batley</t>
  </si>
  <si>
    <t>Dewsbury</t>
  </si>
  <si>
    <t>East Bierley, Cleckheaton</t>
  </si>
  <si>
    <t>Edgerton, Huddersfield</t>
  </si>
  <si>
    <t>Farnley Tyas, Kirkburton</t>
  </si>
  <si>
    <t>Fulstone</t>
  </si>
  <si>
    <t>Golcar</t>
  </si>
  <si>
    <t>Gomersal, Cleckheaton</t>
  </si>
  <si>
    <t>Greenhead Park, Huddersfield</t>
  </si>
  <si>
    <t>Hartshead Moor Top, Cleckheaton</t>
  </si>
  <si>
    <t>Helme, Meltham</t>
  </si>
  <si>
    <t>Hepworth, Holmfirth</t>
  </si>
  <si>
    <t>High Flatts, Denby Dale</t>
  </si>
  <si>
    <t>Highburton, Kirkburton</t>
  </si>
  <si>
    <t>Hinchliffe Mill</t>
  </si>
  <si>
    <t>Holmfirth</t>
  </si>
  <si>
    <t>Honley</t>
  </si>
  <si>
    <t>Hope Pit</t>
  </si>
  <si>
    <t>Huddersfield, Huddersfield</t>
  </si>
  <si>
    <t>Kirkburton</t>
  </si>
  <si>
    <t>Linthwaite</t>
  </si>
  <si>
    <t>Little Gomersal</t>
  </si>
  <si>
    <t>Longwood Edge, Huddersfield</t>
  </si>
  <si>
    <t>Marsden - Tunnel End, Huddersfield</t>
  </si>
  <si>
    <t>Marsden, Huddersfield</t>
  </si>
  <si>
    <t>Meltham, Huddersfield</t>
  </si>
  <si>
    <t>Milnsbridge, Huddersfield</t>
  </si>
  <si>
    <t>Netherthong</t>
  </si>
  <si>
    <t>Netherton, Huddersfield</t>
  </si>
  <si>
    <t>Northfields, Dewsbury</t>
  </si>
  <si>
    <t>Oldfield, Holmfirth</t>
  </si>
  <si>
    <t>Quarmby Fields</t>
  </si>
  <si>
    <t>Scholes - Cleckheaton, Cleckheaton</t>
  </si>
  <si>
    <t>Shepley, Kirkburton</t>
  </si>
  <si>
    <t>Skelmanthorpe</t>
  </si>
  <si>
    <t>Slaithwaite, Huddersfield</t>
  </si>
  <si>
    <t>South Crosland</t>
  </si>
  <si>
    <t>Springwood</t>
  </si>
  <si>
    <t>Station Road - Batley, Batley</t>
  </si>
  <si>
    <t>Thunder Bridge, Huddersfield</t>
  </si>
  <si>
    <t>Thurstonland, Kirkburton</t>
  </si>
  <si>
    <t>Totties, Holmfirth</t>
  </si>
  <si>
    <t>Underbank, Holmfirth</t>
  </si>
  <si>
    <t>Upper Batley, Batley</t>
  </si>
  <si>
    <t>Upper Cumberworth</t>
  </si>
  <si>
    <t>Upper Denby, Denby Dale</t>
  </si>
  <si>
    <t>Upper Hopton, Mirfield</t>
  </si>
  <si>
    <t>Upperthong, Holmfirth</t>
  </si>
  <si>
    <t>Wellhouse, Golcar, Huddersfield</t>
  </si>
  <si>
    <t>Wilshaw, Meltham</t>
  </si>
  <si>
    <t>Wooldale, Holmfirth</t>
  </si>
  <si>
    <t>Aberford, Leeds</t>
  </si>
  <si>
    <t>Adel, Leeds</t>
  </si>
  <si>
    <t>Armley Mills, Leeds</t>
  </si>
  <si>
    <t>Armley, Leeds</t>
  </si>
  <si>
    <t>Bardsey-cum-Rigton</t>
  </si>
  <si>
    <t>Barwick-in-Elmet, Leeds</t>
  </si>
  <si>
    <t>Blenheim Square</t>
  </si>
  <si>
    <t>Boston Spa</t>
  </si>
  <si>
    <t>Bramham</t>
  </si>
  <si>
    <t>Bramley Hill Top, Leeds</t>
  </si>
  <si>
    <t>Bramley Town, Leeds</t>
  </si>
  <si>
    <t>Burley Village</t>
  </si>
  <si>
    <t>Buslingthorpe, Leeds</t>
  </si>
  <si>
    <t>Calverley Bridge, Leeds</t>
  </si>
  <si>
    <t>Calverley, Leeds</t>
  </si>
  <si>
    <t>Canal Wharf, Leeds</t>
  </si>
  <si>
    <t>Chapel Allerton</t>
  </si>
  <si>
    <t>Chapeltown, Leeds</t>
  </si>
  <si>
    <t>Clarendon Road, Leeds</t>
  </si>
  <si>
    <t>Clifford</t>
  </si>
  <si>
    <t>East Keswick</t>
  </si>
  <si>
    <t>Eastern Riverside, Leeds</t>
  </si>
  <si>
    <t>Far Headingley, leeds</t>
  </si>
  <si>
    <t>Farnley Upper Moor Side, Leeds</t>
  </si>
  <si>
    <t>Farsley, Pudsey</t>
  </si>
  <si>
    <t>Gledhow Valley, Leeds</t>
  </si>
  <si>
    <t>Guiseley, Aireborough</t>
  </si>
  <si>
    <t>Hanover Square and Woodhouse Square, Leeds</t>
  </si>
  <si>
    <t>Harewood</t>
  </si>
  <si>
    <t>Headingley Hill, Hyde Park and Woodhouse Moor, Leeds</t>
  </si>
  <si>
    <t>Headingley, Leeds</t>
  </si>
  <si>
    <t>Holbeck, Leeds</t>
  </si>
  <si>
    <t>Horsforth, Leeds</t>
  </si>
  <si>
    <t>Kirkstall Abbey, Leeds</t>
  </si>
  <si>
    <t>Ledsham</t>
  </si>
  <si>
    <t>Leeds City Centre, Leeds</t>
  </si>
  <si>
    <t>Meanwood, Leeds</t>
  </si>
  <si>
    <t>Methley Church Side, Rothwell, Leeds</t>
  </si>
  <si>
    <t>Moorlands</t>
  </si>
  <si>
    <t>Morley Dartmouth Park</t>
  </si>
  <si>
    <t>Morley Town Centre</t>
  </si>
  <si>
    <t>Newlay, Horsforth, Leeds</t>
  </si>
  <si>
    <t>Otley, Leeds</t>
  </si>
  <si>
    <t>Oulton, Rothwell, Leeds</t>
  </si>
  <si>
    <t>Pool-in-Wharfedale, Leeds</t>
  </si>
  <si>
    <t>Pudsey Fulneck, Leeds</t>
  </si>
  <si>
    <t>Pudsey, Leeds</t>
  </si>
  <si>
    <t>Queen Square, Leeds</t>
  </si>
  <si>
    <t>Rawdon Cragg Wood, Aireborough, Leeds</t>
  </si>
  <si>
    <t>Rawdon Low Green, Aireborough, Leeds</t>
  </si>
  <si>
    <t>Rodley, Leeds</t>
  </si>
  <si>
    <t>Rothwell, Leeds</t>
  </si>
  <si>
    <t>Roundhay</t>
  </si>
  <si>
    <t>Scarcroft</t>
  </si>
  <si>
    <t>Seacroft Dawson, Leeds</t>
  </si>
  <si>
    <t>Shadwell</t>
  </si>
  <si>
    <t>Stank Hall, Leeds</t>
  </si>
  <si>
    <t>The Grand Quarter</t>
  </si>
  <si>
    <t>Thorner</t>
  </si>
  <si>
    <t>Thorp Arch</t>
  </si>
  <si>
    <t>Weetwood, Leeds</t>
  </si>
  <si>
    <t>West Park, Leeds</t>
  </si>
  <si>
    <t>Wetherby</t>
  </si>
  <si>
    <t>Whitkirk, Leeds</t>
  </si>
  <si>
    <t>Woodhall Hills</t>
  </si>
  <si>
    <t>Woodhouse Lane and University Precinct</t>
  </si>
  <si>
    <t>Yeadon, Leeds</t>
  </si>
  <si>
    <t>Leeds***</t>
  </si>
  <si>
    <t>Rawdon Little London, Aireborough, Leeds</t>
  </si>
  <si>
    <t>Brandling Village</t>
  </si>
  <si>
    <t>Framlington Place</t>
  </si>
  <si>
    <t>Gosforth</t>
  </si>
  <si>
    <t>Jesmond Dene</t>
  </si>
  <si>
    <t>Leazes</t>
  </si>
  <si>
    <t>Lower Ouseburn</t>
  </si>
  <si>
    <t>Northumberland Gardens</t>
  </si>
  <si>
    <t>South Jesmond</t>
  </si>
  <si>
    <t>St Nicholas Hospital</t>
  </si>
  <si>
    <t>Summerhill</t>
  </si>
  <si>
    <t>Walbottle</t>
  </si>
  <si>
    <t>Backworth Village</t>
  </si>
  <si>
    <t>Benton</t>
  </si>
  <si>
    <t>Camp Terrace</t>
  </si>
  <si>
    <t>Cullercoats</t>
  </si>
  <si>
    <t>Earsdon Village</t>
  </si>
  <si>
    <t>Fish Quay</t>
  </si>
  <si>
    <t>Killingworth Village</t>
  </si>
  <si>
    <t>Longbenton</t>
  </si>
  <si>
    <t>Monkseaton</t>
  </si>
  <si>
    <t>New Quay</t>
  </si>
  <si>
    <t>Northumberland Square</t>
  </si>
  <si>
    <t>Sacred Heart Church, Wideopen</t>
  </si>
  <si>
    <t>St Mary's Island</t>
  </si>
  <si>
    <t>St Peter's, Wallsend</t>
  </si>
  <si>
    <t>The Green, Wallsend</t>
  </si>
  <si>
    <t>Tynemouth Village</t>
  </si>
  <si>
    <t>Askrigg</t>
  </si>
  <si>
    <t>Bainbridge</t>
  </si>
  <si>
    <t>Carperby</t>
  </si>
  <si>
    <t>Castle Bolton</t>
  </si>
  <si>
    <t>East Witton</t>
  </si>
  <si>
    <t>Gayle</t>
  </si>
  <si>
    <t>Gunnerside</t>
  </si>
  <si>
    <t>Hudswell</t>
  </si>
  <si>
    <t>Muker</t>
  </si>
  <si>
    <t>Reeth</t>
  </si>
  <si>
    <t>Swaledale and Arkengarthdale barns and walls</t>
  </si>
  <si>
    <t>Thwaite</t>
  </si>
  <si>
    <t>West Burton</t>
  </si>
  <si>
    <t>Aldbrough St John</t>
  </si>
  <si>
    <t>Bellerby</t>
  </si>
  <si>
    <t>Bolton on Swale</t>
  </si>
  <si>
    <t>Brompton on Swale</t>
  </si>
  <si>
    <t>Catterick Village</t>
  </si>
  <si>
    <t>Constable Burton</t>
  </si>
  <si>
    <t>Croft on Tees</t>
  </si>
  <si>
    <t>Dalton</t>
  </si>
  <si>
    <t>Downholme</t>
  </si>
  <si>
    <t>Easby</t>
  </si>
  <si>
    <t>East Hauxwell</t>
  </si>
  <si>
    <t>East Layton</t>
  </si>
  <si>
    <t>Finghall</t>
  </si>
  <si>
    <t>Gayles</t>
  </si>
  <si>
    <t>Gilling West</t>
  </si>
  <si>
    <t>Hartforth</t>
  </si>
  <si>
    <t>Hornby</t>
  </si>
  <si>
    <t>Kirby Hill</t>
  </si>
  <si>
    <t>Leyburn</t>
  </si>
  <si>
    <t>Leyburn Quarry Hills</t>
  </si>
  <si>
    <t>Melsonby</t>
  </si>
  <si>
    <t>Middleham</t>
  </si>
  <si>
    <t>Middleton Tyas</t>
  </si>
  <si>
    <t>Newsham</t>
  </si>
  <si>
    <t>Partick Brompton</t>
  </si>
  <si>
    <t>Preston under Scar</t>
  </si>
  <si>
    <t>Redmire</t>
  </si>
  <si>
    <t>Richmond</t>
  </si>
  <si>
    <t>Richmond Garden Village</t>
  </si>
  <si>
    <t>Richmond Racecourse</t>
  </si>
  <si>
    <t>Scorton</t>
  </si>
  <si>
    <t>Skeeby</t>
  </si>
  <si>
    <t>Spennithorne</t>
  </si>
  <si>
    <t>Thornton Steward</t>
  </si>
  <si>
    <t>Whashton</t>
  </si>
  <si>
    <t>Aston, Aston Cum Aughton, Rotherham</t>
  </si>
  <si>
    <t>Barrow, Wentworth</t>
  </si>
  <si>
    <t>Brampton-en-le Morthen, Thurcroft, Rotherham</t>
  </si>
  <si>
    <t>Dalton Parva, Dalton, Rotherham</t>
  </si>
  <si>
    <t>Dinnington, Rotherham South</t>
  </si>
  <si>
    <t>Doncaster Road, Rotherham Town Centre</t>
  </si>
  <si>
    <t>Gildingwells, Rotherham South</t>
  </si>
  <si>
    <t>Greasborough, Rotherham Urban</t>
  </si>
  <si>
    <t>Harthill, Rotherham South</t>
  </si>
  <si>
    <t>Laughton en le Morthen, Rotherham South</t>
  </si>
  <si>
    <t>Letwell, Rotherham South</t>
  </si>
  <si>
    <t>Moorgate, Rotherham Urban</t>
  </si>
  <si>
    <t>North Anston, Rotherham South</t>
  </si>
  <si>
    <t>Ravenfield, Rotherham East</t>
  </si>
  <si>
    <t>Rotherham Town Centre</t>
  </si>
  <si>
    <t>Scholes, Rotherham North</t>
  </si>
  <si>
    <t>South Anston, South Rotherham</t>
  </si>
  <si>
    <t>Swinton, Rotherham North</t>
  </si>
  <si>
    <t>Thorpe Hesley, Rotherham North</t>
  </si>
  <si>
    <t>Thorpe Salvin, Rotherham South</t>
  </si>
  <si>
    <t>Treeton, Rotherham South</t>
  </si>
  <si>
    <t>Wales, Rotherham South</t>
  </si>
  <si>
    <t>Wath upon Dearne, Rotherham North</t>
  </si>
  <si>
    <t>Wentworth, Rotherham North</t>
  </si>
  <si>
    <t>Whiston, Rotherham South</t>
  </si>
  <si>
    <t>Wickersley, Rotherham East</t>
  </si>
  <si>
    <t>Woodsetts, Rotherham South</t>
  </si>
  <si>
    <t>Ampleforth</t>
  </si>
  <si>
    <t>Appleton le Moors</t>
  </si>
  <si>
    <t>Cold Kirby</t>
  </si>
  <si>
    <t>Gillamoor</t>
  </si>
  <si>
    <t>Hawnby</t>
  </si>
  <si>
    <t>Helmsley</t>
  </si>
  <si>
    <t>Hutton le Hole</t>
  </si>
  <si>
    <t>Lastingham</t>
  </si>
  <si>
    <t>Levisham</t>
  </si>
  <si>
    <t>Lockton</t>
  </si>
  <si>
    <t>Old Byland</t>
  </si>
  <si>
    <t>Oswaldkirk</t>
  </si>
  <si>
    <t>Rievaulx</t>
  </si>
  <si>
    <t>Rosedale Abbey</t>
  </si>
  <si>
    <t>Sinnington</t>
  </si>
  <si>
    <t>Thornton le Dale</t>
  </si>
  <si>
    <t>Aislaby, ryedale</t>
  </si>
  <si>
    <t>Allerston, ryedale</t>
  </si>
  <si>
    <t>Ampleforth, ryedale</t>
  </si>
  <si>
    <t>Barton-le-Street, ryedale</t>
  </si>
  <si>
    <t>Barton-le-Willows, ryedale</t>
  </si>
  <si>
    <t>Bulmer, ryedale</t>
  </si>
  <si>
    <t>Claxton</t>
  </si>
  <si>
    <t>Coneysthorpe, ryedale</t>
  </si>
  <si>
    <t>Flaxton, ryedale</t>
  </si>
  <si>
    <t>Harome, Ryedale</t>
  </si>
  <si>
    <t>Helmsley, Ryedale</t>
  </si>
  <si>
    <t>Hovingham, Ryedale</t>
  </si>
  <si>
    <t>Howsham, Ryedale</t>
  </si>
  <si>
    <t>Kirkbymoorside, Ryedale</t>
  </si>
  <si>
    <t>Langton, Ryedale</t>
  </si>
  <si>
    <t>Malton (Old Town), Ryedale</t>
  </si>
  <si>
    <t>Malton Town Centre, Ryedale</t>
  </si>
  <si>
    <t>Marton, Ryedale</t>
  </si>
  <si>
    <t>Middleton, Ryedale</t>
  </si>
  <si>
    <t>Norton-on-Derwent, Ryedale</t>
  </si>
  <si>
    <t>Nunnington, Ryedale</t>
  </si>
  <si>
    <t>Oswaldkirk, Ryedale</t>
  </si>
  <si>
    <t>Pickering (Keld Head), Ryedale</t>
  </si>
  <si>
    <t>Pickering Town Centre, Ryedale</t>
  </si>
  <si>
    <t>Sand Hutton</t>
  </si>
  <si>
    <t>Settrington, Ryedale</t>
  </si>
  <si>
    <t>Sheriff Hutton, Ryedale</t>
  </si>
  <si>
    <t>Sinnington, Ryedale</t>
  </si>
  <si>
    <t>Slingsby, Ryedale</t>
  </si>
  <si>
    <t>Terrington, Ryedale</t>
  </si>
  <si>
    <t>Welburn, Ryedale</t>
  </si>
  <si>
    <t>Westow, Ryedale</t>
  </si>
  <si>
    <t>Wintringham, Ryedale</t>
  </si>
  <si>
    <t>Wombleton, Ryedale</t>
  </si>
  <si>
    <t>Aislaby</t>
  </si>
  <si>
    <t>Cloughton</t>
  </si>
  <si>
    <t>Egton</t>
  </si>
  <si>
    <t>Egton Bridge</t>
  </si>
  <si>
    <t>Fylingthorpe</t>
  </si>
  <si>
    <t>Goathland</t>
  </si>
  <si>
    <t>Hutton Buscel</t>
  </si>
  <si>
    <t>Lealholm</t>
  </si>
  <si>
    <t>Lythe</t>
  </si>
  <si>
    <t>Robin Hoods Bay</t>
  </si>
  <si>
    <t>Runswick Bay</t>
  </si>
  <si>
    <t>Sandsend</t>
  </si>
  <si>
    <t>Scalby</t>
  </si>
  <si>
    <t>Staithes</t>
  </si>
  <si>
    <t>West &amp; East Ayton</t>
  </si>
  <si>
    <t>Burniston</t>
  </si>
  <si>
    <t>Cayton</t>
  </si>
  <si>
    <t>Dean Road / Manor Road Cemetery</t>
  </si>
  <si>
    <t>Falsgrave</t>
  </si>
  <si>
    <t>Filey</t>
  </si>
  <si>
    <t>Flixton</t>
  </si>
  <si>
    <t>Folkton</t>
  </si>
  <si>
    <t>Gristhorpe</t>
  </si>
  <si>
    <t>Hunmanby</t>
  </si>
  <si>
    <t>Irton</t>
  </si>
  <si>
    <t>Lebberston</t>
  </si>
  <si>
    <t>Muston</t>
  </si>
  <si>
    <t>Reighton</t>
  </si>
  <si>
    <t>Ruston</t>
  </si>
  <si>
    <t>Ruswarp</t>
  </si>
  <si>
    <t>Sawdon</t>
  </si>
  <si>
    <t>Seamer</t>
  </si>
  <si>
    <t>Snainton</t>
  </si>
  <si>
    <t>Weaponness</t>
  </si>
  <si>
    <t>West and East Ayton</t>
  </si>
  <si>
    <t>Whitby</t>
  </si>
  <si>
    <t>Wykeham</t>
  </si>
  <si>
    <t>Appleton Roebuck, Appleton Roebuck</t>
  </si>
  <si>
    <t>Bilbrough, Bilbrough</t>
  </si>
  <si>
    <t>Bolton Percy, Bolton Percy</t>
  </si>
  <si>
    <t>Brayton, Selby</t>
  </si>
  <si>
    <t>Cawood, Cawood</t>
  </si>
  <si>
    <t>Escrick (part), York</t>
  </si>
  <si>
    <t>Escrick, Escrick</t>
  </si>
  <si>
    <t>Healaugh, Healaugh</t>
  </si>
  <si>
    <t>Hemingbrough, Hemingbrough</t>
  </si>
  <si>
    <t>Hillam, Hillam</t>
  </si>
  <si>
    <t>Kirk Smeaton, Kirk Smeaton</t>
  </si>
  <si>
    <t>Little Smeaton, Little Smeaton</t>
  </si>
  <si>
    <t>Monk Fryston, Monk Fryston</t>
  </si>
  <si>
    <t>Newton Kyme, Newton Kyme</t>
  </si>
  <si>
    <t>Riccall, Riccall</t>
  </si>
  <si>
    <t>Saxton, Saxton</t>
  </si>
  <si>
    <t>Selby Town, Selby</t>
  </si>
  <si>
    <t>Selby, Armoury Road and Brook Street, Selby</t>
  </si>
  <si>
    <t>Selby, Leeds Road, Selby</t>
  </si>
  <si>
    <t>Selby, Millgate, Selby</t>
  </si>
  <si>
    <t>Stillingfleet, Stillingfleet</t>
  </si>
  <si>
    <t>Tadcaster, Tadcaster</t>
  </si>
  <si>
    <t>Thorganby, Thorganby</t>
  </si>
  <si>
    <t>Womersley, Womersley</t>
  </si>
  <si>
    <t>Bolsterstone</t>
  </si>
  <si>
    <t>Bradfield (High)</t>
  </si>
  <si>
    <t>Bradfield (Low)</t>
  </si>
  <si>
    <t>Upper Midhope</t>
  </si>
  <si>
    <t>Beauchief Abbey</t>
  </si>
  <si>
    <t>Beauchief Hall</t>
  </si>
  <si>
    <t>Birkendale</t>
  </si>
  <si>
    <t>Bradfield (Peak Park), Sheffield</t>
  </si>
  <si>
    <t>Brightholmlee</t>
  </si>
  <si>
    <t>Broomhall</t>
  </si>
  <si>
    <t>Cultural Industries Quarter</t>
  </si>
  <si>
    <t>Dore</t>
  </si>
  <si>
    <t>Ecclesfield</t>
  </si>
  <si>
    <t>Endcliffe</t>
  </si>
  <si>
    <t>Fulwood</t>
  </si>
  <si>
    <t>Furnace Hill, Sheffield</t>
  </si>
  <si>
    <t>Greenhill</t>
  </si>
  <si>
    <t>Grenoside</t>
  </si>
  <si>
    <t>Hackenthorpe</t>
  </si>
  <si>
    <t>Hanover</t>
  </si>
  <si>
    <t>Hillsborough Park</t>
  </si>
  <si>
    <t>John Street</t>
  </si>
  <si>
    <t>Kelham Island</t>
  </si>
  <si>
    <t>Middlewood Park</t>
  </si>
  <si>
    <t>Midhopestones</t>
  </si>
  <si>
    <t>Moss Valley (part of), Sheffield</t>
  </si>
  <si>
    <t>Nether Edge</t>
  </si>
  <si>
    <t>Norfolk Road</t>
  </si>
  <si>
    <t>Northumberland Road</t>
  </si>
  <si>
    <t>Oakes Park</t>
  </si>
  <si>
    <t>Porter Brook</t>
  </si>
  <si>
    <t>Ranmoor</t>
  </si>
  <si>
    <t>Sheffield City Centre</t>
  </si>
  <si>
    <t>Sheffield General Cemetery</t>
  </si>
  <si>
    <t>Totley</t>
  </si>
  <si>
    <t>Upper Midhope (Peak Park), Sheffield</t>
  </si>
  <si>
    <t>Wadsley</t>
  </si>
  <si>
    <t>Well Meadow</t>
  </si>
  <si>
    <t>Whirlow</t>
  </si>
  <si>
    <t>Dent</t>
  </si>
  <si>
    <t>Farfield Mill (Sedbergh)</t>
  </si>
  <si>
    <t>Sedbergh</t>
  </si>
  <si>
    <t>Cleadon Hills, South Tyneside</t>
  </si>
  <si>
    <t>Cleadon, South Tyneside</t>
  </si>
  <si>
    <t>East Boldon, South Tyneside</t>
  </si>
  <si>
    <t>Hebburn Hall, South Tyneside</t>
  </si>
  <si>
    <t>Mariners Cottages, South Tyneside</t>
  </si>
  <si>
    <t>Mill Dam, South Shields</t>
  </si>
  <si>
    <t>Monkton, South Tyneside</t>
  </si>
  <si>
    <t>St Paul's, South Tyneside</t>
  </si>
  <si>
    <t>West Boldon, South Tyneside</t>
  </si>
  <si>
    <t>Westoe, South Shields</t>
  </si>
  <si>
    <t>Whitburn, South Tyneside</t>
  </si>
  <si>
    <t>Ashbrooke, South of City Centre suburb</t>
  </si>
  <si>
    <t>Bishopwearmouth, City Council</t>
  </si>
  <si>
    <t>Nesham Place (Houghton Le Spring), adjacent to town centre</t>
  </si>
  <si>
    <t>Newbottle, Village centre</t>
  </si>
  <si>
    <t>Old Sunderland</t>
  </si>
  <si>
    <t>Old Sunderland Riverside</t>
  </si>
  <si>
    <t>Roker Park, Seaside suburb</t>
  </si>
  <si>
    <t>Silksworth Hall, Outlying suburb</t>
  </si>
  <si>
    <t>St Michaels (Houghton-le-Spring), adjoining town centre</t>
  </si>
  <si>
    <t>Sunniside</t>
  </si>
  <si>
    <t>The Cedars, Suburb a mile or so to south of city centre</t>
  </si>
  <si>
    <t>The Green, Ryhope, Village some 3 mile south of city centre</t>
  </si>
  <si>
    <t>Washington Village, Former village now engulfed within New Town</t>
  </si>
  <si>
    <t>Whitburn Bents, Small coastal hamlet</t>
  </si>
  <si>
    <t>Badsworth</t>
  </si>
  <si>
    <t>Cathedral, Wakefield City Centre</t>
  </si>
  <si>
    <t>Chapelthorpe, Crigglestone, Wakefield</t>
  </si>
  <si>
    <t>Heath, Warmfield-cum-Heath, Wakefield</t>
  </si>
  <si>
    <t>High Ackworth</t>
  </si>
  <si>
    <t>Horbury</t>
  </si>
  <si>
    <t>Kirkthorpe</t>
  </si>
  <si>
    <t>Knottingley</t>
  </si>
  <si>
    <t>Lower Westgate, Wakefield City Centre</t>
  </si>
  <si>
    <t>Newmillerdam</t>
  </si>
  <si>
    <t>Normanton</t>
  </si>
  <si>
    <t>Ossett, Wakefield</t>
  </si>
  <si>
    <t>Pontefract Castle</t>
  </si>
  <si>
    <t>Pontefract Friarwood and Button Park</t>
  </si>
  <si>
    <t>Pontefract Market Place</t>
  </si>
  <si>
    <t>Pontefract The Mount</t>
  </si>
  <si>
    <t>Sandal Castle, Wakefield</t>
  </si>
  <si>
    <t>South Parade, Wakefield City Centre</t>
  </si>
  <si>
    <t>St Johns, Wakefield</t>
  </si>
  <si>
    <t>Upper Westgate, Wakefield City Centre</t>
  </si>
  <si>
    <t>Wakefield Waterfront</t>
  </si>
  <si>
    <t>Wentbridge</t>
  </si>
  <si>
    <t>Wentworth Terrace, Wakefield City Centre</t>
  </si>
  <si>
    <t>West Bretton</t>
  </si>
  <si>
    <t>Whitwood</t>
  </si>
  <si>
    <t>Wood Street, Wakefield City Centre</t>
  </si>
  <si>
    <t>Woolley Home Farm, Woolley</t>
  </si>
  <si>
    <t>Woolley Village</t>
  </si>
  <si>
    <t>Wragby</t>
  </si>
  <si>
    <t>Holme</t>
  </si>
  <si>
    <t>Crosby Garrett, Eden</t>
  </si>
  <si>
    <t>Great Asby, Great Asby</t>
  </si>
  <si>
    <t>Ireby, Ireby</t>
  </si>
  <si>
    <t>Mauds Meaburn, Mauds Meaburn</t>
  </si>
  <si>
    <t>Orton, Orton</t>
  </si>
  <si>
    <t>Ravenstonedale, Ravenstonedale</t>
  </si>
  <si>
    <t>Albert Park and Linthorpe Road, Middlesbrough</t>
  </si>
  <si>
    <t>Bramhope, Leeds</t>
  </si>
  <si>
    <t>Crosby Ravensworth, Crosby Ravensworth</t>
  </si>
  <si>
    <t>Horsforth, Cragg Hill and Woodside, Leeds</t>
  </si>
  <si>
    <t>Nether Yeadon</t>
  </si>
  <si>
    <t>Rawdon Littlemoor, Horsforth</t>
  </si>
  <si>
    <t>Scholes, Leeds</t>
  </si>
  <si>
    <t>Starbeck Spa</t>
  </si>
  <si>
    <t>Tranmere Park, Guiseley</t>
  </si>
  <si>
    <t>Ulley, Rotherham South</t>
  </si>
  <si>
    <t>Woodlesford, Rothwell</t>
  </si>
  <si>
    <t>Blackburn with Darwen (UA)</t>
  </si>
  <si>
    <t>Blackburn Cathedral, Blackburn Town centre</t>
  </si>
  <si>
    <t>Chapeltown, Turton</t>
  </si>
  <si>
    <t>Corporation Park Blackburn</t>
  </si>
  <si>
    <t>Darwen Street, Blackburn, Blackburn Town Centre</t>
  </si>
  <si>
    <t>Darwen Town Centre, Darwen</t>
  </si>
  <si>
    <t>Dukes Brow/Revidge Blackburn, Blackburn</t>
  </si>
  <si>
    <t>Eanam Conservation Area, Blackburn with Darwen</t>
  </si>
  <si>
    <t>Edgworth, Turton</t>
  </si>
  <si>
    <t>Griffin Blackburn, Blackburn</t>
  </si>
  <si>
    <t>Hoddlesden, Darwen</t>
  </si>
  <si>
    <t>King Street, Blackburn, Blackburn</t>
  </si>
  <si>
    <t>Northgate, Blackburn, Blackburn Town centre</t>
  </si>
  <si>
    <t>Richmond Terrace/St Johns, Blackburn</t>
  </si>
  <si>
    <t>Blackpool (UA)</t>
  </si>
  <si>
    <t>Stanley Park, Blackpool</t>
  </si>
  <si>
    <t>Town Centre, Blackpool</t>
  </si>
  <si>
    <t>Cheshire East (UA)</t>
  </si>
  <si>
    <t>Forest Chapel (Macclesfield Forest)</t>
  </si>
  <si>
    <t>Kettleshulme</t>
  </si>
  <si>
    <t>Lyme Park</t>
  </si>
  <si>
    <t>Pott Shrigley</t>
  </si>
  <si>
    <t>Rainow</t>
  </si>
  <si>
    <t>Rainow (Brookhouse)</t>
  </si>
  <si>
    <t>Rainow Village</t>
  </si>
  <si>
    <t>Rainow, Ginclough</t>
  </si>
  <si>
    <t>Acton, cheshire east borough council</t>
  </si>
  <si>
    <t>Alderley Edge</t>
  </si>
  <si>
    <t>Alderley Edge Davey Lane</t>
  </si>
  <si>
    <t>Alderley Edge Elm Grove</t>
  </si>
  <si>
    <t>Alderley Edge Trafford Road</t>
  </si>
  <si>
    <t>Alsager</t>
  </si>
  <si>
    <t>Arley, Aston by Budworth Parish</t>
  </si>
  <si>
    <t>Astbury Village</t>
  </si>
  <si>
    <t>Aston, Newhall</t>
  </si>
  <si>
    <t>Audlem</t>
  </si>
  <si>
    <t>Audlem Mount Pleasant , Audlem</t>
  </si>
  <si>
    <t>Audlem Woore Road</t>
  </si>
  <si>
    <t>Barracks Square, Macclesfield</t>
  </si>
  <si>
    <t>Barthomley</t>
  </si>
  <si>
    <t>Bollington</t>
  </si>
  <si>
    <t>Bollington Cross</t>
  </si>
  <si>
    <t>Butley Town</t>
  </si>
  <si>
    <t>Buxton Road Macclesfield</t>
  </si>
  <si>
    <t>Christ Church Macclesfield</t>
  </si>
  <si>
    <t>Church Minshull</t>
  </si>
  <si>
    <t>Congleton West Street, Town Centre, Congleton</t>
  </si>
  <si>
    <t>Congleton, Lawton Street/Moody Street, Congleton</t>
  </si>
  <si>
    <t>Congleton, Park Lane</t>
  </si>
  <si>
    <t>Cox Bank, Audlem</t>
  </si>
  <si>
    <t>Crewe Green, Crewe</t>
  </si>
  <si>
    <t>Danebridge / Wincle</t>
  </si>
  <si>
    <t>Disley</t>
  </si>
  <si>
    <t>Englesea-Brook</t>
  </si>
  <si>
    <t>Forest Chapel</t>
  </si>
  <si>
    <t>Gawsworth</t>
  </si>
  <si>
    <t>Heathfield Square, Knutsford</t>
  </si>
  <si>
    <t>Higher Bunbury, Bunbury</t>
  </si>
  <si>
    <t>Higher Disley</t>
  </si>
  <si>
    <t>Higher Hurdsfield</t>
  </si>
  <si>
    <t>Hollands Place / Black Road</t>
  </si>
  <si>
    <t>Holmes Chapel Village Centre</t>
  </si>
  <si>
    <t>Hurdsfield Road</t>
  </si>
  <si>
    <t>Kerridge</t>
  </si>
  <si>
    <t>Knutsford</t>
  </si>
  <si>
    <t>Knutsford Cross Town, Knutsford</t>
  </si>
  <si>
    <t>Knutsford Legh Road, Knutsford</t>
  </si>
  <si>
    <t>Knutsford St John's</t>
  </si>
  <si>
    <t>Lower Bunbury, Bunbury</t>
  </si>
  <si>
    <t>Macclesfield Canal</t>
  </si>
  <si>
    <t>Macclesfield High Street</t>
  </si>
  <si>
    <t>Macclesfield Town Centre</t>
  </si>
  <si>
    <t>Marbury, Marbury cum Quoisey</t>
  </si>
  <si>
    <t>Middlewich Town Centre</t>
  </si>
  <si>
    <t>Mobberley</t>
  </si>
  <si>
    <t>Nantwich</t>
  </si>
  <si>
    <t>Nether Alderley</t>
  </si>
  <si>
    <t>Park Green Macclesfield</t>
  </si>
  <si>
    <t>Park Lane Macclesfield</t>
  </si>
  <si>
    <t>Peckforton</t>
  </si>
  <si>
    <t>Prestbury</t>
  </si>
  <si>
    <t>Prestbury Road Macclesfield</t>
  </si>
  <si>
    <t>Reaseheath, Worleston</t>
  </si>
  <si>
    <t>Rostherne</t>
  </si>
  <si>
    <t>Sandbach Town Centre</t>
  </si>
  <si>
    <t>School Lane, Ollerton</t>
  </si>
  <si>
    <t>St Bartholomew</t>
  </si>
  <si>
    <t>St Pauls Macclesfield</t>
  </si>
  <si>
    <t>Styal, Wilmslow</t>
  </si>
  <si>
    <t>Tabley House</t>
  </si>
  <si>
    <t>Warmingham, Warmington</t>
  </si>
  <si>
    <t>Wilmslow Hawthorn Lane, Wilmslow</t>
  </si>
  <si>
    <t>Wilmslow Highfield / Bollin Hill, Wilmslow</t>
  </si>
  <si>
    <t>Wilmslow Highfield, Wilmslow</t>
  </si>
  <si>
    <t>Wrenbury</t>
  </si>
  <si>
    <t>Wybunbury</t>
  </si>
  <si>
    <t>Cheshire East (UA)***</t>
  </si>
  <si>
    <t>Lower Peover</t>
  </si>
  <si>
    <t>Cheshire West and Chester (UA)</t>
  </si>
  <si>
    <t>Aldersey Green</t>
  </si>
  <si>
    <t>Aldford</t>
  </si>
  <si>
    <t>Alvanley</t>
  </si>
  <si>
    <t>Ash Grove</t>
  </si>
  <si>
    <t>Ashton</t>
  </si>
  <si>
    <t>Bartington</t>
  </si>
  <si>
    <t>Beeston</t>
  </si>
  <si>
    <t>Bostock</t>
  </si>
  <si>
    <t>Boughton and the Meadows</t>
  </si>
  <si>
    <t>Boughton Canal Side</t>
  </si>
  <si>
    <t>Boughton Hall</t>
  </si>
  <si>
    <t>Bruera</t>
  </si>
  <si>
    <t>Burton ( Neston), Neston</t>
  </si>
  <si>
    <t>Capenhurst</t>
  </si>
  <si>
    <t>Chorlton Lane</t>
  </si>
  <si>
    <t>Christleton</t>
  </si>
  <si>
    <t>Churton</t>
  </si>
  <si>
    <t>City</t>
  </si>
  <si>
    <t>Clotton</t>
  </si>
  <si>
    <t>Cuckoo</t>
  </si>
  <si>
    <t>Curzon Park</t>
  </si>
  <si>
    <t>Davenham</t>
  </si>
  <si>
    <t>Dee Banks</t>
  </si>
  <si>
    <t>Dodleston</t>
  </si>
  <si>
    <t>Dunham on the Hill</t>
  </si>
  <si>
    <t>Eccleston</t>
  </si>
  <si>
    <t>Edge</t>
  </si>
  <si>
    <t>Ellesmere Port</t>
  </si>
  <si>
    <t>Flookersbrook</t>
  </si>
  <si>
    <t>Frodsham (Castle Park Locality)</t>
  </si>
  <si>
    <t>Frodsham (Overton, Five Crosses)</t>
  </si>
  <si>
    <t>Frodsham (Overton, St Lawrence)</t>
  </si>
  <si>
    <t>Frodsham (Town)</t>
  </si>
  <si>
    <t>Gorstella</t>
  </si>
  <si>
    <t>Great Barrow</t>
  </si>
  <si>
    <t>Great Budworth</t>
  </si>
  <si>
    <t>Handbridge</t>
  </si>
  <si>
    <t>Handley</t>
  </si>
  <si>
    <t>Hartford (extended)</t>
  </si>
  <si>
    <t>Harthill</t>
  </si>
  <si>
    <t>Higher Carden</t>
  </si>
  <si>
    <t>Higher Whitley</t>
  </si>
  <si>
    <t>Hoole Road</t>
  </si>
  <si>
    <t>Horsley Lane</t>
  </si>
  <si>
    <t>Ince</t>
  </si>
  <si>
    <t>Kelsall</t>
  </si>
  <si>
    <t>Kingsley</t>
  </si>
  <si>
    <t>Little Barrow</t>
  </si>
  <si>
    <t>Little Budworth (revised)</t>
  </si>
  <si>
    <t>Liverpool Road</t>
  </si>
  <si>
    <t>Lower Kinnerton</t>
  </si>
  <si>
    <t>Lower Whitley, Whitley</t>
  </si>
  <si>
    <t>Malpas</t>
  </si>
  <si>
    <t>Marston (Lion Salt Works) Revised</t>
  </si>
  <si>
    <t>Ness</t>
  </si>
  <si>
    <t>Neston</t>
  </si>
  <si>
    <t>Northwich Town Centre</t>
  </si>
  <si>
    <t>Onston</t>
  </si>
  <si>
    <t>Parkgate, Neston</t>
  </si>
  <si>
    <t>Picton</t>
  </si>
  <si>
    <t>Poulton</t>
  </si>
  <si>
    <t>Puddington</t>
  </si>
  <si>
    <t>Pulford</t>
  </si>
  <si>
    <t>Saighton</t>
  </si>
  <si>
    <t>Sandiway</t>
  </si>
  <si>
    <t>Saughall</t>
  </si>
  <si>
    <t>Sheaf</t>
  </si>
  <si>
    <t>Shotwick</t>
  </si>
  <si>
    <t>St Chad, Winsford</t>
  </si>
  <si>
    <t>Tarporley</t>
  </si>
  <si>
    <t>Tarvin</t>
  </si>
  <si>
    <t>Tattenhall</t>
  </si>
  <si>
    <t>Thornton Le Moors</t>
  </si>
  <si>
    <t>Tilston</t>
  </si>
  <si>
    <t>Tilstone Bank</t>
  </si>
  <si>
    <t>Tiverton</t>
  </si>
  <si>
    <t>Upton Park</t>
  </si>
  <si>
    <t>Waverton</t>
  </si>
  <si>
    <t>Weaverham Village</t>
  </si>
  <si>
    <t>West Road, Weaverham</t>
  </si>
  <si>
    <t>Whitegate</t>
  </si>
  <si>
    <t>Willaston, Neston</t>
  </si>
  <si>
    <t>Halton (UA)</t>
  </si>
  <si>
    <t>Daresbury</t>
  </si>
  <si>
    <t>Hale Road</t>
  </si>
  <si>
    <t>Hale Village</t>
  </si>
  <si>
    <t>Halebank</t>
  </si>
  <si>
    <t>Halton Village</t>
  </si>
  <si>
    <t>Higher Runcorn</t>
  </si>
  <si>
    <t>Moore</t>
  </si>
  <si>
    <t>Victoria Square</t>
  </si>
  <si>
    <t>West Bank</t>
  </si>
  <si>
    <t>Weston Village</t>
  </si>
  <si>
    <t>Warrington (UA)</t>
  </si>
  <si>
    <t>Ackers Road and Marlborough Crescent, Stockton Heath</t>
  </si>
  <si>
    <t>Bewsey Street, Bewsey</t>
  </si>
  <si>
    <t>Bridge Street, Warrington Town Centre</t>
  </si>
  <si>
    <t>Buttermarket Street, Warrington Town Centre</t>
  </si>
  <si>
    <t>Church Street, Warrington Town Centre</t>
  </si>
  <si>
    <t>Culceth (Newchurch)</t>
  </si>
  <si>
    <t>Grappenhall Village</t>
  </si>
  <si>
    <t>Greenalls Brewery, Stockton Heath</t>
  </si>
  <si>
    <t>London Road / Grappenhall Road, Stockton Heath</t>
  </si>
  <si>
    <t>Lymm</t>
  </si>
  <si>
    <t>Palmyra Square, Warrington Town Centre</t>
  </si>
  <si>
    <t>Thelwall Village</t>
  </si>
  <si>
    <t>Town Hall, Warrington Town Centre</t>
  </si>
  <si>
    <t>Victoria Road and York Drive, Grappenhall</t>
  </si>
  <si>
    <t>Walton Village</t>
  </si>
  <si>
    <t>Winwick Street</t>
  </si>
  <si>
    <t>Allonby, Allerdale</t>
  </si>
  <si>
    <t>Blennerhasset</t>
  </si>
  <si>
    <t>Bowness-on-Solway</t>
  </si>
  <si>
    <t>Brow Top, Workington</t>
  </si>
  <si>
    <t>Caldbeck</t>
  </si>
  <si>
    <t>Cockermouth, Allerdale</t>
  </si>
  <si>
    <t>Gamelsby</t>
  </si>
  <si>
    <t>Greysouthen</t>
  </si>
  <si>
    <t>Hayton</t>
  </si>
  <si>
    <t>Kirkbampton</t>
  </si>
  <si>
    <t>Maryport, Allerdale</t>
  </si>
  <si>
    <t>Mawbray</t>
  </si>
  <si>
    <t>Papcastle</t>
  </si>
  <si>
    <t>Port Carlisle</t>
  </si>
  <si>
    <t>Portland Square, Workington</t>
  </si>
  <si>
    <t>Silloth</t>
  </si>
  <si>
    <t>St Michaels, Workington</t>
  </si>
  <si>
    <t>Torpenhow</t>
  </si>
  <si>
    <t>West Curthwaite</t>
  </si>
  <si>
    <t>Westnewton, Allerdale</t>
  </si>
  <si>
    <t>Wigton, Allerdale</t>
  </si>
  <si>
    <t>Barrow Island</t>
  </si>
  <si>
    <t>Biggar Village</t>
  </si>
  <si>
    <t>Central Barrow</t>
  </si>
  <si>
    <t>Dalton-in-Furness</t>
  </si>
  <si>
    <t>Furness Abbey</t>
  </si>
  <si>
    <t>Ireleth</t>
  </si>
  <si>
    <t>North Scale</t>
  </si>
  <si>
    <t>North Vickerstown</t>
  </si>
  <si>
    <t>South Vickerstown</t>
  </si>
  <si>
    <t>St George's Square</t>
  </si>
  <si>
    <t>The Green, Lindal</t>
  </si>
  <si>
    <t>Bank Top, Bolton</t>
  </si>
  <si>
    <t>Barrow Bridge, Bolton</t>
  </si>
  <si>
    <t>Birley Street, Bolton</t>
  </si>
  <si>
    <t>Bradshaw Chapel, Bolton</t>
  </si>
  <si>
    <t>Chorley New Road, Bolton</t>
  </si>
  <si>
    <t>Churchgate, Bolton</t>
  </si>
  <si>
    <t>Deane, Bolton</t>
  </si>
  <si>
    <t>Deansgate, Bolton</t>
  </si>
  <si>
    <t>Dunscar, Bolton</t>
  </si>
  <si>
    <t>Eagley, Bolton</t>
  </si>
  <si>
    <t>Egerton, Bolton</t>
  </si>
  <si>
    <t>Firwood Fold, Bolton</t>
  </si>
  <si>
    <t>Greenside, Farnworth</t>
  </si>
  <si>
    <t>Hill Top, Bolton</t>
  </si>
  <si>
    <t>Horwich Locomotive Works, Bolton</t>
  </si>
  <si>
    <t>Horwich, Bolton</t>
  </si>
  <si>
    <t>Mawdsley Street, Bolton</t>
  </si>
  <si>
    <t>Queens Park, Bolton</t>
  </si>
  <si>
    <t>Riding Gate, Bolton</t>
  </si>
  <si>
    <t>Ringley, Kearsley</t>
  </si>
  <si>
    <t>Silverwell / Wood Street, Bolton</t>
  </si>
  <si>
    <t>St Georges, Bolton</t>
  </si>
  <si>
    <t>St Pauls, Bolton</t>
  </si>
  <si>
    <t>Town Hall, Bolton</t>
  </si>
  <si>
    <t>Wallsuches, Horwich</t>
  </si>
  <si>
    <t>Westhoughton, Bolton</t>
  </si>
  <si>
    <t>Burnley Town Centre</t>
  </si>
  <si>
    <t>Burnley Wood, Burnley</t>
  </si>
  <si>
    <t>Canalside, Burnley</t>
  </si>
  <si>
    <t>Harle Syke, Briercliffe</t>
  </si>
  <si>
    <t>Hurstwood, Worsthorne</t>
  </si>
  <si>
    <t>Jib Hill, Burnley</t>
  </si>
  <si>
    <t>Padiham, Burnley</t>
  </si>
  <si>
    <t>Palatine, Burnley</t>
  </si>
  <si>
    <t>Top o' th' Town, Burnley</t>
  </si>
  <si>
    <t>Worsthorne, Burnley</t>
  </si>
  <si>
    <t>Ainsworth, Radcliffe</t>
  </si>
  <si>
    <t>All Saints, Whitefield</t>
  </si>
  <si>
    <t>Bury Town Centre</t>
  </si>
  <si>
    <t>Holcombe Village, Ramsbottom</t>
  </si>
  <si>
    <t>Mount Pleasant Village, Wlamersley</t>
  </si>
  <si>
    <t>Poppythorn, Prestwich</t>
  </si>
  <si>
    <t>Pot Green, Ramsbottom</t>
  </si>
  <si>
    <t>Ramsbottom</t>
  </si>
  <si>
    <t>Rowlands/Brookbottoms, Ramsbottom</t>
  </si>
  <si>
    <t>St Mary, Prestwich</t>
  </si>
  <si>
    <t>Summerseat, Ramsbottom</t>
  </si>
  <si>
    <t>Walmersley</t>
  </si>
  <si>
    <t>Botchergate, Carlisle</t>
  </si>
  <si>
    <t>Brampton, Cumbria</t>
  </si>
  <si>
    <t>Burgh-by-Sands</t>
  </si>
  <si>
    <t>Carlisle-Settle Railway, Carlisle</t>
  </si>
  <si>
    <t>Chatsworth Square / Portland Square</t>
  </si>
  <si>
    <t>City Centre, Carlisle</t>
  </si>
  <si>
    <t>Cumrew</t>
  </si>
  <si>
    <t>Dalston</t>
  </si>
  <si>
    <t>Great Corby</t>
  </si>
  <si>
    <t>Holme Head</t>
  </si>
  <si>
    <t>Longburgh</t>
  </si>
  <si>
    <t>Longtown</t>
  </si>
  <si>
    <t>Rickerby</t>
  </si>
  <si>
    <t>Stanwix</t>
  </si>
  <si>
    <t>Tarraby</t>
  </si>
  <si>
    <t>Victoria Road, Botcherby</t>
  </si>
  <si>
    <t>Warwick on Eden</t>
  </si>
  <si>
    <t>Wetheral</t>
  </si>
  <si>
    <t>Wood Street, Botcherby, Carlisle</t>
  </si>
  <si>
    <t>Abbey Village, Withnell</t>
  </si>
  <si>
    <t>Bretherton</t>
  </si>
  <si>
    <t>Brindle</t>
  </si>
  <si>
    <t>Croston</t>
  </si>
  <si>
    <t>Rivington</t>
  </si>
  <si>
    <t>St George, Chorley</t>
  </si>
  <si>
    <t>St Lawrences, Chorley</t>
  </si>
  <si>
    <t>White Coppice, Heapey</t>
  </si>
  <si>
    <t>Withnell Fold, Withnell</t>
  </si>
  <si>
    <t>Beckermet, St John Beckermet</t>
  </si>
  <si>
    <t>Cleator Moor</t>
  </si>
  <si>
    <t>Corkickle, Whitehaven</t>
  </si>
  <si>
    <t>Egremont</t>
  </si>
  <si>
    <t>Hensingham, Whitehaven</t>
  </si>
  <si>
    <t>Millom</t>
  </si>
  <si>
    <t>St Bees, Cumbria</t>
  </si>
  <si>
    <t>Whitehaven Town Centre</t>
  </si>
  <si>
    <t>Alston</t>
  </si>
  <si>
    <t>Appleby, Appleby</t>
  </si>
  <si>
    <t>Church Brough, Church Brough</t>
  </si>
  <si>
    <t>Crosby Garrett, Crosby Garrett</t>
  </si>
  <si>
    <t>Dufton, Dufton</t>
  </si>
  <si>
    <t>Edenhall, Edenhall</t>
  </si>
  <si>
    <t>Gamblesby, Gamblesby</t>
  </si>
  <si>
    <t>Garrigill, Garrigill</t>
  </si>
  <si>
    <t>Great Salkeld, Great Salkeld</t>
  </si>
  <si>
    <t>Hunsonby, Hunsonby</t>
  </si>
  <si>
    <t>Kings Meaburn, Kings Meaburn</t>
  </si>
  <si>
    <t>Kirkby Stephen, Kirkby Stephen</t>
  </si>
  <si>
    <t>Kirkoswald, Kirkoswald</t>
  </si>
  <si>
    <t>Milburn, Milburn</t>
  </si>
  <si>
    <t>Penrith New Streets, Penrith</t>
  </si>
  <si>
    <t>Penrith, Penrith</t>
  </si>
  <si>
    <t>Settle-Carlisle Railway, Eden</t>
  </si>
  <si>
    <t>Skirwith, Skirwith</t>
  </si>
  <si>
    <t>Temple Sowerby, Temple Sowerby</t>
  </si>
  <si>
    <t>Kirkham</t>
  </si>
  <si>
    <t>Lytham</t>
  </si>
  <si>
    <t>Lytham Avenues, adjacent Lytham town centre &amp; adjacent Lytham CA</t>
  </si>
  <si>
    <t>Porritt Houses/Ashton Gardens, adjacent St Annes town centre</t>
  </si>
  <si>
    <t>Singleton, situated between Poulton le Fylde and Kirkham</t>
  </si>
  <si>
    <t>St Annes on Sea, St Annes town centre</t>
  </si>
  <si>
    <t>St Annes Road East, adjacent St Annes Town Cenrtre</t>
  </si>
  <si>
    <t>Thistleton, between Singleton and Elswick in north of borough</t>
  </si>
  <si>
    <t>Well Lane, Larbreck, between Singleton/Poulto le Fylde and St Michaels</t>
  </si>
  <si>
    <t>Wrea Green, in close proximity to Kirkham</t>
  </si>
  <si>
    <t>Accrington Town Centre</t>
  </si>
  <si>
    <t>Church Canalside</t>
  </si>
  <si>
    <t>Rhyddings, Oswaldtwistle</t>
  </si>
  <si>
    <t>Halewood Village, Knowsley</t>
  </si>
  <si>
    <t>Ingoe Lane, Kirkby</t>
  </si>
  <si>
    <t>Knowsley Village, Knowsley Village</t>
  </si>
  <si>
    <t>North Park Road, Kirkby</t>
  </si>
  <si>
    <t>Old Hall Lane, Kirkby</t>
  </si>
  <si>
    <t>Prescot Town Centre</t>
  </si>
  <si>
    <t>Ribblers Lane, Kirkby</t>
  </si>
  <si>
    <t>Roby, Huyton</t>
  </si>
  <si>
    <t>South Park Road, Kirkby</t>
  </si>
  <si>
    <t>St Michaels, Huyton</t>
  </si>
  <si>
    <t>Tarbock Green, Tarbock</t>
  </si>
  <si>
    <t>Tarbock Village, Tarbock</t>
  </si>
  <si>
    <t>The Orchard, Huyton</t>
  </si>
  <si>
    <t>Town End Cronton</t>
  </si>
  <si>
    <t>Victoria Road and Huyton Church Road, Huyton</t>
  </si>
  <si>
    <t>Aldcliffe Road, Lancaster</t>
  </si>
  <si>
    <t>Arkholme, Lancaster District</t>
  </si>
  <si>
    <t>Bath Mill, Lancaster</t>
  </si>
  <si>
    <t>Bolton le Sands, Lancaster</t>
  </si>
  <si>
    <t>Borwick, Lancaster</t>
  </si>
  <si>
    <t>Brookhouse</t>
  </si>
  <si>
    <t>Cannon Hill, Lancaster</t>
  </si>
  <si>
    <t>Cantsfield, Lancaster</t>
  </si>
  <si>
    <t>Carnforth</t>
  </si>
  <si>
    <t>Glasson Dock, Thurnham</t>
  </si>
  <si>
    <t>Greaves Road</t>
  </si>
  <si>
    <t>Gressingham, Lancaster</t>
  </si>
  <si>
    <t>Heysham, Lancaster</t>
  </si>
  <si>
    <t>Melling</t>
  </si>
  <si>
    <t>Morecambe</t>
  </si>
  <si>
    <t>Nether Burrow, Burrow</t>
  </si>
  <si>
    <t>Nether Kellet, Lancaster</t>
  </si>
  <si>
    <t>Over Kellet, Lancaster</t>
  </si>
  <si>
    <t>Overton, Lancaster</t>
  </si>
  <si>
    <t>Priest Hutton, Lancaster</t>
  </si>
  <si>
    <t>Slyne with Hest, Lancaster</t>
  </si>
  <si>
    <t>Sunderland Point, Lancaster District</t>
  </si>
  <si>
    <t>Tunstall, Lancaster</t>
  </si>
  <si>
    <t>Warton, Lancaster</t>
  </si>
  <si>
    <t>Wennington, Lancaster</t>
  </si>
  <si>
    <t>West End, Morecambe</t>
  </si>
  <si>
    <t>Westfield Memorial Village, Lancaster</t>
  </si>
  <si>
    <t>Whittington, Lancaster</t>
  </si>
  <si>
    <t>Williamson Park, Lancaster</t>
  </si>
  <si>
    <t>Wray</t>
  </si>
  <si>
    <t>Wrayton</t>
  </si>
  <si>
    <t>Yealand Conyers and Redmayne, Lancaster</t>
  </si>
  <si>
    <t>Lancaster***</t>
  </si>
  <si>
    <t>Dolphinholme, Ellel</t>
  </si>
  <si>
    <t>Albert Dock, Liverpool</t>
  </si>
  <si>
    <t>Canning Street, Liverpool</t>
  </si>
  <si>
    <t>Castle Street, Liverpool</t>
  </si>
  <si>
    <t>Childwall Abbey, Liverpool</t>
  </si>
  <si>
    <t>Derwent Square, Liverpool</t>
  </si>
  <si>
    <t>Duke Street, Liverpool</t>
  </si>
  <si>
    <t>Edge Hill, Liverpool</t>
  </si>
  <si>
    <t>Fulwood Park, Liverpool</t>
  </si>
  <si>
    <t>Gateacre Village, Liverpool</t>
  </si>
  <si>
    <t>Grassendale Park and Cressington Park, Liverpool</t>
  </si>
  <si>
    <t>Grove Park, Liverpool</t>
  </si>
  <si>
    <t>Hartley's Village, Liverpool</t>
  </si>
  <si>
    <t>Hunt, Liverpool</t>
  </si>
  <si>
    <t>Kensington Fields, Liverpool</t>
  </si>
  <si>
    <t>Knotty Ash, Liverpool</t>
  </si>
  <si>
    <t>Lark Lane, Liverpool</t>
  </si>
  <si>
    <t>Mossley Hill, Liverpool</t>
  </si>
  <si>
    <t>Mount Pleasant, Liverpool</t>
  </si>
  <si>
    <t>Muirhead Avenue, Liverpool</t>
  </si>
  <si>
    <t>Newenham Crescent, Liverpool</t>
  </si>
  <si>
    <t>Newsham Park, Liverpool</t>
  </si>
  <si>
    <t>Ogden Close, Liverpool</t>
  </si>
  <si>
    <t>Prince, Liverpool</t>
  </si>
  <si>
    <t>Princes Road, Liverpool</t>
  </si>
  <si>
    <t>Rodney Street, Liverpool</t>
  </si>
  <si>
    <t>Sefton Park, Liverpool</t>
  </si>
  <si>
    <t>Shaw Street, Liverpool</t>
  </si>
  <si>
    <t>St Michael, Liverpool</t>
  </si>
  <si>
    <t>Stanley Dock, Liverpool</t>
  </si>
  <si>
    <t>Toxteth Park and Avenues, Liverpool</t>
  </si>
  <si>
    <t>Walton-on-the-Hill, Liverpool</t>
  </si>
  <si>
    <t>Wavertree Garden Suburb, Liverpool</t>
  </si>
  <si>
    <t>Wavertree Village, Liverpool</t>
  </si>
  <si>
    <t>West Derby Village, Liverpool</t>
  </si>
  <si>
    <t>William Brown Street, Liverpool</t>
  </si>
  <si>
    <t>Woolton Village, Liverpool</t>
  </si>
  <si>
    <t>Albert Park, West Didsbury</t>
  </si>
  <si>
    <t>Albert Square, City Centre</t>
  </si>
  <si>
    <t>Ancoats</t>
  </si>
  <si>
    <t>Balckburn Park, Didsbury</t>
  </si>
  <si>
    <t>Ballbrook, Didsbury</t>
  </si>
  <si>
    <t>Brooklands Road, Brooklands</t>
  </si>
  <si>
    <t>Castlefield, City Centre</t>
  </si>
  <si>
    <t>Chorlton Green, Chorlton</t>
  </si>
  <si>
    <t>Chorltonville, Chorlton</t>
  </si>
  <si>
    <t>Crab Lane, Higher Blackley</t>
  </si>
  <si>
    <t>Crumpsall Green, Crumpsall</t>
  </si>
  <si>
    <t>Crumpsall Lane, Crumpsall</t>
  </si>
  <si>
    <t>Deansgate / Peter Street, City Centre</t>
  </si>
  <si>
    <t>Didsbury St James, Didsbury</t>
  </si>
  <si>
    <t>George Street, City Centre</t>
  </si>
  <si>
    <t>Gore Brook, Gorton</t>
  </si>
  <si>
    <t>Graver Lane, Newton Heath</t>
  </si>
  <si>
    <t>Hermitage Road, Crumpsall</t>
  </si>
  <si>
    <t>Northenden, Northenden</t>
  </si>
  <si>
    <t>Old Broadway, Withington</t>
  </si>
  <si>
    <t>Parsonage Gardens, City Centre</t>
  </si>
  <si>
    <t>Rushford Park, Levenshulme</t>
  </si>
  <si>
    <t>Shudehill, City Centre</t>
  </si>
  <si>
    <t>Smithfield, City Centre</t>
  </si>
  <si>
    <t>St Ann's Square, City Centre</t>
  </si>
  <si>
    <t>St John Street, City Centre</t>
  </si>
  <si>
    <t>St Peter's Square, City Centre</t>
  </si>
  <si>
    <t>Stevenson Square, City Centre</t>
  </si>
  <si>
    <t>Upper King Street, City Centre</t>
  </si>
  <si>
    <t>Victoria Park, Rusholme</t>
  </si>
  <si>
    <t>Whalley Range, Whalley Range</t>
  </si>
  <si>
    <t>Whitworth Street, City Centre</t>
  </si>
  <si>
    <t>Wilbraham Road/Edge Lane, Chorlton</t>
  </si>
  <si>
    <t>Withington, Withington</t>
  </si>
  <si>
    <t>Manchester***</t>
  </si>
  <si>
    <t>Cathedral</t>
  </si>
  <si>
    <t>Cathedral, City Centre</t>
  </si>
  <si>
    <t>Alexandra Park, Oldham</t>
  </si>
  <si>
    <t>Alexandra Terrace, Moorside, Oldham</t>
  </si>
  <si>
    <t>Bleak Hey Nook, Saddleworth</t>
  </si>
  <si>
    <t>Boarshurst, Greenfield, Saddleworth</t>
  </si>
  <si>
    <t>Bottom of Woodhouses, Failsworth</t>
  </si>
  <si>
    <t>Crompton Fold, Oldham</t>
  </si>
  <si>
    <t>Delph, Saddleworth</t>
  </si>
  <si>
    <t>Denshaw, Saddleworth</t>
  </si>
  <si>
    <t>Diglea, Saddleworth</t>
  </si>
  <si>
    <t>Dobcross, Saddleworth</t>
  </si>
  <si>
    <t>Failsworth, Oldham</t>
  </si>
  <si>
    <t>Garden Suburbs, Oldham</t>
  </si>
  <si>
    <t>Grange, Saddleworth</t>
  </si>
  <si>
    <t>Grasscroft, Saddleworth</t>
  </si>
  <si>
    <t>Harrop Green, Saddleworth</t>
  </si>
  <si>
    <t>Hey Top, Greenfield, Saddleworth</t>
  </si>
  <si>
    <t>Hey, Lees</t>
  </si>
  <si>
    <t>Holly Grove, Dobcross, Saddleworth</t>
  </si>
  <si>
    <t>Ladhill Lane, Greenfield, Saddleworth</t>
  </si>
  <si>
    <t>Lees, Oldham</t>
  </si>
  <si>
    <t>Lydgate, Saddleworth</t>
  </si>
  <si>
    <t>New Delph, Saddleworth</t>
  </si>
  <si>
    <t>New Tame, Saddleworth</t>
  </si>
  <si>
    <t>Oldham Town Centre, Oldham</t>
  </si>
  <si>
    <t>Park Cottages, High Crompton</t>
  </si>
  <si>
    <t>Royal George Mills, Greenfield, Saddleworth</t>
  </si>
  <si>
    <t>Scouthead, Saddleworth</t>
  </si>
  <si>
    <t>St Chads Church, Uppermill, Saddleworth</t>
  </si>
  <si>
    <t>St James, Shaw</t>
  </si>
  <si>
    <t>St Pauls, Royton, Oldham</t>
  </si>
  <si>
    <t>Stones Breaks, Springhead, Saddleworth</t>
  </si>
  <si>
    <t>Tame Water, Dobcross, Saddleworth</t>
  </si>
  <si>
    <t>The Old Town Hall, Chadderton</t>
  </si>
  <si>
    <t>Uppermill, Saddleworth</t>
  </si>
  <si>
    <t>Victoria Street, Chadderton</t>
  </si>
  <si>
    <t>Woodhouses, Failsworth, Oldham</t>
  </si>
  <si>
    <t>Albert Road, Colne</t>
  </si>
  <si>
    <t>Barnoldswick, Barnoldswick</t>
  </si>
  <si>
    <t>Barrowford, Nelson</t>
  </si>
  <si>
    <t>Brierfield Mills</t>
  </si>
  <si>
    <t>Calf Hall and Gillians, Barnoldswick</t>
  </si>
  <si>
    <t>Carr Hall / Wheatley Lane Road, Barrowford, Nelson</t>
  </si>
  <si>
    <t>Carr Hall Road, Barrowford, Barrowford, Nelson</t>
  </si>
  <si>
    <t>Corn Mill and Valley Gardens, Barnoldswick</t>
  </si>
  <si>
    <t>Earby, Earby</t>
  </si>
  <si>
    <t>Edge End, Nelson</t>
  </si>
  <si>
    <t>Greenfield, Colne</t>
  </si>
  <si>
    <t>Higham</t>
  </si>
  <si>
    <t>Higherford, Barrowford, Nelson</t>
  </si>
  <si>
    <t>Lidgett and Bents, Colne</t>
  </si>
  <si>
    <t>Lomeshaye Industrial Hamlet, Nelson</t>
  </si>
  <si>
    <t>Newchurch and Spenbrook, Goldshaw Booth</t>
  </si>
  <si>
    <t>Primet Bridge, Colne</t>
  </si>
  <si>
    <t>Sabden Fold, Goldshaw Booth</t>
  </si>
  <si>
    <t>Scholefield and Coldweather, Nelson</t>
  </si>
  <si>
    <t>Southfield, Nelson</t>
  </si>
  <si>
    <t>Trawden Forest, Colne</t>
  </si>
  <si>
    <t>Whitefield, Nelson</t>
  </si>
  <si>
    <t>Whitehough, Barley</t>
  </si>
  <si>
    <t>Ashton, Preston</t>
  </si>
  <si>
    <t>Avenham, Preston</t>
  </si>
  <si>
    <t>Deepdale Enclosure, Preston</t>
  </si>
  <si>
    <t>Fishergate Hill, Preston</t>
  </si>
  <si>
    <t>Fulwood, Preston</t>
  </si>
  <si>
    <t>Harris Children, Fulwood</t>
  </si>
  <si>
    <t>Inglewhite</t>
  </si>
  <si>
    <t>Market Square, Preston</t>
  </si>
  <si>
    <t>St Ignatius, Preston</t>
  </si>
  <si>
    <t>Winckley Square, Preston</t>
  </si>
  <si>
    <t>Bolton-by-Bowland</t>
  </si>
  <si>
    <t>Chatburn</t>
  </si>
  <si>
    <t>Chipping</t>
  </si>
  <si>
    <t>Clitheroe</t>
  </si>
  <si>
    <t>Downham</t>
  </si>
  <si>
    <t>Gisburn</t>
  </si>
  <si>
    <t>Grindleton</t>
  </si>
  <si>
    <t>Hurst Green</t>
  </si>
  <si>
    <t>Kirk Mill</t>
  </si>
  <si>
    <t>Longridge</t>
  </si>
  <si>
    <t>Pendleton</t>
  </si>
  <si>
    <t>Ribchester</t>
  </si>
  <si>
    <t>Sabden</t>
  </si>
  <si>
    <t>Sawley</t>
  </si>
  <si>
    <t>Slaidburn</t>
  </si>
  <si>
    <t>Whalley</t>
  </si>
  <si>
    <t>Wiswell</t>
  </si>
  <si>
    <t>Worston</t>
  </si>
  <si>
    <t>Ashworth Fold, Heywood</t>
  </si>
  <si>
    <t>Birtle, Rochdale</t>
  </si>
  <si>
    <t>Butterworth Hall (Municipal Buildings), Milnrow</t>
  </si>
  <si>
    <t>Butterworth Hall, Milnrow</t>
  </si>
  <si>
    <t>Castleton (South)</t>
  </si>
  <si>
    <t>Catley Lane Head</t>
  </si>
  <si>
    <t>Clegg Village, Milnrow</t>
  </si>
  <si>
    <t>Dearnley Workhouse, Birch Hill, Wardle</t>
  </si>
  <si>
    <t>Heywood Station</t>
  </si>
  <si>
    <t>Higher and Lower Ogden, Milnrow</t>
  </si>
  <si>
    <t>Hollingworth Fold, Littleborough</t>
  </si>
  <si>
    <t>Littleborough</t>
  </si>
  <si>
    <t>Maclure Road, Rochdale</t>
  </si>
  <si>
    <t>Manchester Old Road, Middleton</t>
  </si>
  <si>
    <t>Middleton Town Centre</t>
  </si>
  <si>
    <t>Moorgate Avenue</t>
  </si>
  <si>
    <t>Prickshaw and Broadley Fold</t>
  </si>
  <si>
    <t>Rakewood</t>
  </si>
  <si>
    <t>Rochdale Town Centre</t>
  </si>
  <si>
    <t>Rock Nook, Littleborough</t>
  </si>
  <si>
    <t>Spotland Bridge, Rochdale</t>
  </si>
  <si>
    <t>Toad Lane</t>
  </si>
  <si>
    <t>Town Head</t>
  </si>
  <si>
    <t>Townhouse, Littleborough</t>
  </si>
  <si>
    <t>Wardle</t>
  </si>
  <si>
    <t>Whittaker</t>
  </si>
  <si>
    <t>Bacup Town Centre, Rossendale</t>
  </si>
  <si>
    <t>Chatterton/Strongstry, Rossendale</t>
  </si>
  <si>
    <t>Cloughfold (previously known as Higher Cloughfold), Rossendale</t>
  </si>
  <si>
    <t>Fallbarn, Rossendale</t>
  </si>
  <si>
    <t>Goodshawfold, Rossendale</t>
  </si>
  <si>
    <t>Irwell Vale, Rossendale</t>
  </si>
  <si>
    <t>Loveclough Fold, Rossendale</t>
  </si>
  <si>
    <t>Rawtenstall Town Centre, Rossendale</t>
  </si>
  <si>
    <t>Whitworth Square, Rossendale</t>
  </si>
  <si>
    <t>Adelphi / Bexley Square</t>
  </si>
  <si>
    <t>Cliff, Higher Broughton</t>
  </si>
  <si>
    <t>Ellesmere Park</t>
  </si>
  <si>
    <t>Flat Iron</t>
  </si>
  <si>
    <t>Irlams o' th' Height</t>
  </si>
  <si>
    <t>Mines Rescue Station</t>
  </si>
  <si>
    <t>Monton Green</t>
  </si>
  <si>
    <t>Radcliffe Park Road</t>
  </si>
  <si>
    <t>Roe Green/Beesley Green, Worsley</t>
  </si>
  <si>
    <t>St Augustine's, Pendlebury</t>
  </si>
  <si>
    <t>St Mark's, Worsley</t>
  </si>
  <si>
    <t>Worsley Old Hall, Worsley</t>
  </si>
  <si>
    <t>Worsley Village, Worsley</t>
  </si>
  <si>
    <t>Salford***</t>
  </si>
  <si>
    <t>Barton-upon-Irwell</t>
  </si>
  <si>
    <t>Birkdale Park, Birkdale,Southport</t>
  </si>
  <si>
    <t>Birkdale Village</t>
  </si>
  <si>
    <t>Blundellsands Park</t>
  </si>
  <si>
    <t>Carr Houses</t>
  </si>
  <si>
    <t>Christ Church</t>
  </si>
  <si>
    <t>Churchtown, Southport</t>
  </si>
  <si>
    <t>Crosby Hall</t>
  </si>
  <si>
    <t>Damfield Lane</t>
  </si>
  <si>
    <t>Derby Park, Bootle</t>
  </si>
  <si>
    <t>Gloucester Road</t>
  </si>
  <si>
    <t>Green Lane, Formby</t>
  </si>
  <si>
    <t>Hesketh Road, Southport</t>
  </si>
  <si>
    <t>Homer Green, Thornton</t>
  </si>
  <si>
    <t>Ince Blundell Park, Ince Blundell</t>
  </si>
  <si>
    <t>Little Crosby</t>
  </si>
  <si>
    <t>Lord Street</t>
  </si>
  <si>
    <t>Lunt Village</t>
  </si>
  <si>
    <t>Lydiate Hall and Chapel</t>
  </si>
  <si>
    <t>North Meols, Southport</t>
  </si>
  <si>
    <t>Promenade</t>
  </si>
  <si>
    <t>Sefton Village</t>
  </si>
  <si>
    <t>Waterloo Park</t>
  </si>
  <si>
    <t>West Birkdale</t>
  </si>
  <si>
    <t>Beetham</t>
  </si>
  <si>
    <t>Burton in Kendal</t>
  </si>
  <si>
    <t>Cartmel</t>
  </si>
  <si>
    <t>Grange over Sands</t>
  </si>
  <si>
    <t>Heversham</t>
  </si>
  <si>
    <t>Kendal</t>
  </si>
  <si>
    <t>Kirkby Lonsdale</t>
  </si>
  <si>
    <t>Milnthorpe</t>
  </si>
  <si>
    <t>Ulverston</t>
  </si>
  <si>
    <t>Church Brow</t>
  </si>
  <si>
    <t>Church Road</t>
  </si>
  <si>
    <t>Greenbank Road</t>
  </si>
  <si>
    <t>Leyland Cross, Leyland</t>
  </si>
  <si>
    <t>Penwortham</t>
  </si>
  <si>
    <t>Sandy Lane</t>
  </si>
  <si>
    <t>Walton Green</t>
  </si>
  <si>
    <t>Earlestown, Newton le Willows</t>
  </si>
  <si>
    <t>George Street, St Helens</t>
  </si>
  <si>
    <t>Rainhill Conservation Area</t>
  </si>
  <si>
    <t>Victoria Square, St Helens</t>
  </si>
  <si>
    <t>Vulcan Village, St Helens</t>
  </si>
  <si>
    <t>Alexandra Park, Edgeley</t>
  </si>
  <si>
    <t>All Saints, Marple</t>
  </si>
  <si>
    <t>Barlow Fold, Romiley</t>
  </si>
  <si>
    <t>Bramhall Lane South, Bramhall</t>
  </si>
  <si>
    <t>Bramhall Park, Bramhall</t>
  </si>
  <si>
    <t>Brooklyn Crescent, Cheadle</t>
  </si>
  <si>
    <t>Cale Green</t>
  </si>
  <si>
    <t>Chadkirk, Romiley</t>
  </si>
  <si>
    <t>Cheadle Royal, Cheadle</t>
  </si>
  <si>
    <t>Cheadle Village</t>
  </si>
  <si>
    <t>Church Lane, Romiley</t>
  </si>
  <si>
    <t>Compstall</t>
  </si>
  <si>
    <t>Davenport Park, Davenport</t>
  </si>
  <si>
    <t>Dodge Hill, Heaton Norris</t>
  </si>
  <si>
    <t>Egerton Road / Frewland Avenue, Davenport</t>
  </si>
  <si>
    <t>Gatley Village</t>
  </si>
  <si>
    <t>Greave Fold, Romiley</t>
  </si>
  <si>
    <t>Green Lane, Heaton Norris</t>
  </si>
  <si>
    <t>Hatherlow, Romiley</t>
  </si>
  <si>
    <t>Heaton Mersey</t>
  </si>
  <si>
    <t>Heaton Moor, Heaton Moor</t>
  </si>
  <si>
    <t>Hillgate, Stockport Town Centre</t>
  </si>
  <si>
    <t>Houldsworth, Reddish</t>
  </si>
  <si>
    <t>Macclesfield Canal, Marple to High Lane</t>
  </si>
  <si>
    <t>Market Underbanks, Stockport, Town Centre</t>
  </si>
  <si>
    <t>Marple Bridge, Marple Bridge</t>
  </si>
  <si>
    <t>Mauldeth Road, Heaton Moor</t>
  </si>
  <si>
    <t>Mellor / Moorend, Mellor</t>
  </si>
  <si>
    <t>Mill Brow, Marple Bridge</t>
  </si>
  <si>
    <t>Peak Forest Canal, Woodley, Bredbury, Romiley, Marple, Strines</t>
  </si>
  <si>
    <t>St Georges, Heavily</t>
  </si>
  <si>
    <t>St Peters, Stockport town centre</t>
  </si>
  <si>
    <t>Station Road / Winnington Road, Marple</t>
  </si>
  <si>
    <t>Swann Lane / Hulme Hall Road / Hill Top Avenue, Cheadle Hulme</t>
  </si>
  <si>
    <t>Syddal Park, Bramhall</t>
  </si>
  <si>
    <t>Town Hall, Central Stockport</t>
  </si>
  <si>
    <t>Stockport***</t>
  </si>
  <si>
    <t>Brook Bottom, Strines</t>
  </si>
  <si>
    <t>Ashton Town Centre, Ashton-under-Lyne</t>
  </si>
  <si>
    <t>Carrbrook, Stalybridge</t>
  </si>
  <si>
    <t>Copley, Stalybridge</t>
  </si>
  <si>
    <t>Fairfield, Droylsden</t>
  </si>
  <si>
    <t>Millbrook, Stalybridge</t>
  </si>
  <si>
    <t>Mottram in Longdendale</t>
  </si>
  <si>
    <t>Portland Basin, Ashton-under-Lyne</t>
  </si>
  <si>
    <t>St Annes, Haughton, Denton</t>
  </si>
  <si>
    <t>Stalybridge Town Centre, Stalybridge</t>
  </si>
  <si>
    <t>Ashley Heath</t>
  </si>
  <si>
    <t>Ashton Upon Mersey</t>
  </si>
  <si>
    <t>Bowdon</t>
  </si>
  <si>
    <t>Brogden Grove, Sale</t>
  </si>
  <si>
    <t>Dunham Town</t>
  </si>
  <si>
    <t>Dunham Woodhouses</t>
  </si>
  <si>
    <t>Empress, Old Trafford</t>
  </si>
  <si>
    <t>George Street, Altrincham</t>
  </si>
  <si>
    <t>Goose Green</t>
  </si>
  <si>
    <t>Hale Station</t>
  </si>
  <si>
    <t>Linotype Housing Estate, Altrincham</t>
  </si>
  <si>
    <t>Longford</t>
  </si>
  <si>
    <t>Old Market Place</t>
  </si>
  <si>
    <t>South Hale</t>
  </si>
  <si>
    <t>Stamford New Road, Altrincham</t>
  </si>
  <si>
    <t>The Devisdale</t>
  </si>
  <si>
    <t>The Downs</t>
  </si>
  <si>
    <t>Warburton Village</t>
  </si>
  <si>
    <t>Ashfield Terrace</t>
  </si>
  <si>
    <t>Bispham Green</t>
  </si>
  <si>
    <t>Briars Brook</t>
  </si>
  <si>
    <t>Fulwood Avenue / Douglas Avenue</t>
  </si>
  <si>
    <t>Garnett Lees</t>
  </si>
  <si>
    <t>Granville Park</t>
  </si>
  <si>
    <t>Great Altcar</t>
  </si>
  <si>
    <t>Halsall</t>
  </si>
  <si>
    <t>Holt Green</t>
  </si>
  <si>
    <t>Junction Lane</t>
  </si>
  <si>
    <t>Lancaster Lane</t>
  </si>
  <si>
    <t>Lathom Park</t>
  </si>
  <si>
    <t>Maltkiln Lane/Chorley Road</t>
  </si>
  <si>
    <t>Newburgh</t>
  </si>
  <si>
    <t>Ormskirk Town Centre</t>
  </si>
  <si>
    <t>Pinfold</t>
  </si>
  <si>
    <t>Plox Brow</t>
  </si>
  <si>
    <t>Roby Mill</t>
  </si>
  <si>
    <t>Ruff Lane</t>
  </si>
  <si>
    <t>Rufford Park</t>
  </si>
  <si>
    <t>Scarisbrick Park</t>
  </si>
  <si>
    <t>Sollom</t>
  </si>
  <si>
    <t>St Michaels Church</t>
  </si>
  <si>
    <t>The Brow</t>
  </si>
  <si>
    <t>Top Locks</t>
  </si>
  <si>
    <t>Up Holland</t>
  </si>
  <si>
    <t>West Tower</t>
  </si>
  <si>
    <t>Ashton in Makerfield</t>
  </si>
  <si>
    <t>Atherton Howe Bridge</t>
  </si>
  <si>
    <t>Atherton, Market Place</t>
  </si>
  <si>
    <t>Golborne Town Centre</t>
  </si>
  <si>
    <t>Golborne, Park Road</t>
  </si>
  <si>
    <t>Haigh Village</t>
  </si>
  <si>
    <t>Hindley Town Centre</t>
  </si>
  <si>
    <t>Leigh, Bridgewater Canal, Leigh</t>
  </si>
  <si>
    <t>Leigh, Leigh Bridge</t>
  </si>
  <si>
    <t>Leigh, Pennington</t>
  </si>
  <si>
    <t>Leigh, Railway Road</t>
  </si>
  <si>
    <t>Leigh, Town Centre</t>
  </si>
  <si>
    <t>Shevington, Church Lane</t>
  </si>
  <si>
    <t>Standish Town Centre, Standish</t>
  </si>
  <si>
    <t>Standish, Mayflower, Standish</t>
  </si>
  <si>
    <t>Tyldesley Town Centre</t>
  </si>
  <si>
    <t>Tyldesley, Astley Village</t>
  </si>
  <si>
    <t>Wigan Town Centre</t>
  </si>
  <si>
    <t>Wigan, Dicconson, Wigan</t>
  </si>
  <si>
    <t>Wigan, Green Hill</t>
  </si>
  <si>
    <t>Wigan, Mesnes, Wigan</t>
  </si>
  <si>
    <t>Wigan, Wigan Lane, Wigan</t>
  </si>
  <si>
    <t>Wigan, Wigan Pier, Wigan</t>
  </si>
  <si>
    <t>Barnston Village</t>
  </si>
  <si>
    <t>Bidston Village, Birkenhead</t>
  </si>
  <si>
    <t>Birkenhead Park, Birkenhead</t>
  </si>
  <si>
    <t>Bromborough Pool, Bebington</t>
  </si>
  <si>
    <t>Bromborough Village, Bebington</t>
  </si>
  <si>
    <t>Caldy, Hoylake</t>
  </si>
  <si>
    <t>Clifton Park, Tranmere, Birkenhead</t>
  </si>
  <si>
    <t>Eastham Village, Bebington</t>
  </si>
  <si>
    <t>Flaybrick Cemetery, Bidston, Birkenhead</t>
  </si>
  <si>
    <t>Frankby Village, Hoylake</t>
  </si>
  <si>
    <t>Gayton, Heswall</t>
  </si>
  <si>
    <t>Hamilton Square, Birkenhead</t>
  </si>
  <si>
    <t>Heswall Lower Village, Heswall</t>
  </si>
  <si>
    <t>Meols Drive, Hoylake</t>
  </si>
  <si>
    <t>Mount Wood, Prenton, Birkenhead</t>
  </si>
  <si>
    <t>Oxton Village, Birkenhead</t>
  </si>
  <si>
    <t>Port Sunlight, Bebington</t>
  </si>
  <si>
    <t>Rock Park, Rock Ferry, Birkenhead</t>
  </si>
  <si>
    <t>Saughall Massie Village, Hoylake / Wallasey</t>
  </si>
  <si>
    <t>The King's Gap CA, Hoylake</t>
  </si>
  <si>
    <t>The Magazines, New Brighton, Wallasey</t>
  </si>
  <si>
    <t>Thornton Hough, Bebington</t>
  </si>
  <si>
    <t>Thurstaston, Heswall</t>
  </si>
  <si>
    <t>Wellington Road, New Brighton, Wallasey</t>
  </si>
  <si>
    <t>West Kirby Village, Hoylake</t>
  </si>
  <si>
    <t>Calder Vale, Barnacre</t>
  </si>
  <si>
    <t>Churchtown, Kirkland</t>
  </si>
  <si>
    <t>Dolphinholme, Nether Wyresdale</t>
  </si>
  <si>
    <t>Fleetwood</t>
  </si>
  <si>
    <t>Garstang</t>
  </si>
  <si>
    <t>Poulton-le-Fylde</t>
  </si>
  <si>
    <t>Scorton, Nether Wyresdale</t>
  </si>
  <si>
    <t>Lake District (NP)</t>
  </si>
  <si>
    <t>Ambleside, Lake District</t>
  </si>
  <si>
    <t>Askham, Lake District</t>
  </si>
  <si>
    <t>Bampton Grange, Lake District</t>
  </si>
  <si>
    <t>Bampton, Lake District</t>
  </si>
  <si>
    <t>Blindcrake, Lake District</t>
  </si>
  <si>
    <t>Bowness, Windermere, Lake District</t>
  </si>
  <si>
    <t>Broughton-in-Furness, Broughton West, Lake District</t>
  </si>
  <si>
    <t>Caldbeck, Lake District</t>
  </si>
  <si>
    <t>Far Sawrey, Claife, Lake District</t>
  </si>
  <si>
    <t>Gramere Townend, Lake District</t>
  </si>
  <si>
    <t>Grasmere, Lake District</t>
  </si>
  <si>
    <t>Hartsop, Patterdale, Lake District</t>
  </si>
  <si>
    <t>Hawkshead, Lake District</t>
  </si>
  <si>
    <t>Helton, Askham, Lake District</t>
  </si>
  <si>
    <t>Hesket Newmarket, Caldbeck, Lake District</t>
  </si>
  <si>
    <t>Keswick, Lake District</t>
  </si>
  <si>
    <t>Lowther, Lake District</t>
  </si>
  <si>
    <t>Near Sawrey, Claife, Lake District</t>
  </si>
  <si>
    <t>Ravenglass, Muncaster, Lake District</t>
  </si>
  <si>
    <t>Rydal, Lake District</t>
  </si>
  <si>
    <t>Staveley, Over Staveley, Lake District</t>
  </si>
  <si>
    <t>Troutbeck, Lake District</t>
  </si>
  <si>
    <t>Windermere, Lake District</t>
  </si>
  <si>
    <t>Birch Village</t>
  </si>
  <si>
    <t>Christ Church, Accrington</t>
  </si>
  <si>
    <t>Foxhall, Foxhall, Blackpool</t>
  </si>
  <si>
    <t>Great Harwood Town Centre</t>
  </si>
  <si>
    <t>Mercer Park, Clayton le Moors</t>
  </si>
  <si>
    <t>Moor Park, Preston</t>
  </si>
  <si>
    <t>Newton Le Willows</t>
  </si>
  <si>
    <t>Raikes Hall, Raikes Hall, Blackpool</t>
  </si>
  <si>
    <t>Rainford</t>
  </si>
  <si>
    <t>Spotland Fold</t>
  </si>
  <si>
    <t>St Edmunds Church, Falinge</t>
  </si>
  <si>
    <t>St James, Altham</t>
  </si>
  <si>
    <t>Stanhill, Oswaldtwistle</t>
  </si>
  <si>
    <t>Straits, Oswaldtwistle</t>
  </si>
  <si>
    <t>Tottleworth, Great Harwood</t>
  </si>
  <si>
    <t>Danebridge and Wincle</t>
  </si>
  <si>
    <t>Bath and North East Somerset (UA)</t>
  </si>
  <si>
    <t>Bath</t>
  </si>
  <si>
    <t>Bathampton</t>
  </si>
  <si>
    <t>Batheaston</t>
  </si>
  <si>
    <t>Bathford</t>
  </si>
  <si>
    <t>Charlcombe</t>
  </si>
  <si>
    <t>Chew Magna</t>
  </si>
  <si>
    <t>Chew Stoke</t>
  </si>
  <si>
    <t>Claverton</t>
  </si>
  <si>
    <t>Combe Hay</t>
  </si>
  <si>
    <t>Compton Martin</t>
  </si>
  <si>
    <t>Corston</t>
  </si>
  <si>
    <t>East Harptree</t>
  </si>
  <si>
    <t>Englishcombe</t>
  </si>
  <si>
    <t>Freshford and Sharpstone</t>
  </si>
  <si>
    <t>Hinton Blewett</t>
  </si>
  <si>
    <t>Hinton Charterhouse (including The Green)</t>
  </si>
  <si>
    <t>Kelston</t>
  </si>
  <si>
    <t>Keynsham</t>
  </si>
  <si>
    <t>Midsomer Norton and Welton</t>
  </si>
  <si>
    <t>Monkton Combe</t>
  </si>
  <si>
    <t>Newton St Loe</t>
  </si>
  <si>
    <t>Paulton (including Paulton Basin)</t>
  </si>
  <si>
    <t>Pensford</t>
  </si>
  <si>
    <t>Queen Charlton</t>
  </si>
  <si>
    <t>Radstock (including Braysdown and Clandown)</t>
  </si>
  <si>
    <t>Saltford</t>
  </si>
  <si>
    <t>South Stoke</t>
  </si>
  <si>
    <t>Stanton Drew</t>
  </si>
  <si>
    <t>Timsbury</t>
  </si>
  <si>
    <t>Ubley</t>
  </si>
  <si>
    <t>Upper Swainswick</t>
  </si>
  <si>
    <t>West Harptree</t>
  </si>
  <si>
    <t>Woollard</t>
  </si>
  <si>
    <t>Bournemouth Christchurch and Poole (UA)</t>
  </si>
  <si>
    <t>Ashley Cross, Lower Parkstone</t>
  </si>
  <si>
    <t>Avon Buildings</t>
  </si>
  <si>
    <t>Boscombe Manor</t>
  </si>
  <si>
    <t>Boscombe Spa</t>
  </si>
  <si>
    <t>Bramble Lane</t>
  </si>
  <si>
    <t>Branksome Park and Chine Gardens, Canford Cliffs</t>
  </si>
  <si>
    <t>Brunstead Road, Canford Heath</t>
  </si>
  <si>
    <t>Canford Cliffs Village, Poole</t>
  </si>
  <si>
    <t>Central Christchurch</t>
  </si>
  <si>
    <t>Chester Road, Branksome Park</t>
  </si>
  <si>
    <t>Christchurch Hospital</t>
  </si>
  <si>
    <t>Churchill Gardens, Boscombe</t>
  </si>
  <si>
    <t>Dean Park</t>
  </si>
  <si>
    <t>Evening Hill, Canford Heath, Poole</t>
  </si>
  <si>
    <t>Heckford Park, Longfleet</t>
  </si>
  <si>
    <t>Holdenhurst</t>
  </si>
  <si>
    <t>Holdenhurst Village</t>
  </si>
  <si>
    <t>Hurn</t>
  </si>
  <si>
    <t>Knole Road</t>
  </si>
  <si>
    <t>Meyrick Park &amp; Talbot Woods</t>
  </si>
  <si>
    <t>Mudeford Quay</t>
  </si>
  <si>
    <t>Muscliff Lane</t>
  </si>
  <si>
    <t>Oakley Lane, Poole</t>
  </si>
  <si>
    <t>Old Christchurch Road</t>
  </si>
  <si>
    <t>Poole Park, Poole</t>
  </si>
  <si>
    <t>Portchester Road</t>
  </si>
  <si>
    <t>Purewell</t>
  </si>
  <si>
    <t>Ridgeway / Broadstone Park, Poole</t>
  </si>
  <si>
    <t>Saints</t>
  </si>
  <si>
    <t>Sandbanks, Canford Cliffs, Poole</t>
  </si>
  <si>
    <t>Southbourne Grove</t>
  </si>
  <si>
    <t>Stanpit and Fisherman</t>
  </si>
  <si>
    <t>Talbot Village</t>
  </si>
  <si>
    <t>The Avenue, Branksome, Poole</t>
  </si>
  <si>
    <t>Throop &amp; Muccleshell Villages</t>
  </si>
  <si>
    <t>Town Centre, Poole</t>
  </si>
  <si>
    <t>Tudor Road / Golf Links Road, Broadstone</t>
  </si>
  <si>
    <t>Undercliff Road</t>
  </si>
  <si>
    <t>Verno Lane</t>
  </si>
  <si>
    <t>West Cliff &amp; Poole Hill, Town Centre</t>
  </si>
  <si>
    <t>West Overcliff Drive</t>
  </si>
  <si>
    <t>Wick Village</t>
  </si>
  <si>
    <t>Winkton</t>
  </si>
  <si>
    <t>Bristol, City of (UA)</t>
  </si>
  <si>
    <t>Arnos Vale, Brislington</t>
  </si>
  <si>
    <t>Ashley Down</t>
  </si>
  <si>
    <t>Avon Valley, Brislington</t>
  </si>
  <si>
    <t>Bedminster</t>
  </si>
  <si>
    <t>Bishopsworth and Malago</t>
  </si>
  <si>
    <t>Bower Ashton</t>
  </si>
  <si>
    <t>Brentry</t>
  </si>
  <si>
    <t>Brislington</t>
  </si>
  <si>
    <t>City and Queen Square</t>
  </si>
  <si>
    <t>City Docks</t>
  </si>
  <si>
    <t>College Green</t>
  </si>
  <si>
    <t>Cotham and Redland</t>
  </si>
  <si>
    <t>Henbury</t>
  </si>
  <si>
    <t>Kingsweston and Trym Valley</t>
  </si>
  <si>
    <t>Montpelier</t>
  </si>
  <si>
    <t>Old Market</t>
  </si>
  <si>
    <t>Park Street and Brandon Hill</t>
  </si>
  <si>
    <t>Portland and Brunswick Square</t>
  </si>
  <si>
    <t>Redcliffe</t>
  </si>
  <si>
    <t>Sea Mills</t>
  </si>
  <si>
    <t>Shirehampton</t>
  </si>
  <si>
    <t>Sneyd Park</t>
  </si>
  <si>
    <t>St Michael</t>
  </si>
  <si>
    <t>Stapleton and Frome Valley</t>
  </si>
  <si>
    <t>Stokes Croft</t>
  </si>
  <si>
    <t>Tyndall</t>
  </si>
  <si>
    <t>Westbury-on-Trym</t>
  </si>
  <si>
    <t>Whiteladies Road</t>
  </si>
  <si>
    <t>Cornwall (UA)</t>
  </si>
  <si>
    <t>Altarnun</t>
  </si>
  <si>
    <t>Anderton</t>
  </si>
  <si>
    <t>Antony</t>
  </si>
  <si>
    <t>Berry Tower, Bodmin</t>
  </si>
  <si>
    <t>Blisland</t>
  </si>
  <si>
    <t>Bodinnick</t>
  </si>
  <si>
    <t>Bodmin</t>
  </si>
  <si>
    <t>Bohetheric</t>
  </si>
  <si>
    <t>Bojewyan</t>
  </si>
  <si>
    <t>Boscastle</t>
  </si>
  <si>
    <t>Boscaswell</t>
  </si>
  <si>
    <t>Botallack/Truthwall</t>
  </si>
  <si>
    <t>Breage</t>
  </si>
  <si>
    <t>Bude</t>
  </si>
  <si>
    <t>Cadgwith</t>
  </si>
  <si>
    <t>Callestick</t>
  </si>
  <si>
    <t>Callington</t>
  </si>
  <si>
    <t>Calstock</t>
  </si>
  <si>
    <t>Camborne Town Centre, Camborne</t>
  </si>
  <si>
    <t>Camelford</t>
  </si>
  <si>
    <t>Cargreen</t>
  </si>
  <si>
    <t>Carn Brea, Pool</t>
  </si>
  <si>
    <t>Carnyorth</t>
  </si>
  <si>
    <t>Chacewater</t>
  </si>
  <si>
    <t>Chapel Amble</t>
  </si>
  <si>
    <t>Charlestown, Central 2</t>
  </si>
  <si>
    <t>Constantine</t>
  </si>
  <si>
    <t>Coverack</t>
  </si>
  <si>
    <t>Crantock, Central 2</t>
  </si>
  <si>
    <t>Cremyll</t>
  </si>
  <si>
    <t>Devoran</t>
  </si>
  <si>
    <t>Falmouth</t>
  </si>
  <si>
    <t>Flushing</t>
  </si>
  <si>
    <t>Forder</t>
  </si>
  <si>
    <t>Fowey, Central 2</t>
  </si>
  <si>
    <t>Germoe</t>
  </si>
  <si>
    <t>Gerrans</t>
  </si>
  <si>
    <t>Goldsithney</t>
  </si>
  <si>
    <t>Gorran Haven</t>
  </si>
  <si>
    <t>Grampound</t>
  </si>
  <si>
    <t>Gulval</t>
  </si>
  <si>
    <t>Gwennap</t>
  </si>
  <si>
    <t>Gwinear</t>
  </si>
  <si>
    <t>Gwithian</t>
  </si>
  <si>
    <t>Halsetown</t>
  </si>
  <si>
    <t>Hayle</t>
  </si>
  <si>
    <t>Helford</t>
  </si>
  <si>
    <t>Helston</t>
  </si>
  <si>
    <t>Henwood</t>
  </si>
  <si>
    <t>Hessenford</t>
  </si>
  <si>
    <t>Hicks Mill</t>
  </si>
  <si>
    <t>Kenwyn Road, Truro</t>
  </si>
  <si>
    <t>Kilkhampton</t>
  </si>
  <si>
    <t>Kingsand / Cawsand</t>
  </si>
  <si>
    <t>Landrake</t>
  </si>
  <si>
    <t>Lanreath</t>
  </si>
  <si>
    <t>Launceston</t>
  </si>
  <si>
    <t>Lelant</t>
  </si>
  <si>
    <t>Lerryn</t>
  </si>
  <si>
    <t>Liskeard</t>
  </si>
  <si>
    <t>Little Petherick</t>
  </si>
  <si>
    <t>Looe</t>
  </si>
  <si>
    <t>Lostwithiel, Central 2</t>
  </si>
  <si>
    <t>Lower Fore Street, Saltash</t>
  </si>
  <si>
    <t>Luckett</t>
  </si>
  <si>
    <t>Ludgvan</t>
  </si>
  <si>
    <t>Madron</t>
  </si>
  <si>
    <t>Marazion</t>
  </si>
  <si>
    <t>Marhamchurch</t>
  </si>
  <si>
    <t>Mevagissey, Central 2</t>
  </si>
  <si>
    <t>Mingoose</t>
  </si>
  <si>
    <t>Minions</t>
  </si>
  <si>
    <t>Mitchell</t>
  </si>
  <si>
    <t>Mithian</t>
  </si>
  <si>
    <t>Mousehole</t>
  </si>
  <si>
    <t>Mylor Bridge</t>
  </si>
  <si>
    <t>Newlyn</t>
  </si>
  <si>
    <t>Newlyn East</t>
  </si>
  <si>
    <t>Padstow</t>
  </si>
  <si>
    <t>Paul</t>
  </si>
  <si>
    <t>Pendeen</t>
  </si>
  <si>
    <t>Pengersick</t>
  </si>
  <si>
    <t>Penryn</t>
  </si>
  <si>
    <t>Pentewan, Central 2</t>
  </si>
  <si>
    <t>Penzance</t>
  </si>
  <si>
    <t>Perranarworthal</t>
  </si>
  <si>
    <t>Perranuthnoe</t>
  </si>
  <si>
    <t>Phillack</t>
  </si>
  <si>
    <t>Plain An Gwary, Redruth</t>
  </si>
  <si>
    <t>Polkerris, Central 2</t>
  </si>
  <si>
    <t>Polperro</t>
  </si>
  <si>
    <t>Polruan</t>
  </si>
  <si>
    <t>Polyphant</t>
  </si>
  <si>
    <t>Port Isaac</t>
  </si>
  <si>
    <t>Porthleven</t>
  </si>
  <si>
    <t>Portloe</t>
  </si>
  <si>
    <t>Portscatho</t>
  </si>
  <si>
    <t>Portwrinkle</t>
  </si>
  <si>
    <t>Poughill</t>
  </si>
  <si>
    <t>Probus</t>
  </si>
  <si>
    <t>Redruth</t>
  </si>
  <si>
    <t>Relubbus</t>
  </si>
  <si>
    <t>Rilla Mill</t>
  </si>
  <si>
    <t>Sancreed</t>
  </si>
  <si>
    <t>Sennen Cove</t>
  </si>
  <si>
    <t>Sheviock</t>
  </si>
  <si>
    <t>South Roskear, Camborne</t>
  </si>
  <si>
    <t>St Agnes</t>
  </si>
  <si>
    <t>St Austell, Central 2</t>
  </si>
  <si>
    <t>St Breock</t>
  </si>
  <si>
    <t>St Buryan</t>
  </si>
  <si>
    <t>St Clement</t>
  </si>
  <si>
    <t>St Columb Major, Central 2</t>
  </si>
  <si>
    <t>St Columb Minor, Central 2</t>
  </si>
  <si>
    <t>St Day</t>
  </si>
  <si>
    <t>St Erth</t>
  </si>
  <si>
    <t>St Germans</t>
  </si>
  <si>
    <t>St Hilary Churchtown</t>
  </si>
  <si>
    <t>St Just</t>
  </si>
  <si>
    <t>St Kew</t>
  </si>
  <si>
    <t>St Mawes</t>
  </si>
  <si>
    <t>St Mawgan, Central 2</t>
  </si>
  <si>
    <t>St Michael's Mount</t>
  </si>
  <si>
    <t>St Neot</t>
  </si>
  <si>
    <t>St Teath</t>
  </si>
  <si>
    <t>St Tudy</t>
  </si>
  <si>
    <t>Stoke Climsland</t>
  </si>
  <si>
    <t>Stratton</t>
  </si>
  <si>
    <t>Tregeseal/Nancherrow</t>
  </si>
  <si>
    <t>Tregonning Hill</t>
  </si>
  <si>
    <t>Tregony</t>
  </si>
  <si>
    <t>Treligga</t>
  </si>
  <si>
    <t>Trewellard</t>
  </si>
  <si>
    <t>Truro, Only city in Cornwall</t>
  </si>
  <si>
    <t>Tuckingmill, Camborne</t>
  </si>
  <si>
    <t>Tywardreath, Central 2</t>
  </si>
  <si>
    <t>Veryan</t>
  </si>
  <si>
    <t>Veryan Green</t>
  </si>
  <si>
    <t>Wadebridge</t>
  </si>
  <si>
    <t>Week St Mary</t>
  </si>
  <si>
    <t>Zennor</t>
  </si>
  <si>
    <t>Dorset (UA)***</t>
  </si>
  <si>
    <t>Abbotsbury</t>
  </si>
  <si>
    <t>Acton, Purbeck</t>
  </si>
  <si>
    <t>Almer</t>
  </si>
  <si>
    <t>Alton Pancras</t>
  </si>
  <si>
    <t>Ashington, North Poole</t>
  </si>
  <si>
    <t>Ashmore, North Dorset</t>
  </si>
  <si>
    <t>Beaminster</t>
  </si>
  <si>
    <t>Belle Vue Road, Belle Vue Road, Weymouth</t>
  </si>
  <si>
    <t>Bere Regis, Purbeck</t>
  </si>
  <si>
    <t>Bishops Caundle</t>
  </si>
  <si>
    <t>Blandford Forum</t>
  </si>
  <si>
    <t>Blandford St. Mary and Bryanston, Blandford st. Mary and Bryanston</t>
  </si>
  <si>
    <t>Bothenhampton</t>
  </si>
  <si>
    <t>Bradford Abbas</t>
  </si>
  <si>
    <t>Bradford Peverell</t>
  </si>
  <si>
    <t>Bradpole</t>
  </si>
  <si>
    <t>Bridport</t>
  </si>
  <si>
    <t>Bridport Harbour (West Bay)</t>
  </si>
  <si>
    <t>Broadwey, Settlement to the north of Weymouth</t>
  </si>
  <si>
    <t>Broadwindsor</t>
  </si>
  <si>
    <t>Brog Street / Sleight Lane, Corfe Mullen</t>
  </si>
  <si>
    <t>Buckland Newton</t>
  </si>
  <si>
    <t>Burton Bradstock</t>
  </si>
  <si>
    <t>Burts Hill / Merrifield</t>
  </si>
  <si>
    <t>Canford Magna, Canford Heath, Poole</t>
  </si>
  <si>
    <t>Cattistock</t>
  </si>
  <si>
    <t>Cerne Abbas</t>
  </si>
  <si>
    <t>Chaldon Herring, Purbeck</t>
  </si>
  <si>
    <t>Charlton Marshall, Charlton Marshall, Dorset</t>
  </si>
  <si>
    <t>Charminster</t>
  </si>
  <si>
    <t>Charmouth</t>
  </si>
  <si>
    <t>Chedington</t>
  </si>
  <si>
    <t>Chetnole</t>
  </si>
  <si>
    <t>Chickerell</t>
  </si>
  <si>
    <t>Chideock and Seatown</t>
  </si>
  <si>
    <t>Child Okeford, Child Okeford, Dorset</t>
  </si>
  <si>
    <t>Church Knowle, Purbeck</t>
  </si>
  <si>
    <t>Compton Abbas, North Dorset</t>
  </si>
  <si>
    <t>Connaught Road, Connaught Road, Weymouth</t>
  </si>
  <si>
    <t>Coombe Keynes</t>
  </si>
  <si>
    <t>Corfe Castle, Purbeck</t>
  </si>
  <si>
    <t>Corscombe</t>
  </si>
  <si>
    <t>Cranborne</t>
  </si>
  <si>
    <t>Dewlish</t>
  </si>
  <si>
    <t>Durweston, Durweston, Dorset</t>
  </si>
  <si>
    <t>East Creech, Purbeck</t>
  </si>
  <si>
    <t>East Holme, Purbeck</t>
  </si>
  <si>
    <t>East Lulworth, Purbeck</t>
  </si>
  <si>
    <t>Edmondsham</t>
  </si>
  <si>
    <t>Evershot</t>
  </si>
  <si>
    <t>Eype</t>
  </si>
  <si>
    <t>Farnham, North Dorset</t>
  </si>
  <si>
    <t>Fifehead Magdalen, North Dorset</t>
  </si>
  <si>
    <t>Fontmell Magna, North Dorset</t>
  </si>
  <si>
    <t>Frome St Quintin</t>
  </si>
  <si>
    <t>Godmanstone</t>
  </si>
  <si>
    <t>Gussage All Saints</t>
  </si>
  <si>
    <t>Hampreston</t>
  </si>
  <si>
    <t>Hazelbury Bryan</t>
  </si>
  <si>
    <t>Herrison</t>
  </si>
  <si>
    <t>Herston, Purbeck</t>
  </si>
  <si>
    <t>Higher Kingston</t>
  </si>
  <si>
    <t>Hilton, North Dorset</t>
  </si>
  <si>
    <t>Hinton Martell</t>
  </si>
  <si>
    <t>Hinton St. Mary, North Dorset</t>
  </si>
  <si>
    <t>Ibberton, North Dorset</t>
  </si>
  <si>
    <t>Iwerne Courtney (Shroton), North Dorset</t>
  </si>
  <si>
    <t>Iwerne Minster, North Dorset</t>
  </si>
  <si>
    <t>Kimmeridge, Purbeck</t>
  </si>
  <si>
    <t>Kingston, Purbeck</t>
  </si>
  <si>
    <t>Kington Magna, North Dorset</t>
  </si>
  <si>
    <t>Landsdowne Square</t>
  </si>
  <si>
    <t>Langton Herring</t>
  </si>
  <si>
    <t>Langton Matravers, Purbeck</t>
  </si>
  <si>
    <t>Littlebredy</t>
  </si>
  <si>
    <t>Litton Cheney</t>
  </si>
  <si>
    <t>Loders and Uploders</t>
  </si>
  <si>
    <t>Lodmoor Hill</t>
  </si>
  <si>
    <t>Long Bredy</t>
  </si>
  <si>
    <t>Longburton</t>
  </si>
  <si>
    <t>Lyme Regis</t>
  </si>
  <si>
    <t>Lytchett Minster</t>
  </si>
  <si>
    <t>Maiden Newton and Higher Frome Vauchurch</t>
  </si>
  <si>
    <t>Mapperton</t>
  </si>
  <si>
    <t>Mappowder, North Dorset</t>
  </si>
  <si>
    <t>Marnhull, North Dorset</t>
  </si>
  <si>
    <t>Melbury Osmond</t>
  </si>
  <si>
    <t>Milborne St. Andrew</t>
  </si>
  <si>
    <t>Milton Abbas, North Dorset</t>
  </si>
  <si>
    <t>Milton on Stour</t>
  </si>
  <si>
    <t>Minterne Magna</t>
  </si>
  <si>
    <t>Morden, Purbeck</t>
  </si>
  <si>
    <t>Moreton, Purbeck</t>
  </si>
  <si>
    <t>Motcombe</t>
  </si>
  <si>
    <t>Nether Compton</t>
  </si>
  <si>
    <t>Netherbury</t>
  </si>
  <si>
    <t>Nottington, rural settlement adjoining the road to Dorchester</t>
  </si>
  <si>
    <t>Oborne</t>
  </si>
  <si>
    <t>Okeford Fitzpaine</t>
  </si>
  <si>
    <t>Osmington</t>
  </si>
  <si>
    <t>Owermoigne</t>
  </si>
  <si>
    <t>Pamphill</t>
  </si>
  <si>
    <t>Pentridge</t>
  </si>
  <si>
    <t>Piddle Valley, Purbeck</t>
  </si>
  <si>
    <t>Piddlehinton</t>
  </si>
  <si>
    <t>Piddletrenthide</t>
  </si>
  <si>
    <t>Pimperne, North dorset</t>
  </si>
  <si>
    <t>Portesham</t>
  </si>
  <si>
    <t>Portland (Easton), The centre of Portland</t>
  </si>
  <si>
    <t>Powerstock and Nettlecombe</t>
  </si>
  <si>
    <t>Poxwell</t>
  </si>
  <si>
    <t>Poyntington</t>
  </si>
  <si>
    <t>Puddletown</t>
  </si>
  <si>
    <t>Puncknowle</t>
  </si>
  <si>
    <t>Purse Caundle</t>
  </si>
  <si>
    <t>Radipole, To the north  of Weymouth on River Wey</t>
  </si>
  <si>
    <t>Sandford Orcas</t>
  </si>
  <si>
    <t>Shaftesbury</t>
  </si>
  <si>
    <t>Shapwick</t>
  </si>
  <si>
    <t>Sherborne</t>
  </si>
  <si>
    <t>Shillingstone, North Dorset</t>
  </si>
  <si>
    <t>Shipton Gorge</t>
  </si>
  <si>
    <t>South Perrott</t>
  </si>
  <si>
    <t>Stalbridge</t>
  </si>
  <si>
    <t>Stalbridge Weston, North Dorset</t>
  </si>
  <si>
    <t>Stinsford and Lower Bockhampton</t>
  </si>
  <si>
    <t>Stoborough, Purbeck</t>
  </si>
  <si>
    <t>Stoke Abbott</t>
  </si>
  <si>
    <t>Stour Provost, North Dorset</t>
  </si>
  <si>
    <t>Stourpaine, North Dorset</t>
  </si>
  <si>
    <t>Stourton Caundle, North Dorset</t>
  </si>
  <si>
    <t>Stubhampton, North Dorset</t>
  </si>
  <si>
    <t>Studland, Purbeck</t>
  </si>
  <si>
    <t>Sturminster Marshall</t>
  </si>
  <si>
    <t>Sturminster Newton, North Dorset</t>
  </si>
  <si>
    <t>Sutton Poyntz, historic  settlements east of Weymouth</t>
  </si>
  <si>
    <t>Sutton Waldron, North Dorset</t>
  </si>
  <si>
    <t>Swanage</t>
  </si>
  <si>
    <t>Swyre</t>
  </si>
  <si>
    <t>Sydling St Nicholas</t>
  </si>
  <si>
    <t>Symondsbury</t>
  </si>
  <si>
    <t>Tarrant Gunville, North Dorset</t>
  </si>
  <si>
    <t>Tarrant Hinton, North Dorset</t>
  </si>
  <si>
    <t>Tarrant Keyneston, North Dorset</t>
  </si>
  <si>
    <t>Tarrant Monkton, North Dorset</t>
  </si>
  <si>
    <t>Tarrant Rushton, North Dorset</t>
  </si>
  <si>
    <t>The Grove, The eastern side of Portland</t>
  </si>
  <si>
    <t>Thornford</t>
  </si>
  <si>
    <t>Tolpuddle</t>
  </si>
  <si>
    <t>Trent</t>
  </si>
  <si>
    <t>Turnworth, North Dorset</t>
  </si>
  <si>
    <t>Underhill, The north of Portland</t>
  </si>
  <si>
    <t>Upwey, Northern end of the Borough on Dorchester road</t>
  </si>
  <si>
    <t>Walditch</t>
  </si>
  <si>
    <t>Wareham, Purbeck</t>
  </si>
  <si>
    <t>Warmwell</t>
  </si>
  <si>
    <t>West Knighton</t>
  </si>
  <si>
    <t>West Lulworth, Purbeck</t>
  </si>
  <si>
    <t>West Milton</t>
  </si>
  <si>
    <t>West Parley</t>
  </si>
  <si>
    <t>West Stafford</t>
  </si>
  <si>
    <t>West Stour, North Dorset</t>
  </si>
  <si>
    <t>Weston, Western part of Portland</t>
  </si>
  <si>
    <t>Weymouth Town Centre</t>
  </si>
  <si>
    <t>Whitchurch Canonicorum</t>
  </si>
  <si>
    <t>Whitcombe</t>
  </si>
  <si>
    <t>Wimborne Minster, Wimborne</t>
  </si>
  <si>
    <t>Wimborne St Giles</t>
  </si>
  <si>
    <t>Wimborne St Johns, Wimborne</t>
  </si>
  <si>
    <t>Winfrith Newburgh, Purbeck</t>
  </si>
  <si>
    <t>Winterborne Houghton, North Dorset</t>
  </si>
  <si>
    <t>Winterborne Stickland, North Dorset</t>
  </si>
  <si>
    <t>Winterborne Whitechurch, Winterborne Whitechurch</t>
  </si>
  <si>
    <t>Winterbourne Abbas</t>
  </si>
  <si>
    <t>Winterbourne St Martin</t>
  </si>
  <si>
    <t>Winterbourne Steepleton</t>
  </si>
  <si>
    <t>Witchampton</t>
  </si>
  <si>
    <t>Wool, Purbeck</t>
  </si>
  <si>
    <t>Worth Matravers, Purbeck</t>
  </si>
  <si>
    <t>Wyke Regis, Western edge of the Borough</t>
  </si>
  <si>
    <t>Wyke, North Dorset</t>
  </si>
  <si>
    <t>Yetminster</t>
  </si>
  <si>
    <t>Isles of Scilly (UA)</t>
  </si>
  <si>
    <t>North Somerset (UA)</t>
  </si>
  <si>
    <t>Backwell Church Town</t>
  </si>
  <si>
    <t>Backwell Farleigh</t>
  </si>
  <si>
    <t>Backwell West Town</t>
  </si>
  <si>
    <t>Banwell</t>
  </si>
  <si>
    <t>Blagdon</t>
  </si>
  <si>
    <t>Chelvey</t>
  </si>
  <si>
    <t>Christon</t>
  </si>
  <si>
    <t>Clevedon</t>
  </si>
  <si>
    <t>Clevedon Triangle</t>
  </si>
  <si>
    <t>Congresbury</t>
  </si>
  <si>
    <t>Felton Upper Town</t>
  </si>
  <si>
    <t>Great Weston, Weston-Super-Mare</t>
  </si>
  <si>
    <t>Leigh Woods</t>
  </si>
  <si>
    <t>Long Ashton</t>
  </si>
  <si>
    <t>Lower Langford</t>
  </si>
  <si>
    <t>Loxton</t>
  </si>
  <si>
    <t>Nailsea Kingshill</t>
  </si>
  <si>
    <t>Portishead Court Farm Environs</t>
  </si>
  <si>
    <t>Portishead East Wood</t>
  </si>
  <si>
    <t>Portishead West Hill and Welly Bottom</t>
  </si>
  <si>
    <t>Portishead Woodhill Road</t>
  </si>
  <si>
    <t>Uphill</t>
  </si>
  <si>
    <t>Uphill North</t>
  </si>
  <si>
    <t>Walton in Gordano</t>
  </si>
  <si>
    <t>Westleaze</t>
  </si>
  <si>
    <t>Weston-in-Gordano</t>
  </si>
  <si>
    <t>Worle Village</t>
  </si>
  <si>
    <t>Wrington</t>
  </si>
  <si>
    <t>Yanley</t>
  </si>
  <si>
    <t>Yatton</t>
  </si>
  <si>
    <t>Plymouth, City of (UA)</t>
  </si>
  <si>
    <t>Adelaide Street / Clarence Place, Plymouth</t>
  </si>
  <si>
    <t>City Centre, Plymouth</t>
  </si>
  <si>
    <t>Devonport, Plymouth</t>
  </si>
  <si>
    <t>Ebrington Street, Plymouth</t>
  </si>
  <si>
    <t>Mannamead</t>
  </si>
  <si>
    <t>North Stonehouse, Plymouth</t>
  </si>
  <si>
    <t>Plympton St Maurice, Plympton</t>
  </si>
  <si>
    <t>Royal Naval Hospital / Millfields, Plymouth</t>
  </si>
  <si>
    <t>Stoke</t>
  </si>
  <si>
    <t>Stonehouse Peninsula</t>
  </si>
  <si>
    <t>Tamerton Foliot</t>
  </si>
  <si>
    <t>The Barbican, Plymouth</t>
  </si>
  <si>
    <t>The Hoe</t>
  </si>
  <si>
    <t>Turnchapel</t>
  </si>
  <si>
    <t>Union Street</t>
  </si>
  <si>
    <t>South Gloucestershire (UA)</t>
  </si>
  <si>
    <t>Acton Turville</t>
  </si>
  <si>
    <t>Beach</t>
  </si>
  <si>
    <t>Bitton</t>
  </si>
  <si>
    <t>Chipping Sodbury</t>
  </si>
  <si>
    <t>Church Lane, Winterbourne</t>
  </si>
  <si>
    <t>Cold Ashton</t>
  </si>
  <si>
    <t>Doynton</t>
  </si>
  <si>
    <t>Dryham</t>
  </si>
  <si>
    <t>Frenchay</t>
  </si>
  <si>
    <t>Greater Badminton</t>
  </si>
  <si>
    <t>Hambrook</t>
  </si>
  <si>
    <t>Hanham Abbots</t>
  </si>
  <si>
    <t>Hawkesbury (Upton, Village and Somerst Monument)</t>
  </si>
  <si>
    <t>Iron Acton</t>
  </si>
  <si>
    <t>Little Badminton</t>
  </si>
  <si>
    <t>Lower Almondsbury</t>
  </si>
  <si>
    <t>Marshfield</t>
  </si>
  <si>
    <t>Olveston</t>
  </si>
  <si>
    <t>Pucklechurch</t>
  </si>
  <si>
    <t>Siston</t>
  </si>
  <si>
    <t>Tockington</t>
  </si>
  <si>
    <t>Tormarton</t>
  </si>
  <si>
    <t>Tytherington</t>
  </si>
  <si>
    <t>Upton Cheyney</t>
  </si>
  <si>
    <t>Warmley</t>
  </si>
  <si>
    <t>West Littleton</t>
  </si>
  <si>
    <t>Whitfield Tabernacle</t>
  </si>
  <si>
    <t>Wickwar</t>
  </si>
  <si>
    <t>Swindon (UA)</t>
  </si>
  <si>
    <t>Badbury</t>
  </si>
  <si>
    <t>Bishopstone</t>
  </si>
  <si>
    <t>Blunsdon - Lower</t>
  </si>
  <si>
    <t>Blunsdon St Andrew</t>
  </si>
  <si>
    <t>Broad Blunsdon</t>
  </si>
  <si>
    <t>Castle Eaton</t>
  </si>
  <si>
    <t>Chiseldon</t>
  </si>
  <si>
    <t>Devizes Road, Swindon</t>
  </si>
  <si>
    <t>Hampton</t>
  </si>
  <si>
    <t>Highworth</t>
  </si>
  <si>
    <t>Hinton Parva</t>
  </si>
  <si>
    <t>Hodson</t>
  </si>
  <si>
    <t>Inglesham</t>
  </si>
  <si>
    <t>Kingsdown, Stratton</t>
  </si>
  <si>
    <t>Liddington</t>
  </si>
  <si>
    <t>Lower Stratton, Stratton</t>
  </si>
  <si>
    <t>Lower Wanborough</t>
  </si>
  <si>
    <t>Old Town, Swindon</t>
  </si>
  <si>
    <t>Prospect Place, Swindon</t>
  </si>
  <si>
    <t>Railway Works, Swindon</t>
  </si>
  <si>
    <t>Rodbourne Cheney, Swindon</t>
  </si>
  <si>
    <t>Sevenhampton</t>
  </si>
  <si>
    <t>Stanton Fitzwarren</t>
  </si>
  <si>
    <t>Swindon Railway Village</t>
  </si>
  <si>
    <t>Town Gardens, Swindon</t>
  </si>
  <si>
    <t>Upper Wanborough</t>
  </si>
  <si>
    <t>Wroughton</t>
  </si>
  <si>
    <t>Torbay (UA)</t>
  </si>
  <si>
    <t>Abbey Road, Tormohun, Torquay</t>
  </si>
  <si>
    <t>Babbacombe Downs, St Marychurch, Torquay</t>
  </si>
  <si>
    <t>Barton, Watcombe, Torquay</t>
  </si>
  <si>
    <t>Belgravia, Tormohun, Torquay</t>
  </si>
  <si>
    <t>Brixham Town</t>
  </si>
  <si>
    <t>Cary Park, St Marychurch, Torquay</t>
  </si>
  <si>
    <t>Chelston, Torquay</t>
  </si>
  <si>
    <t>Churston Ferrers, Brixham</t>
  </si>
  <si>
    <t>Cockington, Torquay</t>
  </si>
  <si>
    <t>Galmpton, Brixham</t>
  </si>
  <si>
    <t>Higher Brixham</t>
  </si>
  <si>
    <t>Lincombes, Wellswood, Torquay</t>
  </si>
  <si>
    <t>Maidencombe, St Marychurch, Torquay</t>
  </si>
  <si>
    <t>Old Paignton, Paignton</t>
  </si>
  <si>
    <t>Polsham, Paignton</t>
  </si>
  <si>
    <t>Roundham and Paignton Harbour, Paignton</t>
  </si>
  <si>
    <t>Shorton, Preston, Paignton</t>
  </si>
  <si>
    <t>St Marychurch, Torquay</t>
  </si>
  <si>
    <t>Tormohun, Tormohun, Torquay</t>
  </si>
  <si>
    <t>Torquay Harbour</t>
  </si>
  <si>
    <t>Torre, Tormohun, Torquay</t>
  </si>
  <si>
    <t>Upton, Tormohun, Torquay</t>
  </si>
  <si>
    <t>Warberries, Torquay</t>
  </si>
  <si>
    <t>Watcombe Park, Torquay</t>
  </si>
  <si>
    <t>Aldbourne</t>
  </si>
  <si>
    <t>Alderbury</t>
  </si>
  <si>
    <t>All Cannings</t>
  </si>
  <si>
    <t>Allington</t>
  </si>
  <si>
    <t>Amesbury</t>
  </si>
  <si>
    <t>Antsy</t>
  </si>
  <si>
    <t>Ashton Keynes</t>
  </si>
  <si>
    <t>Atworth</t>
  </si>
  <si>
    <t>Avebury</t>
  </si>
  <si>
    <t>Avoncliff</t>
  </si>
  <si>
    <t>Axford</t>
  </si>
  <si>
    <t>Barford St Martin</t>
  </si>
  <si>
    <t>Baydon</t>
  </si>
  <si>
    <t>Berwick St James</t>
  </si>
  <si>
    <t>Berwick St John</t>
  </si>
  <si>
    <t>Biddestone</t>
  </si>
  <si>
    <t>Bishops Cannings</t>
  </si>
  <si>
    <t>Bishopstrow</t>
  </si>
  <si>
    <t>Boreham Road</t>
  </si>
  <si>
    <t>Boscombe</t>
  </si>
  <si>
    <t>Bowden Hill</t>
  </si>
  <si>
    <t>Bowerchalke</t>
  </si>
  <si>
    <t>Box</t>
  </si>
  <si>
    <t>Boyton</t>
  </si>
  <si>
    <t>Bradenstoke</t>
  </si>
  <si>
    <t>Bradford On Avon</t>
  </si>
  <si>
    <t>Bratton</t>
  </si>
  <si>
    <t>Brenhill</t>
  </si>
  <si>
    <t>Britford</t>
  </si>
  <si>
    <t>Brixton Deverill</t>
  </si>
  <si>
    <t>Broad Hinton</t>
  </si>
  <si>
    <t>Broadchalke</t>
  </si>
  <si>
    <t>Bromham</t>
  </si>
  <si>
    <t>Broughton Gifford</t>
  </si>
  <si>
    <t>Brunton</t>
  </si>
  <si>
    <t>Bulford</t>
  </si>
  <si>
    <t>Burcombe</t>
  </si>
  <si>
    <t>Calne</t>
  </si>
  <si>
    <t>Castle Combe</t>
  </si>
  <si>
    <t>Charlton (nr. Malmesbury)</t>
  </si>
  <si>
    <t>Cherhill</t>
  </si>
  <si>
    <t>Chilmark</t>
  </si>
  <si>
    <t>Chilton Foliat</t>
  </si>
  <si>
    <t>Chirton</t>
  </si>
  <si>
    <t>Chisbury</t>
  </si>
  <si>
    <t>Chitterne</t>
  </si>
  <si>
    <t>Cholderton</t>
  </si>
  <si>
    <t>Chute Cadley/Lower Chute</t>
  </si>
  <si>
    <t>Clyffe Pypard</t>
  </si>
  <si>
    <t>Colerne</t>
  </si>
  <si>
    <t>Collingbourne Ducis</t>
  </si>
  <si>
    <t>Collingbourne Kingston</t>
  </si>
  <si>
    <t>Compton Bassett</t>
  </si>
  <si>
    <t>Compton Chamberlayne</t>
  </si>
  <si>
    <t>Coombe Bissett</t>
  </si>
  <si>
    <t>Corsham</t>
  </si>
  <si>
    <t>Corton</t>
  </si>
  <si>
    <t>Cricklade</t>
  </si>
  <si>
    <t>Crudwell</t>
  </si>
  <si>
    <t>Derry Hill</t>
  </si>
  <si>
    <t>Devizes</t>
  </si>
  <si>
    <t>Devizes Victoria Road Quarter</t>
  </si>
  <si>
    <t>Dinton</t>
  </si>
  <si>
    <t>Ditteridge</t>
  </si>
  <si>
    <t>Donhead St Andrew</t>
  </si>
  <si>
    <t>Donhead St Mary</t>
  </si>
  <si>
    <t>Downton</t>
  </si>
  <si>
    <t>East Chisenbury</t>
  </si>
  <si>
    <t>East Grafton</t>
  </si>
  <si>
    <t>East Kennett</t>
  </si>
  <si>
    <t>East Knoyle</t>
  </si>
  <si>
    <t>East Tytherton</t>
  </si>
  <si>
    <t>Eastcourt</t>
  </si>
  <si>
    <t>Easterton</t>
  </si>
  <si>
    <t>Easton Grey</t>
  </si>
  <si>
    <t>Easton Royal</t>
  </si>
  <si>
    <t>Ebbesbourne Wake</t>
  </si>
  <si>
    <t>Edington</t>
  </si>
  <si>
    <t>Edington (Tinhead)</t>
  </si>
  <si>
    <t>Enford</t>
  </si>
  <si>
    <t>Erlestoke</t>
  </si>
  <si>
    <t>Etchilhampton</t>
  </si>
  <si>
    <t>Farley</t>
  </si>
  <si>
    <t>Figheldean and Ablington</t>
  </si>
  <si>
    <t>Fisherton-de-la-Mere</t>
  </si>
  <si>
    <t>Fittleton and Haxton</t>
  </si>
  <si>
    <t>Fonthill Bishop</t>
  </si>
  <si>
    <t>Fovant</t>
  </si>
  <si>
    <t>Froxfield</t>
  </si>
  <si>
    <t>Gastard</t>
  </si>
  <si>
    <t>Great Bedwyn</t>
  </si>
  <si>
    <t>Great Cheverell</t>
  </si>
  <si>
    <t>Great Durnford</t>
  </si>
  <si>
    <t>Great Somerford</t>
  </si>
  <si>
    <t>Great Wishford</t>
  </si>
  <si>
    <t>Grittleton</t>
  </si>
  <si>
    <t>Ham</t>
  </si>
  <si>
    <t>Hanging Langford</t>
  </si>
  <si>
    <t>Heytesbury</t>
  </si>
  <si>
    <t>Hilcott</t>
  </si>
  <si>
    <t>Hilmarton</t>
  </si>
  <si>
    <t>Hilperton</t>
  </si>
  <si>
    <t>Hilperton Road, Trowbridge</t>
  </si>
  <si>
    <t>Hindon</t>
  </si>
  <si>
    <t>Homington</t>
  </si>
  <si>
    <t>Horningsham</t>
  </si>
  <si>
    <t>Hullavington Airbase</t>
  </si>
  <si>
    <t>Keevil</t>
  </si>
  <si>
    <t>Kington Langley</t>
  </si>
  <si>
    <t>Kington St Michael</t>
  </si>
  <si>
    <t>Lacock</t>
  </si>
  <si>
    <t>Lake</t>
  </si>
  <si>
    <t>Langley Burrell</t>
  </si>
  <si>
    <t>Lea</t>
  </si>
  <si>
    <t>Leigh Delamere</t>
  </si>
  <si>
    <t>Little Bedwyn</t>
  </si>
  <si>
    <t>Little Cheverell</t>
  </si>
  <si>
    <t>Little Somerford</t>
  </si>
  <si>
    <t>Littleton Drew</t>
  </si>
  <si>
    <t>Lockeridge</t>
  </si>
  <si>
    <t>Long Dean-Ford-Slaughterford</t>
  </si>
  <si>
    <t>Lower Woodford</t>
  </si>
  <si>
    <t>Luckington</t>
  </si>
  <si>
    <t>Ludgershall</t>
  </si>
  <si>
    <t>Lydiard Green</t>
  </si>
  <si>
    <t>Lydiard Millicent</t>
  </si>
  <si>
    <t>Maiden Bradley</t>
  </si>
  <si>
    <t>Malmesbury</t>
  </si>
  <si>
    <t>Manton</t>
  </si>
  <si>
    <t>Market Lavington</t>
  </si>
  <si>
    <t>Marlborough</t>
  </si>
  <si>
    <t>Marston Meysey</t>
  </si>
  <si>
    <t>Melksham</t>
  </si>
  <si>
    <t>Mere</t>
  </si>
  <si>
    <t>Middlehill</t>
  </si>
  <si>
    <t>Milton Lilbourne</t>
  </si>
  <si>
    <t>Monkton Farleigh</t>
  </si>
  <si>
    <t>Netheravon</t>
  </si>
  <si>
    <t>Netherhampton</t>
  </si>
  <si>
    <t>Netton</t>
  </si>
  <si>
    <t>Newton Tony</t>
  </si>
  <si>
    <t>Newtown, Trowbridge</t>
  </si>
  <si>
    <t>North Wraxall</t>
  </si>
  <si>
    <t>Oaksey</t>
  </si>
  <si>
    <t>Oare</t>
  </si>
  <si>
    <t>Ogbourne St Andrew</t>
  </si>
  <si>
    <t>Ogbourne St George</t>
  </si>
  <si>
    <t>Old Sarum Airfield</t>
  </si>
  <si>
    <t>Orcheston</t>
  </si>
  <si>
    <t>Oxenwood</t>
  </si>
  <si>
    <t>Pewsey</t>
  </si>
  <si>
    <t>Pewsey - Wilcot Road</t>
  </si>
  <si>
    <t>Pickwick</t>
  </si>
  <si>
    <t>Pitton</t>
  </si>
  <si>
    <t>Porton</t>
  </si>
  <si>
    <t>Potterne</t>
  </si>
  <si>
    <t>Poulshot</t>
  </si>
  <si>
    <t>Purton</t>
  </si>
  <si>
    <t>Ramsbury</t>
  </si>
  <si>
    <t>Rodbourne</t>
  </si>
  <si>
    <t>Rowden</t>
  </si>
  <si>
    <t>Salisbury City Centre</t>
  </si>
  <si>
    <t>Seend</t>
  </si>
  <si>
    <t>Semley</t>
  </si>
  <si>
    <t>Sevington</t>
  </si>
  <si>
    <t>Shalbourne</t>
  </si>
  <si>
    <t>Sherrington</t>
  </si>
  <si>
    <t>Sherston</t>
  </si>
  <si>
    <t>Sopworth</t>
  </si>
  <si>
    <t>South and Lower Wraxall</t>
  </si>
  <si>
    <t>Stanton St Quintin</t>
  </si>
  <si>
    <t>Steeple Ashton</t>
  </si>
  <si>
    <t>Steeple Langford</t>
  </si>
  <si>
    <t>Stert</t>
  </si>
  <si>
    <t>Stockton</t>
  </si>
  <si>
    <t>Stourton</t>
  </si>
  <si>
    <t>Stratford-Sub-Castle</t>
  </si>
  <si>
    <t>Sutton Benger</t>
  </si>
  <si>
    <t>Sutton Veny</t>
  </si>
  <si>
    <t>Swallowcliffe</t>
  </si>
  <si>
    <t>Teffont Magna and Evias</t>
  </si>
  <si>
    <t>Tellisford</t>
  </si>
  <si>
    <t>Tidcombe</t>
  </si>
  <si>
    <t>Tilshead</t>
  </si>
  <si>
    <t>Tisbury</t>
  </si>
  <si>
    <t>Tollard Royal</t>
  </si>
  <si>
    <t>Trowbridge</t>
  </si>
  <si>
    <t>Turleigh</t>
  </si>
  <si>
    <t>Tytherton Lucas</t>
  </si>
  <si>
    <t>Upavon</t>
  </si>
  <si>
    <t>Upper Chute</t>
  </si>
  <si>
    <t>Upper Wraxall</t>
  </si>
  <si>
    <t>Urchfont</t>
  </si>
  <si>
    <t>Warminster</t>
  </si>
  <si>
    <t>Wedhampton</t>
  </si>
  <si>
    <t>West Amesbury</t>
  </si>
  <si>
    <t>West Kennett</t>
  </si>
  <si>
    <t>West Kington</t>
  </si>
  <si>
    <t>West Lavington and Littleton Pannell</t>
  </si>
  <si>
    <t>Westwood</t>
  </si>
  <si>
    <t>Whiteparish</t>
  </si>
  <si>
    <t>Wilcot</t>
  </si>
  <si>
    <t>Willesley</t>
  </si>
  <si>
    <t>Wilsford, near Amesbury</t>
  </si>
  <si>
    <t>Wilsford, near Marden</t>
  </si>
  <si>
    <t>Wilton, near Burbage</t>
  </si>
  <si>
    <t>Wilton, near Salisbury</t>
  </si>
  <si>
    <t>Winsley</t>
  </si>
  <si>
    <t>Winterbourne Dauntsey</t>
  </si>
  <si>
    <t>Winterbourne Earls</t>
  </si>
  <si>
    <t>Winterbourne Gunner</t>
  </si>
  <si>
    <t>Winterbourne Stoke</t>
  </si>
  <si>
    <t>Woodborough</t>
  </si>
  <si>
    <t>Wootton Bassett</t>
  </si>
  <si>
    <t>Wootton Rivers</t>
  </si>
  <si>
    <t>Worton</t>
  </si>
  <si>
    <t>Wylye</t>
  </si>
  <si>
    <t>Yatesbury Aerodrome</t>
  </si>
  <si>
    <t>Yatton Keynell</t>
  </si>
  <si>
    <t>Zeals</t>
  </si>
  <si>
    <t>Bafford</t>
  </si>
  <si>
    <t>Cudnall Street</t>
  </si>
  <si>
    <t>Swindon Village</t>
  </si>
  <si>
    <t>The Poets (St Mark)</t>
  </si>
  <si>
    <t>Ablington</t>
  </si>
  <si>
    <t>Adlestrop</t>
  </si>
  <si>
    <t>Aldsworth</t>
  </si>
  <si>
    <t>Ampney Crucis</t>
  </si>
  <si>
    <t>Ampney St Mary</t>
  </si>
  <si>
    <t>Ampney St Peter</t>
  </si>
  <si>
    <t>Aston Magna</t>
  </si>
  <si>
    <t>Aston Subedge</t>
  </si>
  <si>
    <t>Avening</t>
  </si>
  <si>
    <t>Bagendon</t>
  </si>
  <si>
    <t>Batsford</t>
  </si>
  <si>
    <t>Baunton</t>
  </si>
  <si>
    <t>Beverston</t>
  </si>
  <si>
    <t>Bibury</t>
  </si>
  <si>
    <t>Bledington</t>
  </si>
  <si>
    <t>Blockley</t>
  </si>
  <si>
    <t>Bourton on the Water</t>
  </si>
  <si>
    <t>Bourton-on-the-Hill</t>
  </si>
  <si>
    <t>Brimpsfield</t>
  </si>
  <si>
    <t>Broad Campden</t>
  </si>
  <si>
    <t>Broadwell</t>
  </si>
  <si>
    <t>Calcot</t>
  </si>
  <si>
    <t>Calmsden</t>
  </si>
  <si>
    <t>Caudle Green</t>
  </si>
  <si>
    <t>Chavenage</t>
  </si>
  <si>
    <t>Chedworth</t>
  </si>
  <si>
    <t>Cherington</t>
  </si>
  <si>
    <t>Chipping Campden</t>
  </si>
  <si>
    <t>Church Westcote</t>
  </si>
  <si>
    <t>Cirencester Gloucester Street and River Walk</t>
  </si>
  <si>
    <t>Cirencester South</t>
  </si>
  <si>
    <t>Cirencester The Park</t>
  </si>
  <si>
    <t>Cirencester Town Centre</t>
  </si>
  <si>
    <t>Clapton</t>
  </si>
  <si>
    <t>Coates - Thames and Severn Canal</t>
  </si>
  <si>
    <t>Coberley</t>
  </si>
  <si>
    <t>Cold Aston</t>
  </si>
  <si>
    <t>Colesbourne</t>
  </si>
  <si>
    <t>Coln Rogers</t>
  </si>
  <si>
    <t>Coln St Aldwyns</t>
  </si>
  <si>
    <t>Coln St Dennis</t>
  </si>
  <si>
    <t>Compton Abdale</t>
  </si>
  <si>
    <t>Condicote</t>
  </si>
  <si>
    <t>Cowley</t>
  </si>
  <si>
    <t>Culkerton</t>
  </si>
  <si>
    <t>Cutsdean</t>
  </si>
  <si>
    <t>Daglingworth</t>
  </si>
  <si>
    <t>Daylesford</t>
  </si>
  <si>
    <t>Didmarton</t>
  </si>
  <si>
    <t>Doughton and Highgrove</t>
  </si>
  <si>
    <t>Dowdeswell</t>
  </si>
  <si>
    <t>Down Ampney</t>
  </si>
  <si>
    <t>Driffield</t>
  </si>
  <si>
    <t>Duntisbourne Abbots and Lees</t>
  </si>
  <si>
    <t>Duntisbourne Rouse and Middle</t>
  </si>
  <si>
    <t>Eastleach</t>
  </si>
  <si>
    <t>Ebrington</t>
  </si>
  <si>
    <t>Edgeworth</t>
  </si>
  <si>
    <t>Elkstone</t>
  </si>
  <si>
    <t>Evenlode</t>
  </si>
  <si>
    <t>Ewen</t>
  </si>
  <si>
    <t>Fairford</t>
  </si>
  <si>
    <t>Farmcote</t>
  </si>
  <si>
    <t>Farmington</t>
  </si>
  <si>
    <t>Ford</t>
  </si>
  <si>
    <t>Fossebridge</t>
  </si>
  <si>
    <t>Frampton Mansell</t>
  </si>
  <si>
    <t>Great Barrington</t>
  </si>
  <si>
    <t>Great Rissington</t>
  </si>
  <si>
    <t>Guiting Power</t>
  </si>
  <si>
    <t>Hampden</t>
  </si>
  <si>
    <t>Hampnett</t>
  </si>
  <si>
    <t>Harnhill</t>
  </si>
  <si>
    <t>Hatherop</t>
  </si>
  <si>
    <t>Hazleton</t>
  </si>
  <si>
    <t>Hidcote Bartrim</t>
  </si>
  <si>
    <t>Hidcote Boyce</t>
  </si>
  <si>
    <t>Icomb</t>
  </si>
  <si>
    <t>Kemble and Kemble Station</t>
  </si>
  <si>
    <t>Kempsford</t>
  </si>
  <si>
    <t>Kingscote</t>
  </si>
  <si>
    <t>Lechlade</t>
  </si>
  <si>
    <t>Leighterton</t>
  </si>
  <si>
    <t>Little Barrington</t>
  </si>
  <si>
    <t>Little Rissington</t>
  </si>
  <si>
    <t>Long Newton</t>
  </si>
  <si>
    <t>Longborough</t>
  </si>
  <si>
    <t>Longford Mills</t>
  </si>
  <si>
    <t>Lower Slaughter</t>
  </si>
  <si>
    <t>Lower Swell</t>
  </si>
  <si>
    <t>Meysey Hampton</t>
  </si>
  <si>
    <t>Naunton</t>
  </si>
  <si>
    <t>Nether Westcote</t>
  </si>
  <si>
    <t>North Cerney</t>
  </si>
  <si>
    <t>Northleach</t>
  </si>
  <si>
    <t>Notgrove</t>
  </si>
  <si>
    <t>Oddington</t>
  </si>
  <si>
    <t>Ozleworth</t>
  </si>
  <si>
    <t>Paxford</t>
  </si>
  <si>
    <t>Quenington</t>
  </si>
  <si>
    <t>Rendcomb</t>
  </si>
  <si>
    <t>Rodmarton</t>
  </si>
  <si>
    <t>Saintbury</t>
  </si>
  <si>
    <t>Salperton</t>
  </si>
  <si>
    <t>Sapperton</t>
  </si>
  <si>
    <t>Sezincote</t>
  </si>
  <si>
    <t>Shipton Moyne</t>
  </si>
  <si>
    <t>Somerford Keynes</t>
  </si>
  <si>
    <t>South Cerney</t>
  </si>
  <si>
    <t>Southrop</t>
  </si>
  <si>
    <t>Stow</t>
  </si>
  <si>
    <t>Syde</t>
  </si>
  <si>
    <t>Tarlton</t>
  </si>
  <si>
    <t>Temple Guitling</t>
  </si>
  <si>
    <t>Tetbury</t>
  </si>
  <si>
    <t>Thames and Severn Canal</t>
  </si>
  <si>
    <t>Todenham</t>
  </si>
  <si>
    <t>Turkdean</t>
  </si>
  <si>
    <t>Upper Slaughter</t>
  </si>
  <si>
    <t>Upper Swell</t>
  </si>
  <si>
    <t>Weston Subedge</t>
  </si>
  <si>
    <t>Westonbirt</t>
  </si>
  <si>
    <t>Willersley</t>
  </si>
  <si>
    <t>Windrush</t>
  </si>
  <si>
    <t>Winson</t>
  </si>
  <si>
    <t>Winstone</t>
  </si>
  <si>
    <t>Wyck Rissington</t>
  </si>
  <si>
    <t>Yanworth</t>
  </si>
  <si>
    <t>Axminster</t>
  </si>
  <si>
    <t>Beer, Beer</t>
  </si>
  <si>
    <t>Bickwell Valley, Sidmouth, Sidmouth</t>
  </si>
  <si>
    <t>Brampford Speke, Brampford Speke</t>
  </si>
  <si>
    <t>Broadclyst, Broadclyst</t>
  </si>
  <si>
    <t>Broadhembury, Broadhembury</t>
  </si>
  <si>
    <t>Budleigh Salterton, Budleigh Salterton</t>
  </si>
  <si>
    <t>Chardstock, Chardstock</t>
  </si>
  <si>
    <t>Colyford, Colyford</t>
  </si>
  <si>
    <t>Colyton, Colyton</t>
  </si>
  <si>
    <t>Combpyne Rousdon, Combpyne Rousdon</t>
  </si>
  <si>
    <t>Dunkeswell</t>
  </si>
  <si>
    <t>East Budleigh, East Budleigh</t>
  </si>
  <si>
    <t>Elysian Fields, Sidmouth, Sidmouth</t>
  </si>
  <si>
    <t>Gittisham, Gittisham</t>
  </si>
  <si>
    <t>Honiton, Honiton</t>
  </si>
  <si>
    <t>Kilmington, Kilmington</t>
  </si>
  <si>
    <t>Lympstone, Lympstone</t>
  </si>
  <si>
    <t>Musbury, Musbury</t>
  </si>
  <si>
    <t>Otterton, Otterton</t>
  </si>
  <si>
    <t>Ottery St Mary</t>
  </si>
  <si>
    <t>Salcombe Regis, Sidmouth, Salcombe Regis</t>
  </si>
  <si>
    <t>Sid Vale, Sidmouth, Sidmouth</t>
  </si>
  <si>
    <t>Sidbury, Sidmouth, Sidbury</t>
  </si>
  <si>
    <t>Sidford, Sidmouth, Sidmouth</t>
  </si>
  <si>
    <t>Sidmouth Town Centre, Sidmouth</t>
  </si>
  <si>
    <t>Sowton, Sowton</t>
  </si>
  <si>
    <t>Stockland, Stockland</t>
  </si>
  <si>
    <t>The Beacon / Louisa Terrace, Exmouth, Exmouth</t>
  </si>
  <si>
    <t>Whimple, Whimple</t>
  </si>
  <si>
    <t>Woodbury, Woodbury</t>
  </si>
  <si>
    <t>Alphin Brook, Exeter</t>
  </si>
  <si>
    <t>Alphington, Exeter</t>
  </si>
  <si>
    <t>Belmont, Exeter</t>
  </si>
  <si>
    <t>Central, Exeter</t>
  </si>
  <si>
    <t>Cowick Street, Exeter</t>
  </si>
  <si>
    <t>Exwick, Exeter</t>
  </si>
  <si>
    <t>Heavitree, Exeter</t>
  </si>
  <si>
    <t>Longbrook, Exeter</t>
  </si>
  <si>
    <t>Lower Summerlands, Exeter</t>
  </si>
  <si>
    <t>Midway Terrace, Exeter</t>
  </si>
  <si>
    <t>Mont le Grand, Exeter</t>
  </si>
  <si>
    <t>Pennsylvania, Exeter</t>
  </si>
  <si>
    <t>Princes Square, Exeter</t>
  </si>
  <si>
    <t>Riverside, Exeter</t>
  </si>
  <si>
    <t>Southernhay and the Friars, Exeter</t>
  </si>
  <si>
    <t>St David's, Exeter</t>
  </si>
  <si>
    <t>St Leonard, Exeter</t>
  </si>
  <si>
    <t>St Sidwells, Exeter</t>
  </si>
  <si>
    <t>Taddyforde, Exeter</t>
  </si>
  <si>
    <t>Topsham, Exeter</t>
  </si>
  <si>
    <t>Alvington, Forest of Dean</t>
  </si>
  <si>
    <t>Awre</t>
  </si>
  <si>
    <t>Ayleburton</t>
  </si>
  <si>
    <t>Blaisdon</t>
  </si>
  <si>
    <t>Brockweir</t>
  </si>
  <si>
    <t>Clearwell</t>
  </si>
  <si>
    <t>Coleford</t>
  </si>
  <si>
    <t>Dymock</t>
  </si>
  <si>
    <t>English Bicknor</t>
  </si>
  <si>
    <t>Hewelsfield</t>
  </si>
  <si>
    <t>Littledean</t>
  </si>
  <si>
    <t>Longhope</t>
  </si>
  <si>
    <t>Lowbands</t>
  </si>
  <si>
    <t>Lower Lydbrook</t>
  </si>
  <si>
    <t>Lydney</t>
  </si>
  <si>
    <t>Mitcheldean</t>
  </si>
  <si>
    <t>Newent</t>
  </si>
  <si>
    <t>Pillowell</t>
  </si>
  <si>
    <t>Redmarley</t>
  </si>
  <si>
    <t>Ruardean</t>
  </si>
  <si>
    <t>St Briavels</t>
  </si>
  <si>
    <t>Staunton and Corse</t>
  </si>
  <si>
    <t>Staunton, Coleford</t>
  </si>
  <si>
    <t>Westbury on Severn</t>
  </si>
  <si>
    <t>Forest of Dean***</t>
  </si>
  <si>
    <t>Barton Street, Gloucester</t>
  </si>
  <si>
    <t>Cathedral Precincts, Gloucester</t>
  </si>
  <si>
    <t>City Centre, Gloucester</t>
  </si>
  <si>
    <t>Denmark Road, Gloucester</t>
  </si>
  <si>
    <t>Eastgate and St Michaels, Gloucester</t>
  </si>
  <si>
    <t>Hempsted, Gloucester</t>
  </si>
  <si>
    <t>Hucclecote Green, Gloucester</t>
  </si>
  <si>
    <t>Kingsholm, Gloucester</t>
  </si>
  <si>
    <t>London Road, Gloucester</t>
  </si>
  <si>
    <t>Southgate Street, Gloucester</t>
  </si>
  <si>
    <t>The Barbican</t>
  </si>
  <si>
    <t>The Docks</t>
  </si>
  <si>
    <t>The Spa</t>
  </si>
  <si>
    <t>Batcombe</t>
  </si>
  <si>
    <t>Beckington</t>
  </si>
  <si>
    <t>Buckland Dinham</t>
  </si>
  <si>
    <t>Butleigh</t>
  </si>
  <si>
    <t>Chewton Mendip</t>
  </si>
  <si>
    <t>Croscombe</t>
  </si>
  <si>
    <t>Dinder</t>
  </si>
  <si>
    <t>Doulting</t>
  </si>
  <si>
    <t>East Pennard</t>
  </si>
  <si>
    <t>Evercreech</t>
  </si>
  <si>
    <t>Frome</t>
  </si>
  <si>
    <t>Glastonbury</t>
  </si>
  <si>
    <t>Kilmersdon</t>
  </si>
  <si>
    <t>Lullington and Orchardleigh, Orchardleigh Estate</t>
  </si>
  <si>
    <t>Mells</t>
  </si>
  <si>
    <t>Mendip Hospital (South Horrington), South Horrington</t>
  </si>
  <si>
    <t>Norton St Philip</t>
  </si>
  <si>
    <t>Nunney</t>
  </si>
  <si>
    <t>Oakhill, Ashwick</t>
  </si>
  <si>
    <t>Rode</t>
  </si>
  <si>
    <t>Shepton Mallet</t>
  </si>
  <si>
    <t>Street</t>
  </si>
  <si>
    <t>Westbury sub Mendip</t>
  </si>
  <si>
    <t>Ashill, Uffculme</t>
  </si>
  <si>
    <t>Bampton, Tiverton</t>
  </si>
  <si>
    <t>Bickleigh Castle, Tiverton</t>
  </si>
  <si>
    <t>Bickleigh, Tiverton</t>
  </si>
  <si>
    <t>Bolham, Tiverton</t>
  </si>
  <si>
    <t>Bow</t>
  </si>
  <si>
    <t>Bradninch, Cullompton</t>
  </si>
  <si>
    <t>Cadeleigh, Tiverton</t>
  </si>
  <si>
    <t>Chawleigh, Crediton</t>
  </si>
  <si>
    <t>Cheriton Bishop, Crediton</t>
  </si>
  <si>
    <t>Cheriton Fitzpaine, Tiverton</t>
  </si>
  <si>
    <t>Chettiscombe, Tiverton</t>
  </si>
  <si>
    <t>Chevithorne, Tiverton</t>
  </si>
  <si>
    <t>Coldridge</t>
  </si>
  <si>
    <t>Colebrooke</t>
  </si>
  <si>
    <t>Coleford, Crediton</t>
  </si>
  <si>
    <t>Cove Hill, Tiverton</t>
  </si>
  <si>
    <t>Cove, Tiverton</t>
  </si>
  <si>
    <t>Craddock, Uffculme</t>
  </si>
  <si>
    <t>Crediton</t>
  </si>
  <si>
    <t>Cullompton</t>
  </si>
  <si>
    <t>Culmstock, Cullompton</t>
  </si>
  <si>
    <t>Down St Mary</t>
  </si>
  <si>
    <t>Grand Western Canal, Tiverton</t>
  </si>
  <si>
    <t>Halberton, Tiverton</t>
  </si>
  <si>
    <t>Hockworthy, Tiverton</t>
  </si>
  <si>
    <t>Holcombe Rogus, Tiverton</t>
  </si>
  <si>
    <t>Huntsham, Tiverton</t>
  </si>
  <si>
    <t>Kennerleigh, Crediton</t>
  </si>
  <si>
    <t>Kentisbeare, Cullompton</t>
  </si>
  <si>
    <t>Knowle, Crediton</t>
  </si>
  <si>
    <t>Lapford</t>
  </si>
  <si>
    <t>Morchard Bishop, Crediton</t>
  </si>
  <si>
    <t>Newton St Cyres, Crediton</t>
  </si>
  <si>
    <t>Oakford, Tiverton</t>
  </si>
  <si>
    <t>Oakfordbridge, Tiverton</t>
  </si>
  <si>
    <t>Puddington, Tiverton</t>
  </si>
  <si>
    <t>Sampford Peverell, Tiverton</t>
  </si>
  <si>
    <t>Sandford, Crediton</t>
  </si>
  <si>
    <t>Silverton, Tiverton</t>
  </si>
  <si>
    <t>Stockleigh English, Crediton</t>
  </si>
  <si>
    <t>Stockleigh Pomeroy, Crediton</t>
  </si>
  <si>
    <t>Stoodleigh, Tiverton</t>
  </si>
  <si>
    <t>Thorverton, Exeter</t>
  </si>
  <si>
    <t>Uffculme</t>
  </si>
  <si>
    <t>Upton Hellions, Crediton</t>
  </si>
  <si>
    <t>Willand, Cullompton</t>
  </si>
  <si>
    <t>Yeoford, Crediton</t>
  </si>
  <si>
    <t>Zeal Monachorum</t>
  </si>
  <si>
    <t>Exmoor (NP)</t>
  </si>
  <si>
    <t>Lower East Lyn, Lynton</t>
  </si>
  <si>
    <t>Lynmouth, North Devon</t>
  </si>
  <si>
    <t>Lynton, North Devon</t>
  </si>
  <si>
    <t>Parracombe, North Devon</t>
  </si>
  <si>
    <t>Barnstaple Town Centre</t>
  </si>
  <si>
    <t>Berrynarbor</t>
  </si>
  <si>
    <t>Bickington</t>
  </si>
  <si>
    <t>Bishops Nympton</t>
  </si>
  <si>
    <t>Bishops Tawton</t>
  </si>
  <si>
    <t>Braunton</t>
  </si>
  <si>
    <t>Burrington</t>
  </si>
  <si>
    <t>Chittlehampton</t>
  </si>
  <si>
    <t>Chulmleigh</t>
  </si>
  <si>
    <t>Croyde, Georgeham</t>
  </si>
  <si>
    <t>Ebberly Lawn, Barnstaple</t>
  </si>
  <si>
    <t>Fremington</t>
  </si>
  <si>
    <t>Fremington Quay, Fremington</t>
  </si>
  <si>
    <t>Georgeham</t>
  </si>
  <si>
    <t>Goodleigh</t>
  </si>
  <si>
    <t>Heanton Punchardon</t>
  </si>
  <si>
    <t>Ilfracombe</t>
  </si>
  <si>
    <t>Instow</t>
  </si>
  <si>
    <t>Kings Nympton</t>
  </si>
  <si>
    <t>Knowstone</t>
  </si>
  <si>
    <t>Lake, Tawstock, Barnstaple</t>
  </si>
  <si>
    <t>Landkey and Swimbridge Newland</t>
  </si>
  <si>
    <t>Landkey Town</t>
  </si>
  <si>
    <t>Lee, Ilfracombe</t>
  </si>
  <si>
    <t>Marwood, Guineaford, Kingsheanton</t>
  </si>
  <si>
    <t>Middle Marwood</t>
  </si>
  <si>
    <t>Molland</t>
  </si>
  <si>
    <t>Mortehoe</t>
  </si>
  <si>
    <t>Newport, Barnstaple</t>
  </si>
  <si>
    <t>North Molton</t>
  </si>
  <si>
    <t>Pilton, Barnstaple</t>
  </si>
  <si>
    <t>Putsborough, Georgeham</t>
  </si>
  <si>
    <t>Rumsam, Newport</t>
  </si>
  <si>
    <t>South Molton</t>
  </si>
  <si>
    <t>Swimbridge</t>
  </si>
  <si>
    <t>Tawstock</t>
  </si>
  <si>
    <t>Westleigh</t>
  </si>
  <si>
    <t>Witheridge</t>
  </si>
  <si>
    <t>Woolacombe, Mortehoe</t>
  </si>
  <si>
    <t>Barrow Gurney</t>
  </si>
  <si>
    <t>Axbridge</t>
  </si>
  <si>
    <t>Burnham on Sea</t>
  </si>
  <si>
    <t>Cannington</t>
  </si>
  <si>
    <t>Central Area and Dock, Bridgwater</t>
  </si>
  <si>
    <t>Cheddar</t>
  </si>
  <si>
    <t>Church St and St John the Baptist Church, Bridgwater</t>
  </si>
  <si>
    <t>Lympsham</t>
  </si>
  <si>
    <t>Nether Stowey</t>
  </si>
  <si>
    <t>Northfield, Bridgwater</t>
  </si>
  <si>
    <t>Spaxton</t>
  </si>
  <si>
    <t>Stone Allerton</t>
  </si>
  <si>
    <t>Weare</t>
  </si>
  <si>
    <t>Wedmore</t>
  </si>
  <si>
    <t>Allerford, National Trust Holnicote Estate</t>
  </si>
  <si>
    <t>Bosington and West Lynch, National Trusy Holnicote Estate</t>
  </si>
  <si>
    <t>Colton Farm, Nettlecombe</t>
  </si>
  <si>
    <t>Dulverton</t>
  </si>
  <si>
    <t>Dunster, West Somerset</t>
  </si>
  <si>
    <t>Leigh Barton, Old Cleeve</t>
  </si>
  <si>
    <t>Luccombe, National Trust Holnicote Estate</t>
  </si>
  <si>
    <t>Porlock Weir, West Somerset</t>
  </si>
  <si>
    <t>Porlock, West Somerset</t>
  </si>
  <si>
    <t>Ranscombe Farm, Wootton Courtenay</t>
  </si>
  <si>
    <t>Selworthy, National Trust Holnicote Estate</t>
  </si>
  <si>
    <t>Wooton Courtenay, West Somerset</t>
  </si>
  <si>
    <t>Alcombe Village</t>
  </si>
  <si>
    <t>Ash Priors</t>
  </si>
  <si>
    <t>Ashbrittle</t>
  </si>
  <si>
    <t>Bath Place / Castle Green, Taunton</t>
  </si>
  <si>
    <t>Bathealton</t>
  </si>
  <si>
    <t>Bishops Hull</t>
  </si>
  <si>
    <t>Bishops Lydeard</t>
  </si>
  <si>
    <t>Bradford on Tone</t>
  </si>
  <si>
    <t>Cheddon Fitzpaine</t>
  </si>
  <si>
    <t>Combe Florey</t>
  </si>
  <si>
    <t>Corfe</t>
  </si>
  <si>
    <t>Cothelstone</t>
  </si>
  <si>
    <t>Fitzhead</t>
  </si>
  <si>
    <t>Fons George, Taunton</t>
  </si>
  <si>
    <t>Haines Hill, Taunton</t>
  </si>
  <si>
    <t>Halse</t>
  </si>
  <si>
    <t>Hatch Beauchamp</t>
  </si>
  <si>
    <t>Hestercombe</t>
  </si>
  <si>
    <t>Higher Town, Minehead</t>
  </si>
  <si>
    <t>Hillfarrance</t>
  </si>
  <si>
    <t>Holford</t>
  </si>
  <si>
    <t>Kingston St Mary</t>
  </si>
  <si>
    <t>Langford Budville</t>
  </si>
  <si>
    <t>Lydeard St Lawrence</t>
  </si>
  <si>
    <t>Milverton</t>
  </si>
  <si>
    <t>Mount Street / Vivary Park, Taunton</t>
  </si>
  <si>
    <t>North Curry</t>
  </si>
  <si>
    <t>Nynehead</t>
  </si>
  <si>
    <t>Old Cleeve</t>
  </si>
  <si>
    <t>Park Street / Wellington Road, Taunton</t>
  </si>
  <si>
    <t>Pitminster</t>
  </si>
  <si>
    <t>Quay Street, Minehead</t>
  </si>
  <si>
    <t>South Road, Taunton</t>
  </si>
  <si>
    <t>St Mary and St James, Taunton</t>
  </si>
  <si>
    <t>Staple Fitzpaine</t>
  </si>
  <si>
    <t>Staplegrove</t>
  </si>
  <si>
    <t>Staplegrove Road, Taunton</t>
  </si>
  <si>
    <t>Stogumber</t>
  </si>
  <si>
    <t>Stogursey</t>
  </si>
  <si>
    <t>The Crescent, Taunton</t>
  </si>
  <si>
    <t>Thornfalcon</t>
  </si>
  <si>
    <t>Trull</t>
  </si>
  <si>
    <t>Trull Road, Taunton</t>
  </si>
  <si>
    <t>Watchet</t>
  </si>
  <si>
    <t>Wellington Square, Minehead</t>
  </si>
  <si>
    <t>West Bagborough</t>
  </si>
  <si>
    <t>West Monkton</t>
  </si>
  <si>
    <t>Whitegate Road, Minehead</t>
  </si>
  <si>
    <t>Wiveliscombe</t>
  </si>
  <si>
    <t>Woodcombe, Minehead</t>
  </si>
  <si>
    <t>Dartmoor (NP)</t>
  </si>
  <si>
    <t>South Brent</t>
  </si>
  <si>
    <t>Ashprington, Totnes</t>
  </si>
  <si>
    <t>Berry Pomeroy, Totnes</t>
  </si>
  <si>
    <t>Blackawton, Dartmouth</t>
  </si>
  <si>
    <t>Cornworthy, Totnes</t>
  </si>
  <si>
    <t>Ermington, Ivybridge</t>
  </si>
  <si>
    <t>Ford, Holbeton, Ivybridge</t>
  </si>
  <si>
    <t>Harberton, Totnes</t>
  </si>
  <si>
    <t>Harbertonford, Totnes</t>
  </si>
  <si>
    <t>Holbeton, Ivybridge</t>
  </si>
  <si>
    <t>Inner Hope, Kingsbridge</t>
  </si>
  <si>
    <t>Ivybridge, Ivybridge</t>
  </si>
  <si>
    <t>Modbury, Ivybridge</t>
  </si>
  <si>
    <t>Mothecombe, Ivybridge</t>
  </si>
  <si>
    <t>Newton Ferrers, plymouth</t>
  </si>
  <si>
    <t>Noss Mayo, Plymouth</t>
  </si>
  <si>
    <t>Ringmore, Ivybridge</t>
  </si>
  <si>
    <t>Salcombe, Salcombe</t>
  </si>
  <si>
    <t>Sherford, Kingsbridge</t>
  </si>
  <si>
    <t>Slapton, Dartmouth</t>
  </si>
  <si>
    <t>Stoke Fleming, Dartmouth</t>
  </si>
  <si>
    <t>Stoke Gabriel, Totnes</t>
  </si>
  <si>
    <t>Strete, Dartmouth</t>
  </si>
  <si>
    <t>Totnes</t>
  </si>
  <si>
    <t>Tuckenhay, Totnes</t>
  </si>
  <si>
    <t>West Buckland, Kingsbridge</t>
  </si>
  <si>
    <t>Yealmpton, Ivybridge</t>
  </si>
  <si>
    <t>Alvington, Yeovil</t>
  </si>
  <si>
    <t>Ansford, Castle Cary</t>
  </si>
  <si>
    <t>Blackford, Compton Pauncefoot</t>
  </si>
  <si>
    <t>Bower Hinton, Martock</t>
  </si>
  <si>
    <t>Bruton</t>
  </si>
  <si>
    <t>Buckland St Mary</t>
  </si>
  <si>
    <t>Cadbury Castle, South Cadbury</t>
  </si>
  <si>
    <t>Castle Cary</t>
  </si>
  <si>
    <t>Chaffcombe</t>
  </si>
  <si>
    <t>Chard</t>
  </si>
  <si>
    <t>Charlton Adam, Charlton Mackrell</t>
  </si>
  <si>
    <t>Charlton Horethorne</t>
  </si>
  <si>
    <t>Chiselborough</t>
  </si>
  <si>
    <t>Coat, Martock</t>
  </si>
  <si>
    <t>Combe St Nicholas, Chard</t>
  </si>
  <si>
    <t>Compton Pauncefoot</t>
  </si>
  <si>
    <t>Corton Denham</t>
  </si>
  <si>
    <t>Crewkerne</t>
  </si>
  <si>
    <t>Cricket Malerbie, Knowle St Giles</t>
  </si>
  <si>
    <t>Donyatt</t>
  </si>
  <si>
    <t>Dowlish Wake</t>
  </si>
  <si>
    <t>East Coker, Yeovil</t>
  </si>
  <si>
    <t>East Lambrook, Kingsbury Episcopi</t>
  </si>
  <si>
    <t>Hadspen, Castle Cary</t>
  </si>
  <si>
    <t>Haselbury Plucknett</t>
  </si>
  <si>
    <t>Henstridge</t>
  </si>
  <si>
    <t>High Ham</t>
  </si>
  <si>
    <t>Higher Flax Mills, Castle Cary</t>
  </si>
  <si>
    <t>Hinton St George</t>
  </si>
  <si>
    <t>Holton, Wincanton</t>
  </si>
  <si>
    <t>Horsington</t>
  </si>
  <si>
    <t>Ilchester</t>
  </si>
  <si>
    <t>Ilminster</t>
  </si>
  <si>
    <t>Isle Abbotts</t>
  </si>
  <si>
    <t>Kingsbury Episcopi</t>
  </si>
  <si>
    <t>Kingsdon</t>
  </si>
  <si>
    <t>Kingweston</t>
  </si>
  <si>
    <t>Knole, Long Sutton</t>
  </si>
  <si>
    <t>Langport and Huish Episcopi</t>
  </si>
  <si>
    <t>Limington</t>
  </si>
  <si>
    <t>Lopen</t>
  </si>
  <si>
    <t>Maperton, Wincanton</t>
  </si>
  <si>
    <t>Marston Magna, Yeovil</t>
  </si>
  <si>
    <t>Martock</t>
  </si>
  <si>
    <t>Merriott</t>
  </si>
  <si>
    <t>Middle Chinnock</t>
  </si>
  <si>
    <t>Milborne Port</t>
  </si>
  <si>
    <t>Milborne Wick, Milborne Port</t>
  </si>
  <si>
    <t>Misterton</t>
  </si>
  <si>
    <t>Montacute</t>
  </si>
  <si>
    <t>Muchelney</t>
  </si>
  <si>
    <t>North Cadbury</t>
  </si>
  <si>
    <t>North Cheriton</t>
  </si>
  <si>
    <t>North Coker, Yeovil</t>
  </si>
  <si>
    <t>North Perrott</t>
  </si>
  <si>
    <t>Norton-sub-Hamdon</t>
  </si>
  <si>
    <t>Odcombe, Yeovil</t>
  </si>
  <si>
    <t>Pitcombe, Bruton</t>
  </si>
  <si>
    <t>Puckington</t>
  </si>
  <si>
    <t>Queen Camel</t>
  </si>
  <si>
    <t>Shepton Beauchamp</t>
  </si>
  <si>
    <t>Somerton</t>
  </si>
  <si>
    <t>South Cadbury</t>
  </si>
  <si>
    <t>South Cheriton, Wincanton</t>
  </si>
  <si>
    <t>South Petherton</t>
  </si>
  <si>
    <t>Stoford, Barwick</t>
  </si>
  <si>
    <t>Stoke sub Hamdon, East Stoke</t>
  </si>
  <si>
    <t>Stoke sub Hamdon, West Stoke</t>
  </si>
  <si>
    <t>Tatworth, Chard</t>
  </si>
  <si>
    <t>Thorne Coffin, Yeovil</t>
  </si>
  <si>
    <t>Tintinhull</t>
  </si>
  <si>
    <t>Wadeford, Chard</t>
  </si>
  <si>
    <t>Wambrook</t>
  </si>
  <si>
    <t>West Camel</t>
  </si>
  <si>
    <t>West Charlton, Charlton Mackrell</t>
  </si>
  <si>
    <t>West Chinnock</t>
  </si>
  <si>
    <t>West Coker</t>
  </si>
  <si>
    <t>Whitestaunton, Chard</t>
  </si>
  <si>
    <t>Wincanton</t>
  </si>
  <si>
    <t>Winsham, Winsham Chard</t>
  </si>
  <si>
    <t>Woolston, North Cadbury</t>
  </si>
  <si>
    <t>Yeovil</t>
  </si>
  <si>
    <t>Yeovil, The Park</t>
  </si>
  <si>
    <t>Alderley, near Wotton-Under-Edge</t>
  </si>
  <si>
    <t>Amberley, Minchinhampton</t>
  </si>
  <si>
    <t>Arlingham, Arlingham</t>
  </si>
  <si>
    <t>Berkeley, Berkeley</t>
  </si>
  <si>
    <t>Bisley, Bisley with Lypiatt</t>
  </si>
  <si>
    <t>Box, Minchinhampton</t>
  </si>
  <si>
    <t>Bussage and Brownshill, Chalford</t>
  </si>
  <si>
    <t>Chalford Hill, Chalford</t>
  </si>
  <si>
    <t>Chalford Vale, Chalford</t>
  </si>
  <si>
    <t>Dunkirk and Watledge, Nailsworth</t>
  </si>
  <si>
    <t>Dursley, Dursley</t>
  </si>
  <si>
    <t>Eastcombe, Bisley-with-Lypiatt</t>
  </si>
  <si>
    <t>Ebley Mills, Cainscross, Stroud</t>
  </si>
  <si>
    <t>Frampton on Severn, Frampton on Severn</t>
  </si>
  <si>
    <t>France Lynch, Chalford</t>
  </si>
  <si>
    <t>Gyde House, Painswick</t>
  </si>
  <si>
    <t>Kingswood, Kingswood</t>
  </si>
  <si>
    <t>Lodgemore and Fromehall, Stroud</t>
  </si>
  <si>
    <t>Minchinhampton, Minchinhampton</t>
  </si>
  <si>
    <t>Miserden, Miserden</t>
  </si>
  <si>
    <t>Nailsworth, Nailsworth</t>
  </si>
  <si>
    <t>Nympsfield, Nympsfield</t>
  </si>
  <si>
    <t>Painswick, Painswick</t>
  </si>
  <si>
    <t>Pitchcombe, Pitchcombe</t>
  </si>
  <si>
    <t>Randwick, Randwick</t>
  </si>
  <si>
    <t>Saul, Fretherne-with-Saul</t>
  </si>
  <si>
    <t>Sharpness Old Dock, Hinton</t>
  </si>
  <si>
    <t>Sheepscombe, Painswick</t>
  </si>
  <si>
    <t>South Woodchester, Woodchester</t>
  </si>
  <si>
    <t>St Mary's and Belvedere, Chalford</t>
  </si>
  <si>
    <t>Stanley Mills, Kings Stanley</t>
  </si>
  <si>
    <t>Stinchcombe, Stinchcombe</t>
  </si>
  <si>
    <t>Stratford Park, Stroud</t>
  </si>
  <si>
    <t>Stroud Town Centre, Stroud</t>
  </si>
  <si>
    <t>Stroud, Station, Stroud</t>
  </si>
  <si>
    <t>Stroud, Top of the Town, Stroud</t>
  </si>
  <si>
    <t>Uley, Uley</t>
  </si>
  <si>
    <t>Woodmancote, Dursley</t>
  </si>
  <si>
    <t>Wotton-Under-Edge, Wotton-Under-Edge</t>
  </si>
  <si>
    <t>Stroud***</t>
  </si>
  <si>
    <t>Longfords Mills, Minchinhampton / Avening</t>
  </si>
  <si>
    <t>Stroud Industrial Heritage (IHCA), Multiple parishes within Stroud District</t>
  </si>
  <si>
    <t>Ashburton</t>
  </si>
  <si>
    <t>Buckfastleigh</t>
  </si>
  <si>
    <t>Dunsford</t>
  </si>
  <si>
    <t>Lustleigh</t>
  </si>
  <si>
    <t>Manaton</t>
  </si>
  <si>
    <t>Moretonhampstead</t>
  </si>
  <si>
    <t>North Bovey</t>
  </si>
  <si>
    <t>Widecombe-in-the-Moor</t>
  </si>
  <si>
    <t>Abbotskerswell, Abbotskerswell Parish</t>
  </si>
  <si>
    <t>Bishopsteignton, Bishopsteignton Parish</t>
  </si>
  <si>
    <t>Bovey Tracey Town Centre, Bovey Tracey Parish</t>
  </si>
  <si>
    <t>Bovey Tracey, Pottery Road</t>
  </si>
  <si>
    <t>Broadhempston, Broahdhempston Parish</t>
  </si>
  <si>
    <t>Chudleigh</t>
  </si>
  <si>
    <t>Cockwood Sod, Dawlish Parish</t>
  </si>
  <si>
    <t>Coffinswell, Coffinswell Parish</t>
  </si>
  <si>
    <t>Combeinteignhead, Haccombe-with-Combe Parish</t>
  </si>
  <si>
    <t>Dawlish</t>
  </si>
  <si>
    <t>Denbury, Denbury and Torbryan Parish</t>
  </si>
  <si>
    <t>Doddiscombsleigh, Teign Valley Parish</t>
  </si>
  <si>
    <t>Dunchideock, Dunchideock Parish</t>
  </si>
  <si>
    <t>East Ogwell, Ogwell Parish</t>
  </si>
  <si>
    <t>Higher Ashton, Ashton Parish</t>
  </si>
  <si>
    <t>Holcombe Burnell, Holcombe Burnell Parish</t>
  </si>
  <si>
    <t>Holcombe, Dawlish Parish</t>
  </si>
  <si>
    <t>Ide, Ide Parish</t>
  </si>
  <si>
    <t>Ipplepen, Ipplepen Parish</t>
  </si>
  <si>
    <t>Kenn, Kenn Parish</t>
  </si>
  <si>
    <t>Kenton, Kenton Parish</t>
  </si>
  <si>
    <t>Kingskerswell, Kingskerswell Parish</t>
  </si>
  <si>
    <t>Kingsteignton, Kingsteignton Parish</t>
  </si>
  <si>
    <t>Lower Ashton, Ashton Parish</t>
  </si>
  <si>
    <t>Newton Abbot Devon Park and Courtenay Square, Newton Abbot (Bushell) Parish</t>
  </si>
  <si>
    <t>Newton Abbot Forde Park, Newton Abbot (College) Parish</t>
  </si>
  <si>
    <t>Newton Abbot Wolborough Hill, Newton Abbot (College) Parish</t>
  </si>
  <si>
    <t>Newton Abbot Wolborough Street, Newton Abbot (Bushell) Parish</t>
  </si>
  <si>
    <t>Ringmore, Shaldon Parish</t>
  </si>
  <si>
    <t>Shaldon, Shaldon Parish</t>
  </si>
  <si>
    <t>Stokeinteignhead, Stokelinteignhead Parish</t>
  </si>
  <si>
    <t>Teignmouth St James, Teignmouth (West) Parish</t>
  </si>
  <si>
    <t>Teignmouth Town Centre, Teignmouth (West) Parish</t>
  </si>
  <si>
    <t>Trusham, Teign Valley Parish</t>
  </si>
  <si>
    <t>Ashleworth Green</t>
  </si>
  <si>
    <t>Bishops Cleeve</t>
  </si>
  <si>
    <t>Church End Twyning</t>
  </si>
  <si>
    <t>Dumbleton</t>
  </si>
  <si>
    <t>Forthampton</t>
  </si>
  <si>
    <t>Great Washbourne, Dumbleton</t>
  </si>
  <si>
    <t>Laverton, Buckland</t>
  </si>
  <si>
    <t>Snowshill</t>
  </si>
  <si>
    <t>Winchcombe</t>
  </si>
  <si>
    <t>Woodmancote</t>
  </si>
  <si>
    <t>Ashreigney</t>
  </si>
  <si>
    <t>Beaford</t>
  </si>
  <si>
    <t>Bideford</t>
  </si>
  <si>
    <t>Bideford East</t>
  </si>
  <si>
    <t>Bideford, Clovelly Road</t>
  </si>
  <si>
    <t>Bradworthy</t>
  </si>
  <si>
    <t>Buck Mills</t>
  </si>
  <si>
    <t>Buckland Brewer</t>
  </si>
  <si>
    <t>Clovelly</t>
  </si>
  <si>
    <t>Dolton</t>
  </si>
  <si>
    <t>Great Torrington Town Centre</t>
  </si>
  <si>
    <t>Hartland</t>
  </si>
  <si>
    <t>High Bickington</t>
  </si>
  <si>
    <t>Holsworthy</t>
  </si>
  <si>
    <t>Kingscott</t>
  </si>
  <si>
    <t>Northam</t>
  </si>
  <si>
    <t>Sheepwash</t>
  </si>
  <si>
    <t>Winkleigh</t>
  </si>
  <si>
    <t>Chagford</t>
  </si>
  <si>
    <t>Crockernwell, Drewsteignton</t>
  </si>
  <si>
    <t>Drewsteignton</t>
  </si>
  <si>
    <t>Horrabridge</t>
  </si>
  <si>
    <t>Lydford</t>
  </si>
  <si>
    <t>Mary Tavy</t>
  </si>
  <si>
    <t>Meavy</t>
  </si>
  <si>
    <t>Murchington</t>
  </si>
  <si>
    <t>North Brentor</t>
  </si>
  <si>
    <t>Princetown, Dartmoor Forest</t>
  </si>
  <si>
    <t>South Tawton</t>
  </si>
  <si>
    <t>South Zeal</t>
  </si>
  <si>
    <t>Sticklepath</t>
  </si>
  <si>
    <t>Throwleigh</t>
  </si>
  <si>
    <t>Bere Alston</t>
  </si>
  <si>
    <t>Bere Ferrers</t>
  </si>
  <si>
    <t>Bondleigh</t>
  </si>
  <si>
    <t>Bratton Clovelly</t>
  </si>
  <si>
    <t>Bridestowe</t>
  </si>
  <si>
    <t>Broadwoodkelly</t>
  </si>
  <si>
    <t>Buckland Monachorum</t>
  </si>
  <si>
    <t>Eworthy</t>
  </si>
  <si>
    <t>Exbourne</t>
  </si>
  <si>
    <t>Germansweek</t>
  </si>
  <si>
    <t>Hatherleigh</t>
  </si>
  <si>
    <t>Lamerton</t>
  </si>
  <si>
    <t>Lifton</t>
  </si>
  <si>
    <t>Milton Abbot</t>
  </si>
  <si>
    <t>Milton Combe</t>
  </si>
  <si>
    <t>North Tawton</t>
  </si>
  <si>
    <t>Northlew</t>
  </si>
  <si>
    <t>Okehampton</t>
  </si>
  <si>
    <t>Sampford Courtenay</t>
  </si>
  <si>
    <t>Stowford</t>
  </si>
  <si>
    <t>Tavistock</t>
  </si>
  <si>
    <t>Tavistock / Bere Alston Railway</t>
  </si>
  <si>
    <t>Weir Quay Bere Ferrers</t>
  </si>
  <si>
    <t>Aveton Gifford, Kingsbridge</t>
  </si>
  <si>
    <t>Batson, Salcombe</t>
  </si>
  <si>
    <t>Bigbury, Kingsbridge</t>
  </si>
  <si>
    <t>Blundell's, Tiverton</t>
  </si>
  <si>
    <t>Chillington, Kingsbridge</t>
  </si>
  <si>
    <t>Dartmouth</t>
  </si>
  <si>
    <t>Dittisham, Dartmouth</t>
  </si>
  <si>
    <t>East Prawle, Kingsbridge</t>
  </si>
  <si>
    <t>Goveton, Kingsbridge</t>
  </si>
  <si>
    <t>Holcombe Coastal Conservation Area, Dawlish Parish</t>
  </si>
  <si>
    <t>Ilsington</t>
  </si>
  <si>
    <t>Kingsbridge</t>
  </si>
  <si>
    <t>Kingston, Kingsbridge</t>
  </si>
  <si>
    <t>Kingswear, Dartmouth</t>
  </si>
  <si>
    <t>Littlehempston, Totnes</t>
  </si>
  <si>
    <t>Malborough, Kingsbridge</t>
  </si>
  <si>
    <t>South Milton, Kingsbridge</t>
  </si>
  <si>
    <t>South Pool, Kingsbridge</t>
  </si>
  <si>
    <t>Stokenham, Kingsbridge</t>
  </si>
  <si>
    <t>Thurlestone, Kingsbridge</t>
  </si>
  <si>
    <t>Ugborough</t>
  </si>
  <si>
    <t>Waddeton, Torbay</t>
  </si>
  <si>
    <t>Walkhampton</t>
  </si>
  <si>
    <t>West Alvington, Kingsbridge</t>
  </si>
  <si>
    <t>Yeovil, Hendford Hill, Yeovil</t>
  </si>
  <si>
    <t xml:space="preserve">Scheduled Monuments </t>
  </si>
  <si>
    <t>Scheduled monuments are sites, structures and buildings of historic, architectural, traditional, artistic or archaeological interest given legal protection by the Ancient Monuments and Archaeological Areas Act (1979).</t>
  </si>
  <si>
    <t xml:space="preserve">In 2012 the system for counting assets changed.  Previously some assets were counted twice where they straddled 2 or more local authority boundaries.  The revised count removes this duplication.  Assets are allocated to the local authority that accounts for the majority of the asset by area. </t>
  </si>
  <si>
    <t>2004</t>
  </si>
  <si>
    <t>2005</t>
  </si>
  <si>
    <t>2006</t>
  </si>
  <si>
    <t>2007</t>
  </si>
  <si>
    <t>2008</t>
  </si>
  <si>
    <r>
      <t>Change 
2003</t>
    </r>
    <r>
      <rPr>
        <vertAlign val="superscript"/>
        <sz val="11"/>
        <color theme="1"/>
        <rFont val="Calibri"/>
        <family val="2"/>
      </rPr>
      <t>[1]</t>
    </r>
    <r>
      <rPr>
        <sz val="11"/>
        <color theme="1"/>
        <rFont val="Calibri"/>
        <family val="2"/>
      </rPr>
      <t xml:space="preserve"> to 2021</t>
    </r>
  </si>
  <si>
    <r>
      <t>% change 
2003</t>
    </r>
    <r>
      <rPr>
        <vertAlign val="superscript"/>
        <sz val="11"/>
        <color theme="1"/>
        <rFont val="Calibri"/>
        <family val="2"/>
      </rPr>
      <t>[1]</t>
    </r>
    <r>
      <rPr>
        <sz val="11"/>
        <color theme="1"/>
        <rFont val="Calibri"/>
        <family val="2"/>
      </rPr>
      <t xml:space="preserve"> to 2021</t>
    </r>
  </si>
  <si>
    <t>Regional distribution, % of England's scheduled monuments, 2021</t>
  </si>
  <si>
    <t>1. 2002 data used where 2003 data unavailable</t>
  </si>
  <si>
    <t xml:space="preserve">In 2012 the system for counting assets changed.  Previously some assets were counted twice where they straddled two or more local authority boundaries.  The revised count removes this duplication.  Assets are allocated to the local authority that accounts for the majority of the asset by area. </t>
  </si>
  <si>
    <t>Scheduled Monuments</t>
  </si>
  <si>
    <t>Scheduled Monuments in National Parks</t>
  </si>
  <si>
    <t>National Parks</t>
  </si>
  <si>
    <t>Scheduled Monuments in Areas of Outstanding Natural Beauty</t>
  </si>
  <si>
    <t xml:space="preserve">Historic Battlefields </t>
  </si>
  <si>
    <t xml:space="preserve">The Register of Historic Battlefields was first published in 1995 to promote their conservation and interpretation though designation introduces no additional statutory controls. Battlefields are included where the engagement involved military units and the outcome had an impact of national political, military or historical significance. The area where the fighting took place has to be capable of precise definition on the ground. 
To find out more about historic battlefields go to: https://historicengland.org.uk/listing/what-is-designation/registered-battlefields/ </t>
  </si>
  <si>
    <t>…</t>
  </si>
  <si>
    <t>Regional distribution: % all Registered Battlefields in England, 2021</t>
  </si>
  <si>
    <t>Change 
2009 to 2021</t>
  </si>
  <si>
    <t>% change 
2009 to 2021</t>
  </si>
  <si>
    <t>Battle of…</t>
  </si>
  <si>
    <t xml:space="preserve">Bosworth Field </t>
  </si>
  <si>
    <t>Edgcote</t>
  </si>
  <si>
    <t>Naseby</t>
  </si>
  <si>
    <t xml:space="preserve">Stoke Field </t>
  </si>
  <si>
    <t>Winceby</t>
  </si>
  <si>
    <t>Flodden</t>
  </si>
  <si>
    <t>Hallidon Hill</t>
  </si>
  <si>
    <t>Homildon Heath</t>
  </si>
  <si>
    <t>Historic Battlefields in National Parks</t>
  </si>
  <si>
    <t>Neville's Cross</t>
  </si>
  <si>
    <t>Newburn Ford</t>
  </si>
  <si>
    <t>Otterburn</t>
  </si>
  <si>
    <t>Rowton Heath</t>
  </si>
  <si>
    <t>Solway Moss</t>
  </si>
  <si>
    <t>Winwick (Redbank)</t>
  </si>
  <si>
    <t>Cheriton</t>
  </si>
  <si>
    <t>Cropredy Bridge</t>
  </si>
  <si>
    <t>Newbury</t>
  </si>
  <si>
    <t>Braddock Down</t>
  </si>
  <si>
    <t>Historic Battlefields in Areas of Outstanding Natural Beauty</t>
  </si>
  <si>
    <t>Lansdown Hill</t>
  </si>
  <si>
    <t xml:space="preserve">AONB </t>
  </si>
  <si>
    <t>Langport</t>
  </si>
  <si>
    <t>Lostwithiel (x2)</t>
  </si>
  <si>
    <t>Roundway Down</t>
  </si>
  <si>
    <t>Blore Heath</t>
  </si>
  <si>
    <t>Edge Hill</t>
  </si>
  <si>
    <t>Eversham</t>
  </si>
  <si>
    <t>Hopton Heath</t>
  </si>
  <si>
    <t>Shrewsbury</t>
  </si>
  <si>
    <t>Adwalton Moor</t>
  </si>
  <si>
    <t xml:space="preserve">Boroughbridge </t>
  </si>
  <si>
    <t>Marston Moor</t>
  </si>
  <si>
    <t>Myton</t>
  </si>
  <si>
    <t>Northallerton</t>
  </si>
  <si>
    <t>Towton</t>
  </si>
  <si>
    <t>Note: Part of Barnet falls in the Eastern region</t>
  </si>
  <si>
    <t>Source: Historic England, 2021</t>
  </si>
  <si>
    <t>Note: Part of Barnet falls in the Eastern region but is mainly in London</t>
  </si>
  <si>
    <t xml:space="preserve">Registered Parks and Gardens </t>
  </si>
  <si>
    <t>The Register of Parks and Gardens of Special Historic Interest was first published by English Heritage (as it was known) in 1988. Although inclusion on the Register brings no additional statutory controls, registration is a material consideration in planning terms. 
To find out more go to: https://historicengland.org.uk/listing/what-is-designation/registered-parks-and-gardens/</t>
  </si>
  <si>
    <t>Parks and gardens of exceptional historical interest</t>
  </si>
  <si>
    <t>Of particular interest</t>
  </si>
  <si>
    <t>Designated parks and gardens</t>
  </si>
  <si>
    <t xml:space="preserve">Total Number of Registered Parks and Gardens </t>
  </si>
  <si>
    <r>
      <t xml:space="preserve">2012 </t>
    </r>
    <r>
      <rPr>
        <vertAlign val="superscript"/>
        <sz val="11"/>
        <color theme="1"/>
        <rFont val="Calibri"/>
        <family val="2"/>
      </rPr>
      <t>[1]</t>
    </r>
  </si>
  <si>
    <t>Change 
2003 to 2021</t>
  </si>
  <si>
    <t>% change 
2003 to 2021</t>
  </si>
  <si>
    <t>Regional distribution: % of England's registered parks and gardens, 2021</t>
  </si>
  <si>
    <t>1. In 2012 the system for counting assets changed.  Previously some assets were counted twice where they straddled 2 or more local authority boundaries.  The revised count removes this duplication however it also makes comparisons with previous years difficult.</t>
  </si>
  <si>
    <t>Parks and Gardens by Grade</t>
  </si>
  <si>
    <r>
      <t>Grade I</t>
    </r>
    <r>
      <rPr>
        <sz val="11"/>
        <color rgb="FF555555"/>
        <rFont val="Calibri"/>
        <family val="2"/>
      </rPr>
      <t>_2019</t>
    </r>
  </si>
  <si>
    <r>
      <t>Grade II*</t>
    </r>
    <r>
      <rPr>
        <sz val="11"/>
        <color rgb="FF555555"/>
        <rFont val="Calibri"/>
        <family val="2"/>
      </rPr>
      <t>_2019</t>
    </r>
  </si>
  <si>
    <r>
      <t>Grade II</t>
    </r>
    <r>
      <rPr>
        <sz val="11"/>
        <color rgb="FF555555"/>
        <rFont val="Calibri"/>
        <family val="2"/>
      </rPr>
      <t>_2019</t>
    </r>
  </si>
  <si>
    <t>The Register of Parks and Gardens of Special Historic Interest was first published by English Heritage in 1988. Although inclusion on the Register brings no additional statutory controls, registration is a material consideration in planning terms. To find out more go to https://historicengland.org.uk/listing/what-is-designation/registered-parks-and-gardens/</t>
  </si>
  <si>
    <t xml:space="preserve">In 2012, the system for counting assets changed.  Previously some assets were counted twice where they straddled two or more local authority boundaries.  The revised count removes this duplication.  Assets are allocated to the local authority that accounts for the majority of the asset by area. </t>
  </si>
  <si>
    <t>Registered Parks and Gardens 2021</t>
  </si>
  <si>
    <t>Registered Parks and Gardens in National Parks</t>
  </si>
  <si>
    <t>Registered Parks and Gerdens in Areas of Outstanding Natural Beauty</t>
  </si>
  <si>
    <t>6 In 2018 Historic England reconfigured its regional teams to consolidate 9 previous regions into 6; this change is reflected in the regional breakdown</t>
  </si>
  <si>
    <t xml:space="preserve">Protected Historic Wreck Sites </t>
  </si>
  <si>
    <t>Protected historic wrecks are sites where the "the wreck, content or cargo may be of historical, archaeological or artistic importance" - Protection of Wrecks Act (1973).  
To find out more go to: https://historicengland.org.uk/listing/what-is-designation/protected-wreck-sites/.</t>
  </si>
  <si>
    <t>Number of Protected Historic Wrecks, by region</t>
  </si>
  <si>
    <t>Protected Wreck Sites</t>
  </si>
  <si>
    <t>Regional distribution: % of English Protected Historic Wrecks, 2021</t>
  </si>
  <si>
    <t>Protected Wreck Site</t>
  </si>
  <si>
    <t>Dunwich Bank</t>
  </si>
  <si>
    <t>Seaton Carew</t>
  </si>
  <si>
    <t>Admiral Gardner</t>
  </si>
  <si>
    <t>Amsterdam</t>
  </si>
  <si>
    <t>Anne</t>
  </si>
  <si>
    <t>Brighton Marina</t>
  </si>
  <si>
    <t>Hazardous</t>
  </si>
  <si>
    <t>GAD8</t>
  </si>
  <si>
    <t>**</t>
  </si>
  <si>
    <t>Grace Dieu</t>
  </si>
  <si>
    <t xml:space="preserve">HMS Invicible </t>
  </si>
  <si>
    <t>** data not available</t>
  </si>
  <si>
    <t>HMS/m A1</t>
  </si>
  <si>
    <t>Holland No. 5</t>
  </si>
  <si>
    <t>Langdon Bay</t>
  </si>
  <si>
    <t>Mary Rose</t>
  </si>
  <si>
    <t>The Needles Site</t>
  </si>
  <si>
    <t>Norman's Bay</t>
  </si>
  <si>
    <t xml:space="preserve">Restoration </t>
  </si>
  <si>
    <t>Rooswijk</t>
  </si>
  <si>
    <t>SM-U8</t>
  </si>
  <si>
    <t>South Edinburgh Channel</t>
  </si>
  <si>
    <t>Stirling Castle</t>
  </si>
  <si>
    <t>Tankerton Wreck</t>
  </si>
  <si>
    <t>Unknown Wreck off Thorness Bay</t>
  </si>
  <si>
    <t>Yarmouth Roads</t>
  </si>
  <si>
    <t xml:space="preserve">Association </t>
  </si>
  <si>
    <t>Bartholomew Ledges</t>
  </si>
  <si>
    <t>Cattewater</t>
  </si>
  <si>
    <t>Church Rocks</t>
  </si>
  <si>
    <t>Coronation Inshore</t>
  </si>
  <si>
    <t xml:space="preserve">Coronation Offshore </t>
  </si>
  <si>
    <t>Erme Estuary</t>
  </si>
  <si>
    <t>Erme Ingot</t>
  </si>
  <si>
    <t>Gull Rock</t>
  </si>
  <si>
    <t>HM Submarine A3</t>
  </si>
  <si>
    <t>HMS Colossus</t>
  </si>
  <si>
    <t>HMT Arfon</t>
  </si>
  <si>
    <t>Iona II</t>
  </si>
  <si>
    <t xml:space="preserve">Loe Bar Wreck </t>
  </si>
  <si>
    <t>Moor Sand</t>
  </si>
  <si>
    <t>Rill Cove</t>
  </si>
  <si>
    <t>Royal Anne</t>
  </si>
  <si>
    <t>Salcombe Cannon Site</t>
  </si>
  <si>
    <t>Schiedam</t>
  </si>
  <si>
    <t>St Anthony</t>
  </si>
  <si>
    <t>Studland Bay Wreck</t>
  </si>
  <si>
    <t>Swash Channel Wreck</t>
  </si>
  <si>
    <t xml:space="preserve">Tearing Lodge </t>
  </si>
  <si>
    <t>Wheel Wreck</t>
  </si>
  <si>
    <t>West Bay</t>
  </si>
  <si>
    <t>Filey Bay Wreck</t>
  </si>
  <si>
    <t>World Heritage Sites are places of outstanding universal value to humanity and are recognised as such under the UNESCO World Heritage Convention which promotes their management, protection and conservation. To find out more go to: https://historicengland.org.uk/advice/hpg/has/whs/</t>
  </si>
  <si>
    <t>Nine of the World Heritage Sites – including Hadrian’s Wall and Greenwich – have areas of land around them called buffer zones. These are also specified by UNESCO and give an additional area of protection for the main World Heritage Site but they aren’t always of exceptional heritage interest. Their main function is to protect more vulnerable World Heritage Sites from changes in their broader surroundings (construction of new buildings etc.) which could have a negative effect on the WHS itself.</t>
  </si>
  <si>
    <t>These figures provide a snapshot of World Heritage Sites in England on 1 April each year, and changes after that date are not represented. To avoid double-counting, World Heritage Sites are counted in the region that contains the largest part of it. For example, Hadrian's Wall (Frontiers of the Roman Empire) straddles the North East and the North West regions, but it is only counted in the North East.</t>
  </si>
  <si>
    <t xml:space="preserve">Number of world heritage sites, in England </t>
  </si>
  <si>
    <t>…by region</t>
  </si>
  <si>
    <t>World Heritage Site</t>
  </si>
  <si>
    <t>Year inscribed</t>
  </si>
  <si>
    <r>
      <t>Core</t>
    </r>
    <r>
      <rPr>
        <sz val="11"/>
        <color rgb="FF555555"/>
        <rFont val="Calibri"/>
        <family val="2"/>
      </rPr>
      <t>_2002</t>
    </r>
  </si>
  <si>
    <r>
      <t>Core</t>
    </r>
    <r>
      <rPr>
        <sz val="11"/>
        <color rgb="FF555555"/>
        <rFont val="Calibri"/>
        <family val="2"/>
      </rPr>
      <t>_2009</t>
    </r>
  </si>
  <si>
    <r>
      <t>Core</t>
    </r>
    <r>
      <rPr>
        <sz val="11"/>
        <color rgb="FF555555"/>
        <rFont val="Calibri"/>
        <family val="2"/>
      </rPr>
      <t>_2010</t>
    </r>
  </si>
  <si>
    <r>
      <t>Core</t>
    </r>
    <r>
      <rPr>
        <sz val="11"/>
        <color rgb="FF555555"/>
        <rFont val="Calibri"/>
        <family val="2"/>
      </rPr>
      <t>_2011</t>
    </r>
  </si>
  <si>
    <r>
      <t>Core</t>
    </r>
    <r>
      <rPr>
        <sz val="11"/>
        <color rgb="FF555555"/>
        <rFont val="Calibri"/>
        <family val="2"/>
      </rPr>
      <t>_2012</t>
    </r>
  </si>
  <si>
    <r>
      <t>Core</t>
    </r>
    <r>
      <rPr>
        <sz val="11"/>
        <color rgb="FF555555"/>
        <rFont val="Calibri"/>
        <family val="2"/>
      </rPr>
      <t>_2013</t>
    </r>
  </si>
  <si>
    <r>
      <t>Core</t>
    </r>
    <r>
      <rPr>
        <sz val="11"/>
        <color rgb="FF555555"/>
        <rFont val="Calibri"/>
        <family val="2"/>
      </rPr>
      <t>_2014</t>
    </r>
  </si>
  <si>
    <r>
      <t>Buffer</t>
    </r>
    <r>
      <rPr>
        <sz val="11"/>
        <color rgb="FF555555"/>
        <rFont val="Calibri"/>
        <family val="2"/>
      </rPr>
      <t>_2014</t>
    </r>
  </si>
  <si>
    <r>
      <t>Core</t>
    </r>
    <r>
      <rPr>
        <sz val="11"/>
        <color rgb="FF555555"/>
        <rFont val="Calibri"/>
        <family val="2"/>
      </rPr>
      <t>_2015</t>
    </r>
  </si>
  <si>
    <r>
      <t>Buffer</t>
    </r>
    <r>
      <rPr>
        <sz val="11"/>
        <color rgb="FF555555"/>
        <rFont val="Calibri"/>
        <family val="2"/>
      </rPr>
      <t>_2015</t>
    </r>
  </si>
  <si>
    <r>
      <t>Core</t>
    </r>
    <r>
      <rPr>
        <sz val="11"/>
        <color rgb="FF555555"/>
        <rFont val="Calibri"/>
        <family val="2"/>
      </rPr>
      <t>_2016</t>
    </r>
  </si>
  <si>
    <r>
      <t>Buffer</t>
    </r>
    <r>
      <rPr>
        <sz val="11"/>
        <color rgb="FF555555"/>
        <rFont val="Calibri"/>
        <family val="2"/>
      </rPr>
      <t>_2016</t>
    </r>
  </si>
  <si>
    <r>
      <t>Core</t>
    </r>
    <r>
      <rPr>
        <sz val="11"/>
        <color rgb="FF555555"/>
        <rFont val="Calibri"/>
        <family val="2"/>
      </rPr>
      <t>_2017</t>
    </r>
  </si>
  <si>
    <r>
      <t>Buffer</t>
    </r>
    <r>
      <rPr>
        <sz val="11"/>
        <color rgb="FF555555"/>
        <rFont val="Calibri"/>
        <family val="2"/>
      </rPr>
      <t>_2017</t>
    </r>
  </si>
  <si>
    <r>
      <t>Core</t>
    </r>
    <r>
      <rPr>
        <sz val="11"/>
        <color rgb="FF555555"/>
        <rFont val="Calibri"/>
        <family val="2"/>
      </rPr>
      <t>_2018</t>
    </r>
  </si>
  <si>
    <r>
      <t>Buffer</t>
    </r>
    <r>
      <rPr>
        <sz val="11"/>
        <color rgb="FF555555"/>
        <rFont val="Calibri"/>
        <family val="2"/>
      </rPr>
      <t>_2018</t>
    </r>
  </si>
  <si>
    <r>
      <t>Core</t>
    </r>
    <r>
      <rPr>
        <sz val="11"/>
        <color rgb="FF555555"/>
        <rFont val="Calibri"/>
        <family val="2"/>
      </rPr>
      <t>_2019</t>
    </r>
  </si>
  <si>
    <r>
      <t>Buffer</t>
    </r>
    <r>
      <rPr>
        <sz val="11"/>
        <color rgb="FF555555"/>
        <rFont val="Calibri"/>
        <family val="2"/>
      </rPr>
      <t>_2019</t>
    </r>
  </si>
  <si>
    <r>
      <t>Core</t>
    </r>
    <r>
      <rPr>
        <sz val="11"/>
        <color rgb="FF555555"/>
        <rFont val="Calibri"/>
        <family val="2"/>
      </rPr>
      <t>_2020</t>
    </r>
  </si>
  <si>
    <r>
      <t>Buffer</t>
    </r>
    <r>
      <rPr>
        <sz val="11"/>
        <color rgb="FF555555"/>
        <rFont val="Calibri"/>
        <family val="2"/>
      </rPr>
      <t>_2020</t>
    </r>
  </si>
  <si>
    <r>
      <t>Core</t>
    </r>
    <r>
      <rPr>
        <sz val="11"/>
        <color rgb="FF555555"/>
        <rFont val="Calibri"/>
        <family val="2"/>
        <scheme val="minor"/>
      </rPr>
      <t>_2021</t>
    </r>
  </si>
  <si>
    <r>
      <t>Buffer</t>
    </r>
    <r>
      <rPr>
        <sz val="11"/>
        <color rgb="FF555555"/>
        <rFont val="Calibri"/>
        <family val="2"/>
        <scheme val="minor"/>
      </rPr>
      <t>_2021</t>
    </r>
  </si>
  <si>
    <t>Durham Castle and Cathedral</t>
  </si>
  <si>
    <r>
      <t xml:space="preserve">North East </t>
    </r>
    <r>
      <rPr>
        <vertAlign val="superscript"/>
        <sz val="11"/>
        <color theme="1"/>
        <rFont val="Calibri"/>
        <family val="2"/>
      </rPr>
      <t>[1]</t>
    </r>
  </si>
  <si>
    <t>*Hadrian's Wall (shared with North West)</t>
  </si>
  <si>
    <r>
      <t xml:space="preserve">North West </t>
    </r>
    <r>
      <rPr>
        <vertAlign val="superscript"/>
        <sz val="11"/>
        <color theme="1"/>
        <rFont val="Calibri"/>
        <family val="2"/>
      </rPr>
      <t>[1]</t>
    </r>
  </si>
  <si>
    <t>Liverpool Maritime Mercantile City</t>
  </si>
  <si>
    <t>*Hadrian's Wall (shared with North East)</t>
  </si>
  <si>
    <t>Jodrell Bank Observatory</t>
  </si>
  <si>
    <t>Studley Royal Park and Fountains Abbey</t>
  </si>
  <si>
    <t>Ironbridge Gorge</t>
  </si>
  <si>
    <t>Pontcysylte Aqueduct &amp; Canal</t>
  </si>
  <si>
    <r>
      <t xml:space="preserve">England Total </t>
    </r>
    <r>
      <rPr>
        <b/>
        <vertAlign val="superscript"/>
        <sz val="11"/>
        <color theme="1"/>
        <rFont val="Calibri"/>
        <family val="2"/>
      </rPr>
      <t>[1]</t>
    </r>
  </si>
  <si>
    <t>Derwent Valley Mills</t>
  </si>
  <si>
    <t>Maritime Greenwich</t>
  </si>
  <si>
    <t>The Palace of Westminster and St Margaret's Church</t>
  </si>
  <si>
    <t>…by National Park</t>
  </si>
  <si>
    <t>The Tower of London</t>
  </si>
  <si>
    <t xml:space="preserve">Royal Botanic Gardens, Kew </t>
  </si>
  <si>
    <t>Canterbury Cathedral, St Augustine's Abbey and St Martin's Church</t>
  </si>
  <si>
    <t>Blenheim Palace and Park</t>
  </si>
  <si>
    <t>Stonehenge, Avebury and Associated sites</t>
  </si>
  <si>
    <t>City of Bath</t>
  </si>
  <si>
    <t>Dorset and East Devon Coast (the Jurassic Coast)</t>
  </si>
  <si>
    <t>Cornwall and West Devon Mining Landscape</t>
  </si>
  <si>
    <t xml:space="preserve">* Hadrains Wall  falls falls in both the North East and North West, so is included in both regional totals, but only counted once in England's total </t>
  </si>
  <si>
    <t>Total (All National Parks) England</t>
  </si>
  <si>
    <t>…by AONB</t>
  </si>
  <si>
    <r>
      <t xml:space="preserve">Cornwall  </t>
    </r>
    <r>
      <rPr>
        <vertAlign val="superscript"/>
        <sz val="11"/>
        <color theme="1"/>
        <rFont val="Calibri"/>
        <family val="2"/>
      </rPr>
      <t>[3]</t>
    </r>
  </si>
  <si>
    <r>
      <t xml:space="preserve">Dorset </t>
    </r>
    <r>
      <rPr>
        <vertAlign val="superscript"/>
        <sz val="11"/>
        <color theme="1"/>
        <rFont val="Calibri"/>
        <family val="2"/>
      </rPr>
      <t>[2]</t>
    </r>
  </si>
  <si>
    <r>
      <t xml:space="preserve">East Devon </t>
    </r>
    <r>
      <rPr>
        <vertAlign val="superscript"/>
        <sz val="11"/>
        <color theme="1"/>
        <rFont val="Calibri"/>
        <family val="2"/>
      </rPr>
      <t>[2]</t>
    </r>
  </si>
  <si>
    <r>
      <t xml:space="preserve">Tamar Valley </t>
    </r>
    <r>
      <rPr>
        <vertAlign val="superscript"/>
        <sz val="11"/>
        <color theme="1"/>
        <rFont val="Calibri"/>
        <family val="2"/>
      </rPr>
      <t>[3]</t>
    </r>
  </si>
  <si>
    <t>Total (AONB) England</t>
  </si>
  <si>
    <t xml:space="preserve">1. Hadrains Wall  falls falls in both the North East and North West, so is included in both regional totals, but only counted once in England's total </t>
  </si>
  <si>
    <t xml:space="preserve">2. The Jurassic Coast World Heritage Site lies within East Devon and Dorset AONBs, so is included in both AONB totals, but only counted once in England's total </t>
  </si>
  <si>
    <t xml:space="preserve">3. Cornwall and West Devon Mining Landscape World Heritage Site lies in Tamar Valley AONB and Cornwall AONB, so is included in both AONB totals, but only counted once in England's total </t>
  </si>
  <si>
    <t>Historic Areas and Open Spaces</t>
  </si>
  <si>
    <t>National Parks and Areas of Outstanding Natural Beauty (AONB) are statutory designations which protect our countryside.</t>
  </si>
  <si>
    <t>Ancient woodland is defined as land continuously wooded since AD 1600.</t>
  </si>
  <si>
    <t>Heritage Coasts represent stretches of our most beautiful, undeveloped coastline, which are managed to conserve their natural beauty and, where appropriate, to improve accessibility for visitors. They are non-statutory landscape definitions.</t>
  </si>
  <si>
    <t xml:space="preserve">England </t>
  </si>
  <si>
    <r>
      <t xml:space="preserve">Extent of land in England which is a National Park 
(Ha - thousands) </t>
    </r>
    <r>
      <rPr>
        <b/>
        <vertAlign val="superscript"/>
        <sz val="11"/>
        <color theme="1"/>
        <rFont val="Calibri"/>
        <family val="2"/>
      </rPr>
      <t>[1]</t>
    </r>
  </si>
  <si>
    <t>% of England covered by National Parks</t>
  </si>
  <si>
    <t>Extent of land in England which is Area of Outstanding Natural Beauty (AONB)
 (Ha - thousands)</t>
  </si>
  <si>
    <t xml:space="preserve">% of England covered by AONB </t>
  </si>
  <si>
    <r>
      <t xml:space="preserve">Extent of area of ancient woodland 
(Ha - thousands) </t>
    </r>
    <r>
      <rPr>
        <b/>
        <vertAlign val="superscript"/>
        <sz val="11"/>
        <color theme="1"/>
        <rFont val="Calibri"/>
        <family val="2"/>
      </rPr>
      <t>[2]</t>
    </r>
  </si>
  <si>
    <t>*</t>
  </si>
  <si>
    <t>Heritage Coasts 
(Ha - thousands)</t>
  </si>
  <si>
    <t>1 Includes land area only</t>
  </si>
  <si>
    <t>2 Ancient woodland is defined as land continuously wooded since at least 1600 AD. Due to improvements in methodology it is not possible to make any comparisons to the years before 2009</t>
  </si>
  <si>
    <t>*Not recorded in 2016</t>
  </si>
  <si>
    <t>**Not recorded in 2017</t>
  </si>
  <si>
    <t xml:space="preserve">Source: Natural England </t>
  </si>
  <si>
    <t>Regional Coverage</t>
  </si>
  <si>
    <t>Government Region - 2021</t>
  </si>
  <si>
    <t>Ancient Woodland</t>
  </si>
  <si>
    <t>Heritage Coast</t>
  </si>
  <si>
    <r>
      <t xml:space="preserve">Name
</t>
    </r>
    <r>
      <rPr>
        <sz val="11"/>
        <color rgb="FF555555"/>
        <rFont val="Calibri"/>
        <family val="2"/>
      </rPr>
      <t>_Region</t>
    </r>
  </si>
  <si>
    <r>
      <t xml:space="preserve">Size (Ha)
</t>
    </r>
    <r>
      <rPr>
        <sz val="11"/>
        <color rgb="FF555555"/>
        <rFont val="Calibri"/>
        <family val="2"/>
      </rPr>
      <t>_Region</t>
    </r>
  </si>
  <si>
    <r>
      <t xml:space="preserve">Size (Ha)
</t>
    </r>
    <r>
      <rPr>
        <sz val="11"/>
        <color rgb="FF555555"/>
        <rFont val="Calibri"/>
        <family val="2"/>
      </rPr>
      <t>_Ancient Woodland</t>
    </r>
  </si>
  <si>
    <r>
      <t xml:space="preserve">% of Region
</t>
    </r>
    <r>
      <rPr>
        <sz val="11"/>
        <color rgb="FF555555"/>
        <rFont val="Calibri"/>
        <family val="2"/>
      </rPr>
      <t>_Ancient Woodland</t>
    </r>
  </si>
  <si>
    <r>
      <t xml:space="preserve">Size (Ha)
</t>
    </r>
    <r>
      <rPr>
        <sz val="11"/>
        <color rgb="FF555555"/>
        <rFont val="Calibri"/>
        <family val="2"/>
      </rPr>
      <t>_AONB</t>
    </r>
  </si>
  <si>
    <r>
      <t xml:space="preserve">% of Region
</t>
    </r>
    <r>
      <rPr>
        <sz val="11"/>
        <color rgb="FF555555"/>
        <rFont val="Calibri"/>
        <family val="2"/>
      </rPr>
      <t>_AONB</t>
    </r>
  </si>
  <si>
    <r>
      <t xml:space="preserve">Size (Ha)
</t>
    </r>
    <r>
      <rPr>
        <sz val="11"/>
        <color rgb="FF555555"/>
        <rFont val="Calibri"/>
        <family val="2"/>
      </rPr>
      <t>_Heritage Coast"</t>
    </r>
  </si>
  <si>
    <t>% of Region</t>
  </si>
  <si>
    <r>
      <t xml:space="preserve">Size (Ha)
</t>
    </r>
    <r>
      <rPr>
        <sz val="11"/>
        <color rgb="FF555555"/>
        <rFont val="Calibri"/>
        <family val="2"/>
      </rPr>
      <t>_National Park</t>
    </r>
  </si>
  <si>
    <r>
      <t xml:space="preserve">% of Region
</t>
    </r>
    <r>
      <rPr>
        <sz val="11"/>
        <color rgb="FF555555"/>
        <rFont val="Calibri"/>
        <family val="2"/>
      </rPr>
      <t>_National Park</t>
    </r>
  </si>
  <si>
    <t>Extent of land by region which is a National Park (Hectares - thousands)</t>
  </si>
  <si>
    <t xml:space="preserve">% of Region covered by National Parks </t>
  </si>
  <si>
    <t>Extent of land in Region which is Area of Outstanding Natural Beauty (AONB) (Hectares - thousands)</t>
  </si>
  <si>
    <t xml:space="preserve">% of Region covered by AONB </t>
  </si>
  <si>
    <t>Heritage Coasts Hectares - thousands)</t>
  </si>
  <si>
    <t xml:space="preserve">South West </t>
  </si>
  <si>
    <t>2013, 2014, 2015, 2018, 2019 (no change)*</t>
  </si>
  <si>
    <t>*Statistics not updated for 2016 or 2017. However, the two main changes in 2016 were - Yorkshire Dales National Park  extended by 161 square miles; and the Lake District National Park  extended by 27 square miles.</t>
  </si>
  <si>
    <t>Historic Environment Records (HERs)</t>
  </si>
  <si>
    <t>Historic Environment Records are information services that provide access to resources relating to the historic environment of a particular locality.
For more information, visit: https://historicengland.org.uk/advice/technical-advice/information-management/hers/</t>
  </si>
  <si>
    <t>Many HERs, but not all, provide online access to basic information in their records.</t>
  </si>
  <si>
    <t>Heritage Gateway:     Over 70% of HERs are available online through the Heritage Gateway where users can search several national as well as local datasets on the historic environment.</t>
  </si>
  <si>
    <t>Local Initiative:     A number of HERs are available online through their host authority.</t>
  </si>
  <si>
    <t>Historic Environment Records</t>
  </si>
  <si>
    <t xml:space="preserve">Total </t>
  </si>
  <si>
    <t xml:space="preserve">Number of online Historic Environment Records (HERs) </t>
  </si>
  <si>
    <t>Heritage Gateway only</t>
  </si>
  <si>
    <t>Local Initiative only</t>
  </si>
  <si>
    <t>Both*</t>
  </si>
  <si>
    <t>Percentage of online HERs using Gateway</t>
  </si>
  <si>
    <t>Percentage of total HERs using Gateway</t>
  </si>
  <si>
    <t xml:space="preserve">*Both: the HER is online both through a local initiative and on Heritage Gateway </t>
  </si>
  <si>
    <t xml:space="preserve">Historic Landscape Characterisation </t>
  </si>
  <si>
    <t>Historic Landscape characterisation is a tool for describing the historic character of places as they are today and how past changes have shaped their present day appearance. To find out more go to: https://historicengland.org.uk/research/approaches/research-methods/characterisation-2/.</t>
  </si>
  <si>
    <t>Percentage of area mapped under the historic landscape characterisation</t>
  </si>
  <si>
    <r>
      <t xml:space="preserve">London </t>
    </r>
    <r>
      <rPr>
        <vertAlign val="superscript"/>
        <sz val="11"/>
        <color theme="1"/>
        <rFont val="Calibri"/>
        <family val="2"/>
      </rPr>
      <t>[1]</t>
    </r>
  </si>
  <si>
    <t>1. Note: There is no formal historic landscape characterisation in London. Characterisations have been produced by local, borough-level initiatives.</t>
  </si>
  <si>
    <t>Historic Landscape characterisation is a tool for describing the historic character of places as they are today and how past changes have shaped their present day appearance. 
To find out more go to: https://historicengland.org.uk/research/approaches/research-methods/characterisation-2/</t>
  </si>
  <si>
    <t xml:space="preserve">Historic Landscape characterisation </t>
  </si>
  <si>
    <t xml:space="preserve">Area mapped by HLC </t>
  </si>
  <si>
    <t>Proportion of total land area mapped by HLC</t>
  </si>
  <si>
    <t>Survey</t>
  </si>
  <si>
    <t>Total Land Area (Sq Km)</t>
  </si>
  <si>
    <r>
      <t>2002</t>
    </r>
    <r>
      <rPr>
        <sz val="11"/>
        <color rgb="FF555555"/>
        <rFont val="Calibri"/>
        <family val="2"/>
      </rPr>
      <t>_Area mapped by HLC</t>
    </r>
  </si>
  <si>
    <r>
      <t>2009</t>
    </r>
    <r>
      <rPr>
        <sz val="11"/>
        <color rgb="FF555555"/>
        <rFont val="Calibri"/>
        <family val="2"/>
      </rPr>
      <t>_Area mapped by HLC</t>
    </r>
  </si>
  <si>
    <r>
      <t>2010</t>
    </r>
    <r>
      <rPr>
        <sz val="11"/>
        <color rgb="FF555555"/>
        <rFont val="Calibri"/>
        <family val="2"/>
      </rPr>
      <t>_Area mapped by HLC</t>
    </r>
  </si>
  <si>
    <r>
      <t>2011</t>
    </r>
    <r>
      <rPr>
        <sz val="11"/>
        <color rgb="FF555555"/>
        <rFont val="Calibri"/>
        <family val="2"/>
      </rPr>
      <t>_Area mapped by HLC</t>
    </r>
  </si>
  <si>
    <r>
      <t>2012</t>
    </r>
    <r>
      <rPr>
        <sz val="11"/>
        <color rgb="FF555555"/>
        <rFont val="Calibri"/>
        <family val="2"/>
      </rPr>
      <t>_Area mapped by HLC</t>
    </r>
  </si>
  <si>
    <r>
      <t>2013</t>
    </r>
    <r>
      <rPr>
        <sz val="11"/>
        <color rgb="FF555555"/>
        <rFont val="Calibri"/>
        <family val="2"/>
      </rPr>
      <t>_Area mapped by HLC</t>
    </r>
  </si>
  <si>
    <r>
      <t>2014</t>
    </r>
    <r>
      <rPr>
        <sz val="11"/>
        <color rgb="FF555555"/>
        <rFont val="Calibri"/>
        <family val="2"/>
      </rPr>
      <t>_Area mapped by HLC</t>
    </r>
  </si>
  <si>
    <r>
      <t>2015</t>
    </r>
    <r>
      <rPr>
        <sz val="11"/>
        <color rgb="FF555555"/>
        <rFont val="Calibri"/>
        <family val="2"/>
      </rPr>
      <t>_Area mapped by HLC</t>
    </r>
  </si>
  <si>
    <r>
      <t>2016</t>
    </r>
    <r>
      <rPr>
        <sz val="11"/>
        <color rgb="FF555555"/>
        <rFont val="Calibri"/>
        <family val="2"/>
      </rPr>
      <t>_Area mapped by HLC</t>
    </r>
  </si>
  <si>
    <r>
      <t>2017</t>
    </r>
    <r>
      <rPr>
        <sz val="11"/>
        <color rgb="FF555555"/>
        <rFont val="Calibri"/>
        <family val="2"/>
      </rPr>
      <t>_Area mapped by HLC</t>
    </r>
  </si>
  <si>
    <r>
      <t>2018</t>
    </r>
    <r>
      <rPr>
        <sz val="11"/>
        <color rgb="FF555555"/>
        <rFont val="Calibri"/>
        <family val="2"/>
      </rPr>
      <t>_Area mapped by HLC</t>
    </r>
  </si>
  <si>
    <r>
      <t>2002</t>
    </r>
    <r>
      <rPr>
        <sz val="11"/>
        <color rgb="FF555555"/>
        <rFont val="Calibri"/>
        <family val="2"/>
      </rPr>
      <t>_Proportion of total land area mapped by HLC</t>
    </r>
  </si>
  <si>
    <r>
      <t>2007</t>
    </r>
    <r>
      <rPr>
        <sz val="11"/>
        <color rgb="FF555555"/>
        <rFont val="Calibri"/>
        <family val="2"/>
      </rPr>
      <t>_Proportion of total land area mapped by HLC</t>
    </r>
  </si>
  <si>
    <r>
      <t>2008</t>
    </r>
    <r>
      <rPr>
        <sz val="11"/>
        <color rgb="FF555555"/>
        <rFont val="Calibri"/>
        <family val="2"/>
      </rPr>
      <t>_Proportion of total land area mapped by HLC</t>
    </r>
  </si>
  <si>
    <r>
      <t>2009</t>
    </r>
    <r>
      <rPr>
        <sz val="11"/>
        <color rgb="FF555555"/>
        <rFont val="Calibri"/>
        <family val="2"/>
      </rPr>
      <t>_Proportion of total land area mapped by HLC</t>
    </r>
  </si>
  <si>
    <r>
      <t>2010</t>
    </r>
    <r>
      <rPr>
        <sz val="11"/>
        <color rgb="FF555555"/>
        <rFont val="Calibri"/>
        <family val="2"/>
      </rPr>
      <t>_Proportion of total land area mapped by HLC</t>
    </r>
  </si>
  <si>
    <r>
      <t>2011</t>
    </r>
    <r>
      <rPr>
        <sz val="11"/>
        <color rgb="FF555555"/>
        <rFont val="Calibri"/>
        <family val="2"/>
      </rPr>
      <t>_Proportion of total land area mapped by HLC</t>
    </r>
  </si>
  <si>
    <r>
      <t>2012</t>
    </r>
    <r>
      <rPr>
        <sz val="11"/>
        <color rgb="FF555555"/>
        <rFont val="Calibri"/>
        <family val="2"/>
      </rPr>
      <t>_Proportion of total land area mapped by HLC</t>
    </r>
  </si>
  <si>
    <r>
      <t>2013</t>
    </r>
    <r>
      <rPr>
        <sz val="11"/>
        <color rgb="FF555555"/>
        <rFont val="Calibri"/>
        <family val="2"/>
      </rPr>
      <t>_Proportion of total land area mapped by HLC</t>
    </r>
  </si>
  <si>
    <r>
      <t>2014</t>
    </r>
    <r>
      <rPr>
        <sz val="11"/>
        <color rgb="FF555555"/>
        <rFont val="Calibri"/>
        <family val="2"/>
      </rPr>
      <t>_Proportion of total land area mapped by HLC</t>
    </r>
  </si>
  <si>
    <r>
      <t>2015</t>
    </r>
    <r>
      <rPr>
        <sz val="11"/>
        <color rgb="FF555555"/>
        <rFont val="Calibri"/>
        <family val="2"/>
      </rPr>
      <t>_Proportion of total land area mapped by HLC</t>
    </r>
  </si>
  <si>
    <r>
      <t>2016</t>
    </r>
    <r>
      <rPr>
        <sz val="11"/>
        <color rgb="FF555555"/>
        <rFont val="Calibri"/>
        <family val="2"/>
      </rPr>
      <t>_Proportion of total land area mapped by HLC</t>
    </r>
  </si>
  <si>
    <r>
      <t>2017</t>
    </r>
    <r>
      <rPr>
        <sz val="11"/>
        <color rgb="FF555555"/>
        <rFont val="Calibri"/>
        <family val="2"/>
      </rPr>
      <t>_Proportion of total land area mapped by HLC</t>
    </r>
  </si>
  <si>
    <r>
      <t>2018</t>
    </r>
    <r>
      <rPr>
        <sz val="11"/>
        <color rgb="FF555555"/>
        <rFont val="Calibri"/>
        <family val="2"/>
      </rPr>
      <t>_Proportion of total land area mapped by HLC</t>
    </r>
  </si>
  <si>
    <r>
      <t>2019</t>
    </r>
    <r>
      <rPr>
        <sz val="11"/>
        <color rgb="FF555555"/>
        <rFont val="Calibri"/>
        <family val="2"/>
      </rPr>
      <t>_Proportion of total land area mapped by HLC</t>
    </r>
  </si>
  <si>
    <t>Regional Total</t>
  </si>
  <si>
    <t>Durham</t>
  </si>
  <si>
    <t xml:space="preserve">Tyne and Wear </t>
  </si>
  <si>
    <t>Tees Valley</t>
  </si>
  <si>
    <t>Blackburn with Darwen UA</t>
  </si>
  <si>
    <t>Blackpool UA</t>
  </si>
  <si>
    <t>Halton UA</t>
  </si>
  <si>
    <t>Warrington UA</t>
  </si>
  <si>
    <t>Cheshire County</t>
  </si>
  <si>
    <t>Cumbria</t>
  </si>
  <si>
    <t>Greater Manchester (Met County)</t>
  </si>
  <si>
    <t>Merseyside (Met County)</t>
  </si>
  <si>
    <t>City of Kingston upon Hull</t>
  </si>
  <si>
    <t>North Lincolnshire UA</t>
  </si>
  <si>
    <t>York UA</t>
  </si>
  <si>
    <t>South Yorkshire (Met County)</t>
  </si>
  <si>
    <t>West Yorkshire (Met County)</t>
  </si>
  <si>
    <t>Herefordshire, County of UA</t>
  </si>
  <si>
    <t>Stoke-on-Trent UA</t>
  </si>
  <si>
    <t>Telford and Wrekin UA</t>
  </si>
  <si>
    <t>Shropshire County</t>
  </si>
  <si>
    <t>Warwickshire</t>
  </si>
  <si>
    <t>Derby UA</t>
  </si>
  <si>
    <t>Leicester UA</t>
  </si>
  <si>
    <t>Nottingham UA</t>
  </si>
  <si>
    <t>Rutland UA</t>
  </si>
  <si>
    <t>Lincolnshire</t>
  </si>
  <si>
    <t>Northamptonshire</t>
  </si>
  <si>
    <t>Bedford UA</t>
  </si>
  <si>
    <t>Central Bedfordshire UA</t>
  </si>
  <si>
    <t>Luton UA</t>
  </si>
  <si>
    <t>Peterborough UA</t>
  </si>
  <si>
    <t>Southend-on-Sea UA</t>
  </si>
  <si>
    <t>Thurrock UA</t>
  </si>
  <si>
    <t>Hertfordshire</t>
  </si>
  <si>
    <t>Norfolk</t>
  </si>
  <si>
    <t>Suffolk</t>
  </si>
  <si>
    <t>Bracknell Forest UA</t>
  </si>
  <si>
    <t>Brighton and Hove UA</t>
  </si>
  <si>
    <t>Isle of Wight UA</t>
  </si>
  <si>
    <t>Medway UA</t>
  </si>
  <si>
    <t>Milton Keynes UA</t>
  </si>
  <si>
    <t>Portsmouth UA</t>
  </si>
  <si>
    <t>Reading UA</t>
  </si>
  <si>
    <t>Slough UA</t>
  </si>
  <si>
    <t>Southampton UA</t>
  </si>
  <si>
    <t>West Berkshire UA</t>
  </si>
  <si>
    <t>Windsor and Maidenhead UA</t>
  </si>
  <si>
    <t>Wokingham UA</t>
  </si>
  <si>
    <t>Buckinghamshire County</t>
  </si>
  <si>
    <r>
      <t xml:space="preserve">Oxfordshire County </t>
    </r>
    <r>
      <rPr>
        <vertAlign val="superscript"/>
        <sz val="11"/>
        <color theme="1"/>
        <rFont val="Calibri"/>
        <family val="2"/>
      </rPr>
      <t>[1]</t>
    </r>
  </si>
  <si>
    <t>Bath and North East Somerset UA</t>
  </si>
  <si>
    <t>Bournemouth UA</t>
  </si>
  <si>
    <t>Bristol, City of UA</t>
  </si>
  <si>
    <t>North Somerset UA</t>
  </si>
  <si>
    <t>Plymouth UA</t>
  </si>
  <si>
    <t>Poole UA</t>
  </si>
  <si>
    <t>South Gloucestershire UA</t>
  </si>
  <si>
    <t>Swindon UA</t>
  </si>
  <si>
    <t>Torbay UA</t>
  </si>
  <si>
    <t>Cornwall and the Isles of Scilly UA</t>
  </si>
  <si>
    <t>Devon</t>
  </si>
  <si>
    <t>Wiltshire County</t>
  </si>
  <si>
    <t>1 The HLC project for Oxfordshire County as reported as completed in 2017 (https://archaeologydataservice.ac.uk/archives/view/oxfordshire_hlc_2017/downloads.cfm).</t>
  </si>
  <si>
    <t>HLC for East Berkshire was completed in March 2020, formally completing the county HLC programme.</t>
  </si>
  <si>
    <t xml:space="preserve">There may be many buildings and sites in a local planning authority’s area that make a positive contribution to its local character and sense of place because of their heritage value. Although such heritage assets may not be nationally designated or even located within the boundaries of a conservation area, they may be offered some level of protection by the local planning authority identifying them on a formally adopted list of local heritage assets.
Further information can be found here: https://historicengland.org.uk/listing/what-is-designation/local/local-designations/ </t>
  </si>
  <si>
    <t>District Councils and Unitary Authorities (D&amp;U) covered by lists</t>
  </si>
  <si>
    <t>No. D&amp;Us</t>
  </si>
  <si>
    <t>% with a local list</t>
  </si>
  <si>
    <t>Local Lists in National Parks</t>
  </si>
  <si>
    <t>NPA with lists</t>
  </si>
  <si>
    <t>EM (NW, WM, Y&amp;H)</t>
  </si>
  <si>
    <t>N/A</t>
  </si>
  <si>
    <t>NW</t>
  </si>
  <si>
    <t>N</t>
  </si>
  <si>
    <t>SW</t>
  </si>
  <si>
    <t>North Yorkshire Moors</t>
  </si>
  <si>
    <t>Y&amp;H</t>
  </si>
  <si>
    <t>NE</t>
  </si>
  <si>
    <t>E</t>
  </si>
  <si>
    <t>SE (SW)</t>
  </si>
  <si>
    <t>SE</t>
  </si>
  <si>
    <t>National Park Authority total</t>
  </si>
  <si>
    <t>Note: This local list data covers both published &amp; unpublished local lists, full and partial lists (some are only done for conservation areas), and there is no cut off for age.</t>
  </si>
  <si>
    <t>Local Lists by Local Authority</t>
  </si>
  <si>
    <t>Authority</t>
  </si>
  <si>
    <t>Authority has a local list</t>
  </si>
  <si>
    <t>Babergh  and Mid-Suffolk</t>
  </si>
  <si>
    <t xml:space="preserve">Basildon  </t>
  </si>
  <si>
    <t xml:space="preserve">Bedford  </t>
  </si>
  <si>
    <t xml:space="preserve">Braintree  </t>
  </si>
  <si>
    <t xml:space="preserve">Breckland  </t>
  </si>
  <si>
    <t xml:space="preserve">Brentwood  </t>
  </si>
  <si>
    <t xml:space="preserve">Broadland  </t>
  </si>
  <si>
    <t xml:space="preserve">Broxbourne  </t>
  </si>
  <si>
    <t>Cambridgeshire (County)</t>
  </si>
  <si>
    <t xml:space="preserve">Castle Point  </t>
  </si>
  <si>
    <t xml:space="preserve">Central Bedfordshire </t>
  </si>
  <si>
    <t>City of Peterborough</t>
  </si>
  <si>
    <t xml:space="preserve">Colchester  </t>
  </si>
  <si>
    <t xml:space="preserve">Dacorum  </t>
  </si>
  <si>
    <t xml:space="preserve">East Cambridgeshire  </t>
  </si>
  <si>
    <t xml:space="preserve">East Hertfordshire  </t>
  </si>
  <si>
    <t xml:space="preserve">Epping Forest  </t>
  </si>
  <si>
    <t>Essex (County)</t>
  </si>
  <si>
    <t xml:space="preserve">Fenland  </t>
  </si>
  <si>
    <t xml:space="preserve">Great Yarmouth  </t>
  </si>
  <si>
    <t xml:space="preserve">Harlow  </t>
  </si>
  <si>
    <t>Hertfordshire (County)</t>
  </si>
  <si>
    <t xml:space="preserve">Hertsmere  </t>
  </si>
  <si>
    <t xml:space="preserve">Huntingdonshire  </t>
  </si>
  <si>
    <t xml:space="preserve">Ipswich  </t>
  </si>
  <si>
    <t xml:space="preserve">Kings Lynn &amp; West Norfolk  </t>
  </si>
  <si>
    <t xml:space="preserve">Luton  </t>
  </si>
  <si>
    <t xml:space="preserve">Maldon  </t>
  </si>
  <si>
    <t xml:space="preserve">North Hertfordshire  </t>
  </si>
  <si>
    <t>Norfolk (County)</t>
  </si>
  <si>
    <t xml:space="preserve">North Norfolk  </t>
  </si>
  <si>
    <t>Peterborough City Council</t>
  </si>
  <si>
    <t xml:space="preserve">Rochford  </t>
  </si>
  <si>
    <t xml:space="preserve">South Cambridgeshire  </t>
  </si>
  <si>
    <t xml:space="preserve">South Norfolk </t>
  </si>
  <si>
    <t xml:space="preserve">Southend-on-Sea  </t>
  </si>
  <si>
    <t xml:space="preserve">Stevenage  </t>
  </si>
  <si>
    <t>Suffolk (County)</t>
  </si>
  <si>
    <t xml:space="preserve">Tendring  </t>
  </si>
  <si>
    <t xml:space="preserve">Three Rivers  </t>
  </si>
  <si>
    <t xml:space="preserve">Thurrock </t>
  </si>
  <si>
    <t xml:space="preserve">Uttlesford  </t>
  </si>
  <si>
    <t xml:space="preserve">Watford  </t>
  </si>
  <si>
    <t xml:space="preserve">Welwyn Hatfield  </t>
  </si>
  <si>
    <t xml:space="preserve">Amber Valley  </t>
  </si>
  <si>
    <t xml:space="preserve">Ashfield  </t>
  </si>
  <si>
    <t xml:space="preserve">Bassetlaw  </t>
  </si>
  <si>
    <t xml:space="preserve">Blaby  </t>
  </si>
  <si>
    <t xml:space="preserve">Bolsover  </t>
  </si>
  <si>
    <t xml:space="preserve">Boston  </t>
  </si>
  <si>
    <t xml:space="preserve">Broxtowe  </t>
  </si>
  <si>
    <t xml:space="preserve">Charnwood  </t>
  </si>
  <si>
    <t xml:space="preserve">Chesterfield  </t>
  </si>
  <si>
    <t>City of Derby</t>
  </si>
  <si>
    <t>City of Leicester</t>
  </si>
  <si>
    <t>City of Nottingham</t>
  </si>
  <si>
    <t xml:space="preserve">Corby  </t>
  </si>
  <si>
    <t xml:space="preserve">Daventry  </t>
  </si>
  <si>
    <t>Derbyshire (County)</t>
  </si>
  <si>
    <t xml:space="preserve">Derbyshire Dales  </t>
  </si>
  <si>
    <t xml:space="preserve">East Lindsey  </t>
  </si>
  <si>
    <t xml:space="preserve">East Northamptonshire  </t>
  </si>
  <si>
    <t xml:space="preserve">Erewash  </t>
  </si>
  <si>
    <t xml:space="preserve">Gedling  </t>
  </si>
  <si>
    <t xml:space="preserve">Harborough  </t>
  </si>
  <si>
    <t xml:space="preserve">High Peak  </t>
  </si>
  <si>
    <t xml:space="preserve">Hinckley and Bosworth  </t>
  </si>
  <si>
    <t xml:space="preserve">Kettering  </t>
  </si>
  <si>
    <t>Leicestershire (County)</t>
  </si>
  <si>
    <t>Lincolnshire (County)</t>
  </si>
  <si>
    <t xml:space="preserve">Mansfield  </t>
  </si>
  <si>
    <t xml:space="preserve">Melton  </t>
  </si>
  <si>
    <t xml:space="preserve">Newark &amp; Sherwood  </t>
  </si>
  <si>
    <t xml:space="preserve">North East Derbyshire  </t>
  </si>
  <si>
    <t xml:space="preserve">North East Lincolnshire </t>
  </si>
  <si>
    <t xml:space="preserve">North Kesteven  </t>
  </si>
  <si>
    <t xml:space="preserve">North Lincolnshire </t>
  </si>
  <si>
    <t xml:space="preserve">North West Leicestershire  </t>
  </si>
  <si>
    <t xml:space="preserve">Northampton  </t>
  </si>
  <si>
    <t>Northamptonshire (County)</t>
  </si>
  <si>
    <t>Nottinghamshire (County)</t>
  </si>
  <si>
    <t xml:space="preserve">Oadby &amp; Wigston  </t>
  </si>
  <si>
    <t xml:space="preserve">Rushcliffe  </t>
  </si>
  <si>
    <t xml:space="preserve">South Derbyshire  </t>
  </si>
  <si>
    <t xml:space="preserve">South Holland  </t>
  </si>
  <si>
    <t xml:space="preserve">South Kesteven  </t>
  </si>
  <si>
    <t xml:space="preserve">South Northamptonshire  </t>
  </si>
  <si>
    <t xml:space="preserve">Wellingborough  </t>
  </si>
  <si>
    <t xml:space="preserve">West Lindsey  </t>
  </si>
  <si>
    <t xml:space="preserve">Darlington  </t>
  </si>
  <si>
    <t xml:space="preserve">Hartlepool  </t>
  </si>
  <si>
    <t xml:space="preserve">Middlesbrough </t>
  </si>
  <si>
    <t xml:space="preserve">Redcar and Cleveland  </t>
  </si>
  <si>
    <t xml:space="preserve">Stockton-on-Tees  </t>
  </si>
  <si>
    <t xml:space="preserve">Allerdale  </t>
  </si>
  <si>
    <t xml:space="preserve">Barrow-in-Furness  </t>
  </si>
  <si>
    <t xml:space="preserve">Blackburn with Darwen  </t>
  </si>
  <si>
    <t xml:space="preserve">Blackpool </t>
  </si>
  <si>
    <t xml:space="preserve">Burnley  </t>
  </si>
  <si>
    <t xml:space="preserve">Cheshire East </t>
  </si>
  <si>
    <t xml:space="preserve">Cheshire West and Chester </t>
  </si>
  <si>
    <t xml:space="preserve">Chorley  </t>
  </si>
  <si>
    <t xml:space="preserve">Copeland  </t>
  </si>
  <si>
    <t>Cumbria (County)</t>
  </si>
  <si>
    <t xml:space="preserve">Eden  </t>
  </si>
  <si>
    <t xml:space="preserve">Fylde  </t>
  </si>
  <si>
    <t xml:space="preserve">Halton  </t>
  </si>
  <si>
    <t xml:space="preserve">Hyndburn  </t>
  </si>
  <si>
    <t xml:space="preserve">Knowsley  </t>
  </si>
  <si>
    <t>Lancashire (County)</t>
  </si>
  <si>
    <t xml:space="preserve">Lancaster </t>
  </si>
  <si>
    <t xml:space="preserve">Oldham </t>
  </si>
  <si>
    <t xml:space="preserve">Pendle  </t>
  </si>
  <si>
    <t xml:space="preserve">Ribble Valley  </t>
  </si>
  <si>
    <t xml:space="preserve">Rochdale  </t>
  </si>
  <si>
    <t xml:space="preserve">Rossendale  </t>
  </si>
  <si>
    <t xml:space="preserve">South Lakeland  </t>
  </si>
  <si>
    <t xml:space="preserve">South Ribble  </t>
  </si>
  <si>
    <t xml:space="preserve">St Helens  </t>
  </si>
  <si>
    <t xml:space="preserve">Trafford </t>
  </si>
  <si>
    <t xml:space="preserve">Warrington  </t>
  </si>
  <si>
    <t xml:space="preserve">West Lancashire  </t>
  </si>
  <si>
    <t xml:space="preserve">Wigan </t>
  </si>
  <si>
    <t xml:space="preserve">Wirral </t>
  </si>
  <si>
    <t xml:space="preserve">Wyre  </t>
  </si>
  <si>
    <t xml:space="preserve">Adur  </t>
  </si>
  <si>
    <t xml:space="preserve">Arun  </t>
  </si>
  <si>
    <t xml:space="preserve">Ashford  </t>
  </si>
  <si>
    <t xml:space="preserve">Basingstoke &amp; Deane  </t>
  </si>
  <si>
    <t xml:space="preserve">Bracknell Forest  </t>
  </si>
  <si>
    <t>Buckinghamshire Council</t>
  </si>
  <si>
    <t xml:space="preserve">Cherwell  </t>
  </si>
  <si>
    <t xml:space="preserve">Chichester  </t>
  </si>
  <si>
    <t>City of Portsmouth</t>
  </si>
  <si>
    <t>City of Southampton</t>
  </si>
  <si>
    <t xml:space="preserve">Crawley  </t>
  </si>
  <si>
    <t xml:space="preserve">Dartford  </t>
  </si>
  <si>
    <t xml:space="preserve">Dover  </t>
  </si>
  <si>
    <t xml:space="preserve">East Hampshire  </t>
  </si>
  <si>
    <t>East Sussex (County)</t>
  </si>
  <si>
    <t xml:space="preserve">Eastbourne  </t>
  </si>
  <si>
    <t xml:space="preserve">Eastleigh  </t>
  </si>
  <si>
    <t xml:space="preserve">Elmbridge  </t>
  </si>
  <si>
    <t xml:space="preserve">Epsom &amp; Ewell  </t>
  </si>
  <si>
    <t xml:space="preserve">Fareham  </t>
  </si>
  <si>
    <t xml:space="preserve">Gosport  </t>
  </si>
  <si>
    <t xml:space="preserve">Gravesham  </t>
  </si>
  <si>
    <t xml:space="preserve">Guildford  </t>
  </si>
  <si>
    <t>Hampshire (County)</t>
  </si>
  <si>
    <t xml:space="preserve">Hart  </t>
  </si>
  <si>
    <t xml:space="preserve">Hastings  </t>
  </si>
  <si>
    <t xml:space="preserve">Havant  </t>
  </si>
  <si>
    <t xml:space="preserve">Horsham  </t>
  </si>
  <si>
    <t xml:space="preserve">Isle of Wight </t>
  </si>
  <si>
    <t>Kent (County)</t>
  </si>
  <si>
    <t xml:space="preserve">Lewes  </t>
  </si>
  <si>
    <t xml:space="preserve">Maidstone  </t>
  </si>
  <si>
    <t xml:space="preserve">Medway </t>
  </si>
  <si>
    <t xml:space="preserve">Mid Sussex  </t>
  </si>
  <si>
    <t xml:space="preserve">Milton Keynes </t>
  </si>
  <si>
    <t xml:space="preserve">Mole Valley  </t>
  </si>
  <si>
    <t xml:space="preserve">New Forest  </t>
  </si>
  <si>
    <t>Oxfordshire (County)</t>
  </si>
  <si>
    <t xml:space="preserve">Reading  </t>
  </si>
  <si>
    <t xml:space="preserve">Reigate &amp; Banstead  </t>
  </si>
  <si>
    <t xml:space="preserve">Rother  </t>
  </si>
  <si>
    <t xml:space="preserve">Runnymede  </t>
  </si>
  <si>
    <t xml:space="preserve">Rushmoor  </t>
  </si>
  <si>
    <t xml:space="preserve">Sevenoaks  </t>
  </si>
  <si>
    <t xml:space="preserve">Slough  </t>
  </si>
  <si>
    <t xml:space="preserve">South Oxfordshire  </t>
  </si>
  <si>
    <t xml:space="preserve">Spelthorne  </t>
  </si>
  <si>
    <t>Surrey (County)</t>
  </si>
  <si>
    <t xml:space="preserve">Surrey Heath  </t>
  </si>
  <si>
    <t xml:space="preserve">Swale  </t>
  </si>
  <si>
    <t xml:space="preserve">Tandridge  </t>
  </si>
  <si>
    <t xml:space="preserve">Test Valley  </t>
  </si>
  <si>
    <t xml:space="preserve">Thanet  </t>
  </si>
  <si>
    <t>The City of Brighton and Hove</t>
  </si>
  <si>
    <t xml:space="preserve">Tonbridge &amp; Malling  </t>
  </si>
  <si>
    <t xml:space="preserve">Tunbridge Wells  </t>
  </si>
  <si>
    <t xml:space="preserve">Vale of White Horse  </t>
  </si>
  <si>
    <t xml:space="preserve">Waverley  </t>
  </si>
  <si>
    <t xml:space="preserve">Wealden  </t>
  </si>
  <si>
    <t xml:space="preserve">West Berkshire </t>
  </si>
  <si>
    <t xml:space="preserve">West Oxfordshire  </t>
  </si>
  <si>
    <t>West Sussex (County)</t>
  </si>
  <si>
    <t xml:space="preserve">Windsor and Maidenhead  </t>
  </si>
  <si>
    <t xml:space="preserve">Woking  </t>
  </si>
  <si>
    <t xml:space="preserve">Wokingham  </t>
  </si>
  <si>
    <t xml:space="preserve">Worthing  </t>
  </si>
  <si>
    <t xml:space="preserve">Bath and North East Somerset </t>
  </si>
  <si>
    <t xml:space="preserve">Bournemouth, Poole and Christchurch  </t>
  </si>
  <si>
    <t xml:space="preserve">Y </t>
  </si>
  <si>
    <t xml:space="preserve">City of Bristol </t>
  </si>
  <si>
    <t>City of Plymouth</t>
  </si>
  <si>
    <t xml:space="preserve">Cornwall </t>
  </si>
  <si>
    <t xml:space="preserve">Cotswold  </t>
  </si>
  <si>
    <t>Devon (County)</t>
  </si>
  <si>
    <t>Dorset Council</t>
  </si>
  <si>
    <t xml:space="preserve">East Devon  </t>
  </si>
  <si>
    <t xml:space="preserve">Forest of Dean  </t>
  </si>
  <si>
    <t>Gloucestershire (County)</t>
  </si>
  <si>
    <t xml:space="preserve">Mendip  </t>
  </si>
  <si>
    <t xml:space="preserve">Mid Devon  </t>
  </si>
  <si>
    <t xml:space="preserve">North Devon  </t>
  </si>
  <si>
    <t xml:space="preserve">North Somerset </t>
  </si>
  <si>
    <t>Y - in development</t>
  </si>
  <si>
    <t xml:space="preserve">Sedgemoor  </t>
  </si>
  <si>
    <t>Somerset (County)</t>
  </si>
  <si>
    <t xml:space="preserve">Somerset West and Taunton </t>
  </si>
  <si>
    <t xml:space="preserve">South Gloucestershire </t>
  </si>
  <si>
    <t xml:space="preserve">South Hams  </t>
  </si>
  <si>
    <t xml:space="preserve">South Somerset  </t>
  </si>
  <si>
    <t xml:space="preserve">Stroud  </t>
  </si>
  <si>
    <t xml:space="preserve">Swindon  </t>
  </si>
  <si>
    <t xml:space="preserve">Teignbridge  </t>
  </si>
  <si>
    <t xml:space="preserve">Tewkesbury  </t>
  </si>
  <si>
    <t xml:space="preserve">Torbay </t>
  </si>
  <si>
    <t xml:space="preserve">Torridge  </t>
  </si>
  <si>
    <t xml:space="preserve">West Devon  </t>
  </si>
  <si>
    <t xml:space="preserve">Wiltshire </t>
  </si>
  <si>
    <t xml:space="preserve">Bromsgrove  </t>
  </si>
  <si>
    <t xml:space="preserve">Cannock Chase  </t>
  </si>
  <si>
    <t>City of Stoke-on-Trent</t>
  </si>
  <si>
    <t>City of Wolverhampton</t>
  </si>
  <si>
    <t xml:space="preserve">County of Herefordshire </t>
  </si>
  <si>
    <t xml:space="preserve">East Staffordshire  </t>
  </si>
  <si>
    <t xml:space="preserve">Malvern Hills  </t>
  </si>
  <si>
    <t xml:space="preserve">Newcastle-Under-Lyme   </t>
  </si>
  <si>
    <t xml:space="preserve">North Warwickshire  </t>
  </si>
  <si>
    <t xml:space="preserve">Nuneaton &amp; Bedworth  </t>
  </si>
  <si>
    <t xml:space="preserve">Redditch  </t>
  </si>
  <si>
    <t xml:space="preserve">Rugby  </t>
  </si>
  <si>
    <t xml:space="preserve">Shropshire </t>
  </si>
  <si>
    <t xml:space="preserve">South Staffordshire </t>
  </si>
  <si>
    <t xml:space="preserve">Stafford  </t>
  </si>
  <si>
    <t>Staffordshire (County)</t>
  </si>
  <si>
    <t xml:space="preserve">Staffordshire Moorlands  </t>
  </si>
  <si>
    <t xml:space="preserve">Stratford on Avon  </t>
  </si>
  <si>
    <t xml:space="preserve">Tamworth  </t>
  </si>
  <si>
    <t xml:space="preserve">Telford and Wrekin  </t>
  </si>
  <si>
    <t xml:space="preserve">Warwick  </t>
  </si>
  <si>
    <t>Warwickshire (County)</t>
  </si>
  <si>
    <t>Worcestershire (County)</t>
  </si>
  <si>
    <t xml:space="preserve">Wychavon  </t>
  </si>
  <si>
    <t xml:space="preserve">Wyre Forest  </t>
  </si>
  <si>
    <t xml:space="preserve">City of York </t>
  </si>
  <si>
    <t xml:space="preserve">Craven  </t>
  </si>
  <si>
    <t xml:space="preserve">East Riding of Yorkshire </t>
  </si>
  <si>
    <t xml:space="preserve">Hambleton  </t>
  </si>
  <si>
    <t xml:space="preserve">Harrogate  </t>
  </si>
  <si>
    <t>Kingston-upon-Hull</t>
  </si>
  <si>
    <t>North Yorkshire (County)</t>
  </si>
  <si>
    <t>N/a</t>
  </si>
  <si>
    <t xml:space="preserve">Ryedale  </t>
  </si>
  <si>
    <t xml:space="preserve">Scarborough  </t>
  </si>
  <si>
    <t xml:space="preserve">Selby  </t>
  </si>
  <si>
    <t xml:space="preserve">Wakefield </t>
  </si>
  <si>
    <t>Source: Data collated by Historic England in March-April 2020</t>
  </si>
  <si>
    <t>Marine Historic Environment</t>
  </si>
  <si>
    <t>The following statistics come from the National Historic Ships UK website (http://www.nationalhistoricships.org.uk/pages/about-the-registers.html)</t>
  </si>
  <si>
    <t xml:space="preserve">National Register of Historic Vessels </t>
  </si>
  <si>
    <t>The Register provides an overview of the UK's extant historic vessels and can be used to identify and prioritise significant vessels that should be conserved, provide guidance to decision-makers on the allocation of funding, and give an early warning of ships 'at risk'.  The database can also be a useful research tool, although confidential information about ownership is always kept secure.
It is available from here: http://www.nationalhistoricships.org.uk/pages/about-the-registers.html</t>
  </si>
  <si>
    <t>National Register of Historic Vessels Entries by Area</t>
  </si>
  <si>
    <t>North England</t>
  </si>
  <si>
    <t>Heart of England</t>
  </si>
  <si>
    <t>The National Historic Fleet</t>
  </si>
  <si>
    <t xml:space="preserve">The National Register of Historic Vessels (NRHV) contains a sub-group of vessels - those which comprise the National Historic Fleet. Vessels included in this list are distinguished by:
- being of pre-eminent national or regional significance
- spanning the spectrum of UK maritime history
- illustrating changes in construction and technology
- meriting a higher priority for long term conservation.
The National Historic Fleet may also include vessels from the National Small Boat Register which are a minimum of 50 years and which fit the above criteria.  </t>
  </si>
  <si>
    <t>The National Historic Fleet in England</t>
  </si>
  <si>
    <t>Pre-1919 Dwellings</t>
  </si>
  <si>
    <t>Working with traditional (pre-1919) buildings in England requires particular skills and expertise. It provides a useful definition for the broader historic environment beyond listed and designated assets. 
The Valuation Office Agency collects information on the age of dwellings in the UK, allowing for trends in the stock of built heritage to be understood. 
More information about this data can be found on the Valuation Office Agency website:
https://www.gov.uk/government/collections/valuation-office-agency-council-tax-statistics</t>
  </si>
  <si>
    <t>Build Year</t>
  </si>
  <si>
    <t>% change 
2012 to 2021</t>
  </si>
  <si>
    <t>% change 
2020 to 2021</t>
  </si>
  <si>
    <t>% Total dwellings by build year 
2020 to 2021</t>
  </si>
  <si>
    <t>Pre 1900</t>
  </si>
  <si>
    <t>1900 to 1918</t>
  </si>
  <si>
    <t>1919 to 1929</t>
  </si>
  <si>
    <t>1930 to 1939</t>
  </si>
  <si>
    <t>1945 to 1954</t>
  </si>
  <si>
    <t>1955 to 1964</t>
  </si>
  <si>
    <t>1965 to 1972</t>
  </si>
  <si>
    <t>1973 to 1982</t>
  </si>
  <si>
    <t>1983 to 1992</t>
  </si>
  <si>
    <t>1993 to 1999</t>
  </si>
  <si>
    <r>
      <t xml:space="preserve">Post-2000 </t>
    </r>
    <r>
      <rPr>
        <vertAlign val="superscript"/>
        <sz val="11"/>
        <color theme="1"/>
        <rFont val="Calibri"/>
        <family val="2"/>
      </rPr>
      <t>[1]</t>
    </r>
  </si>
  <si>
    <t>Unknown</t>
  </si>
  <si>
    <t>All Properties</t>
  </si>
  <si>
    <t>Total pre-1919 dwellings</t>
  </si>
  <si>
    <t>Source: Valuations Office Agency: Table CTSOP4.0 (2021)</t>
  </si>
  <si>
    <t>1. In 2020 the VOA altered the build periods for dwellings constructed after 2000; figures for years after 2000 have been aggregated to enable comparisons between years. A more detailed breakdown for the aggregated period is available in the source table, published by the VOA.</t>
  </si>
  <si>
    <t>Pre-1919 Dwellings in England by Government Region</t>
  </si>
  <si>
    <t>Difference 
2012-2021</t>
  </si>
  <si>
    <t>% Change 
2012-2021</t>
  </si>
  <si>
    <t>England Total</t>
  </si>
  <si>
    <t xml:space="preserve">Working with traditional (pre-1919) buildings in England requires particular skills and expertise. It provides a useful definition for the broader historic environment beyond listed and designated assets. 
The Valuation Office Agency collects information on the age of dwellings in the UK, allowing for trends in the stock of built heritage to be understood. This data is collected at the Lower Super Output Area. Here this data has been aggregated up by parliamentary constituency using a best-fit approach. Because Lower Super Output Areas and parliamentary constituencies are not always contiguous, there will be some double-counting at the national level, which accounts for a different (+7.29%) national total when calculated from the data provided in this table.
More information about this data can be found on the Valuation Office Agency website:
https://www.gov.uk/government/statistics/council-tax-stock-of-properties-2017 </t>
  </si>
  <si>
    <t>Local Authority District</t>
  </si>
  <si>
    <t>All properties</t>
  </si>
  <si>
    <t>Pre-1919</t>
  </si>
  <si>
    <t>% Pre-1919</t>
  </si>
  <si>
    <t>Source: VOA, CTSOP 4.0, Council Tax: stock of properties, 2021 (https://www.gov.uk/government/statistics/council-tax-stock-of-properties-2021)</t>
  </si>
  <si>
    <t>Build Periods of Non-domestic Building Stock</t>
  </si>
  <si>
    <t>This table provides a breakdown of the non-domestic stock of buildings in England and Wales, broken down by country and region, and by use (Industry/Office/Other/Retail).</t>
  </si>
  <si>
    <t>These statistics were prepared in 2016 in response to a Freedom of information request for the stock of properties in England and Wales split by age of building and region on the 2010 Rating List.</t>
  </si>
  <si>
    <t>Building use</t>
  </si>
  <si>
    <t>Country/Region</t>
  </si>
  <si>
    <t>Age of Building</t>
  </si>
  <si>
    <t>Industry</t>
  </si>
  <si>
    <t>Office</t>
  </si>
  <si>
    <t>Other</t>
  </si>
  <si>
    <t>Retail</t>
  </si>
  <si>
    <t>K04000001</t>
  </si>
  <si>
    <t>England and Wales</t>
  </si>
  <si>
    <t>Pre 1919</t>
  </si>
  <si>
    <t>1919-1939</t>
  </si>
  <si>
    <t>1940-1964</t>
  </si>
  <si>
    <t>Post 1964</t>
  </si>
  <si>
    <t>W92000004</t>
  </si>
  <si>
    <t>Wales</t>
  </si>
  <si>
    <t>Source: (FOI release) Non-domestic rating: stock of properties by sector in England and Wales on the 2010 Rating List</t>
  </si>
  <si>
    <t>Table: Stock of Property by region, sector and building age as at 31 March 2015</t>
  </si>
  <si>
    <t>https://www.gov.uk/government/publications/non-domestic-rating-stock-of-properties-by-sector-in-england-and-wales-on-the-2010-rating-list</t>
  </si>
  <si>
    <t>Pre-1919 Dwellings by Parliamentary Constituency (2019)</t>
  </si>
  <si>
    <t>Westminster Constituency</t>
  </si>
  <si>
    <t>Total properties 
(all periods)</t>
  </si>
  <si>
    <t>Total pre-1919 properties</t>
  </si>
  <si>
    <t>Percent pre-1919</t>
  </si>
  <si>
    <t>E14000533</t>
  </si>
  <si>
    <t>E14000535</t>
  </si>
  <si>
    <t>E14000546</t>
  </si>
  <si>
    <t>E14000577</t>
  </si>
  <si>
    <t>E14000582</t>
  </si>
  <si>
    <t>Boston and Skegness</t>
  </si>
  <si>
    <t>E14000583</t>
  </si>
  <si>
    <t>Bosworth</t>
  </si>
  <si>
    <t>E14000607</t>
  </si>
  <si>
    <t>E14000625</t>
  </si>
  <si>
    <t>E14000632</t>
  </si>
  <si>
    <t>E14000648</t>
  </si>
  <si>
    <t>E14000660</t>
  </si>
  <si>
    <t>E14000662</t>
  </si>
  <si>
    <t>Derby North</t>
  </si>
  <si>
    <t>E14000663</t>
  </si>
  <si>
    <t>Derby South</t>
  </si>
  <si>
    <t>E14000664</t>
  </si>
  <si>
    <t>E14000695</t>
  </si>
  <si>
    <t>E14000707</t>
  </si>
  <si>
    <t>Gainsborough</t>
  </si>
  <si>
    <t>E14000710</t>
  </si>
  <si>
    <t>E14000714</t>
  </si>
  <si>
    <t>Grantham and Stamford</t>
  </si>
  <si>
    <t>E14000728</t>
  </si>
  <si>
    <t>E14000748</t>
  </si>
  <si>
    <t>E14000769</t>
  </si>
  <si>
    <t>E14000782</t>
  </si>
  <si>
    <t>Leicester East</t>
  </si>
  <si>
    <t>E14000783</t>
  </si>
  <si>
    <t>Leicester South</t>
  </si>
  <si>
    <t>E14000784</t>
  </si>
  <si>
    <t>Leicester West</t>
  </si>
  <si>
    <t>E14000792</t>
  </si>
  <si>
    <t>E14000797</t>
  </si>
  <si>
    <t>Loughborough</t>
  </si>
  <si>
    <t>E14000798</t>
  </si>
  <si>
    <t>Louth and Horncastle</t>
  </si>
  <si>
    <t>E14000810</t>
  </si>
  <si>
    <t>E14000814</t>
  </si>
  <si>
    <t>Mid Derbyshire</t>
  </si>
  <si>
    <t>E14000829</t>
  </si>
  <si>
    <t>E14000843</t>
  </si>
  <si>
    <t>E14000858</t>
  </si>
  <si>
    <t>E14000861</t>
  </si>
  <si>
    <t>Northampton North</t>
  </si>
  <si>
    <t>E14000862</t>
  </si>
  <si>
    <t>Northampton South</t>
  </si>
  <si>
    <t>E14000865</t>
  </si>
  <si>
    <t>Nottingham East</t>
  </si>
  <si>
    <t>E14000866</t>
  </si>
  <si>
    <t>Nottingham North</t>
  </si>
  <si>
    <t>E14000867</t>
  </si>
  <si>
    <t>Nottingham South</t>
  </si>
  <si>
    <t>E14000908</t>
  </si>
  <si>
    <t>E14000909</t>
  </si>
  <si>
    <t>Rutland and Melton</t>
  </si>
  <si>
    <t>E14000924</t>
  </si>
  <si>
    <t>Sherwood</t>
  </si>
  <si>
    <t>E14000929</t>
  </si>
  <si>
    <t>Sleaford and North Hykeham</t>
  </si>
  <si>
    <t>E14000935</t>
  </si>
  <si>
    <t>E14000939</t>
  </si>
  <si>
    <t>South Holland and The Deepings</t>
  </si>
  <si>
    <t>E14000940</t>
  </si>
  <si>
    <t>South Leicestershire</t>
  </si>
  <si>
    <t>E14000942</t>
  </si>
  <si>
    <t>E14001025</t>
  </si>
  <si>
    <t>E14000544</t>
  </si>
  <si>
    <t>Basildon and Billericay</t>
  </si>
  <si>
    <t>E14000552</t>
  </si>
  <si>
    <t>E14000590</t>
  </si>
  <si>
    <t>E14000594</t>
  </si>
  <si>
    <t>Brentwood and Ongar</t>
  </si>
  <si>
    <t>E14000603</t>
  </si>
  <si>
    <t>E14000606</t>
  </si>
  <si>
    <t>E14000613</t>
  </si>
  <si>
    <t>Bury St Edmunds</t>
  </si>
  <si>
    <t>E14000617</t>
  </si>
  <si>
    <t>E14000622</t>
  </si>
  <si>
    <t>E14000624</t>
  </si>
  <si>
    <t>Central Suffolk and North Ipswich</t>
  </si>
  <si>
    <t>E14000628</t>
  </si>
  <si>
    <t>E14000642</t>
  </si>
  <si>
    <t>Clacton</t>
  </si>
  <si>
    <t>E14000644</t>
  </si>
  <si>
    <t>E14000693</t>
  </si>
  <si>
    <t>E14000717</t>
  </si>
  <si>
    <t>E14000729</t>
  </si>
  <si>
    <t>E14000734</t>
  </si>
  <si>
    <t>Harwich and North Essex</t>
  </si>
  <si>
    <t>E14000739</t>
  </si>
  <si>
    <t>E14000744</t>
  </si>
  <si>
    <t>Hertford and Stortford</t>
  </si>
  <si>
    <t>E14000745</t>
  </si>
  <si>
    <t>E14000749</t>
  </si>
  <si>
    <t>Hitchin and Harpenden</t>
  </si>
  <si>
    <t>E14000757</t>
  </si>
  <si>
    <t>E14000761</t>
  </si>
  <si>
    <t>E14000800</t>
  </si>
  <si>
    <t>Luton North</t>
  </si>
  <si>
    <t>E14000801</t>
  </si>
  <si>
    <t>E14000806</t>
  </si>
  <si>
    <t>E14000813</t>
  </si>
  <si>
    <t>Mid Bedfordshire</t>
  </si>
  <si>
    <t>E14000816</t>
  </si>
  <si>
    <t>Mid Norfolk</t>
  </si>
  <si>
    <t>E14000841</t>
  </si>
  <si>
    <t>North East Bedfordshire</t>
  </si>
  <si>
    <t>E14000842</t>
  </si>
  <si>
    <t>North East Cambridgeshire</t>
  </si>
  <si>
    <t>E14000845</t>
  </si>
  <si>
    <t>North East Hertfordshire</t>
  </si>
  <si>
    <t>E14000848</t>
  </si>
  <si>
    <t>E14000855</t>
  </si>
  <si>
    <t>North West Cambridgeshire</t>
  </si>
  <si>
    <t>E14000859</t>
  </si>
  <si>
    <t>North West Norfolk</t>
  </si>
  <si>
    <t>E14000863</t>
  </si>
  <si>
    <t>Norwich North</t>
  </si>
  <si>
    <t>E14000864</t>
  </si>
  <si>
    <t>Norwich South</t>
  </si>
  <si>
    <t>E14000878</t>
  </si>
  <si>
    <t>E14000888</t>
  </si>
  <si>
    <t>Rayleigh and Wickford</t>
  </si>
  <si>
    <t>E14000899</t>
  </si>
  <si>
    <t>Rochford and Southend East</t>
  </si>
  <si>
    <t>E14000910</t>
  </si>
  <si>
    <t>E14000933</t>
  </si>
  <si>
    <t>South Basildon and East Thurrock</t>
  </si>
  <si>
    <t>E14000934</t>
  </si>
  <si>
    <t>E14000937</t>
  </si>
  <si>
    <t>South East Cambridgeshire</t>
  </si>
  <si>
    <t>E14000941</t>
  </si>
  <si>
    <t>E14000946</t>
  </si>
  <si>
    <t>South Suffolk</t>
  </si>
  <si>
    <t>E14000949</t>
  </si>
  <si>
    <t>South West Bedfordshire</t>
  </si>
  <si>
    <t>E14000951</t>
  </si>
  <si>
    <t>South West Hertfordshire</t>
  </si>
  <si>
    <t>E14000952</t>
  </si>
  <si>
    <t>South West Norfolk</t>
  </si>
  <si>
    <t>E14000957</t>
  </si>
  <si>
    <t>Southend West</t>
  </si>
  <si>
    <t>E14000960</t>
  </si>
  <si>
    <t>E14000968</t>
  </si>
  <si>
    <t>E14000981</t>
  </si>
  <si>
    <t>Suffolk Coastal</t>
  </si>
  <si>
    <t>E14000995</t>
  </si>
  <si>
    <t>E14001021</t>
  </si>
  <si>
    <t>E14001022</t>
  </si>
  <si>
    <t>Waveney</t>
  </si>
  <si>
    <t>E14001027</t>
  </si>
  <si>
    <t>E14001034</t>
  </si>
  <si>
    <t>E14001045</t>
  </si>
  <si>
    <t>Witham</t>
  </si>
  <si>
    <t>E14000540</t>
  </si>
  <si>
    <t>Barking</t>
  </si>
  <si>
    <t>E14000549</t>
  </si>
  <si>
    <t>Battersea</t>
  </si>
  <si>
    <t>E14000551</t>
  </si>
  <si>
    <t>Beckenham</t>
  </si>
  <si>
    <t>E14000553</t>
  </si>
  <si>
    <t>Bermondsey and Old Southwark</t>
  </si>
  <si>
    <t>E14000555</t>
  </si>
  <si>
    <t>Bethnal Green and Bow</t>
  </si>
  <si>
    <t>E14000558</t>
  </si>
  <si>
    <t>Bexleyheath and Crayford</t>
  </si>
  <si>
    <t>E14000591</t>
  </si>
  <si>
    <t>Brent Central</t>
  </si>
  <si>
    <t>E14000592</t>
  </si>
  <si>
    <t>Brent North</t>
  </si>
  <si>
    <t>E14000593</t>
  </si>
  <si>
    <t>Brentford and Isleworth</t>
  </si>
  <si>
    <t>E14000604</t>
  </si>
  <si>
    <t>Bromley and Chislehurst</t>
  </si>
  <si>
    <t>E14000615</t>
  </si>
  <si>
    <t>Camberwell and Peckham</t>
  </si>
  <si>
    <t>E14000621</t>
  </si>
  <si>
    <t>Carshalton and Wallington</t>
  </si>
  <si>
    <t>E14000629</t>
  </si>
  <si>
    <t>Chelsea and Fulham</t>
  </si>
  <si>
    <t>E14000634</t>
  </si>
  <si>
    <t>Chingford and Woodford Green</t>
  </si>
  <si>
    <t>E14000636</t>
  </si>
  <si>
    <t>Chipping Barnet</t>
  </si>
  <si>
    <t>E14000639</t>
  </si>
  <si>
    <t>Cities of London and Westminster</t>
  </si>
  <si>
    <t>E14000654</t>
  </si>
  <si>
    <t>Croydon Central</t>
  </si>
  <si>
    <t>E14000655</t>
  </si>
  <si>
    <t>Croydon North</t>
  </si>
  <si>
    <t>E14000656</t>
  </si>
  <si>
    <t>Croydon South</t>
  </si>
  <si>
    <t>E14000657</t>
  </si>
  <si>
    <t>Dagenham and Rainham</t>
  </si>
  <si>
    <t>E14000673</t>
  </si>
  <si>
    <t>Dulwich and West Norwood</t>
  </si>
  <si>
    <t>E14000674</t>
  </si>
  <si>
    <t>Ealing Central and Acton</t>
  </si>
  <si>
    <t>E14000675</t>
  </si>
  <si>
    <t>Ealing North</t>
  </si>
  <si>
    <t>E14000676</t>
  </si>
  <si>
    <t>Ealing, Southall</t>
  </si>
  <si>
    <t>E14000679</t>
  </si>
  <si>
    <t>East Ham</t>
  </si>
  <si>
    <t>E14000687</t>
  </si>
  <si>
    <t>Edmonton</t>
  </si>
  <si>
    <t>E14000690</t>
  </si>
  <si>
    <t>Eltham</t>
  </si>
  <si>
    <t>E14000691</t>
  </si>
  <si>
    <t>Enfield North</t>
  </si>
  <si>
    <t>E14000692</t>
  </si>
  <si>
    <t>Enfield, Southgate</t>
  </si>
  <si>
    <t>E14000696</t>
  </si>
  <si>
    <t>Erith and Thamesmead</t>
  </si>
  <si>
    <t>E14000701</t>
  </si>
  <si>
    <t>Feltham and Heston</t>
  </si>
  <si>
    <t>E14000703</t>
  </si>
  <si>
    <t>Finchley and Golders Green</t>
  </si>
  <si>
    <t>E14000718</t>
  </si>
  <si>
    <t>Greenwich and Woolwich</t>
  </si>
  <si>
    <t>E14000720</t>
  </si>
  <si>
    <t>Hackney North and Stoke Newington</t>
  </si>
  <si>
    <t>E14000721</t>
  </si>
  <si>
    <t>Hackney South and Shoreditch</t>
  </si>
  <si>
    <t>E14000726</t>
  </si>
  <si>
    <t>Hammersmith</t>
  </si>
  <si>
    <t>E14000727</t>
  </si>
  <si>
    <t>Hampstead and Kilburn</t>
  </si>
  <si>
    <t>E14000731</t>
  </si>
  <si>
    <t>Harrow East</t>
  </si>
  <si>
    <t>E14000732</t>
  </si>
  <si>
    <t>Harrow West</t>
  </si>
  <si>
    <t>E14000737</t>
  </si>
  <si>
    <t>Hayes and Harlington</t>
  </si>
  <si>
    <t>E14000741</t>
  </si>
  <si>
    <t>Hendon</t>
  </si>
  <si>
    <t>E14000750</t>
  </si>
  <si>
    <t>Holborn and St Pancras</t>
  </si>
  <si>
    <t>E14000751</t>
  </si>
  <si>
    <t>Hornchurch and Upminster</t>
  </si>
  <si>
    <t>E14000752</t>
  </si>
  <si>
    <t>Hornsey and Wood Green</t>
  </si>
  <si>
    <t>E14000759</t>
  </si>
  <si>
    <t>Ilford North</t>
  </si>
  <si>
    <t>E14000760</t>
  </si>
  <si>
    <t>Ilford South</t>
  </si>
  <si>
    <t>E14000763</t>
  </si>
  <si>
    <t>Islington North</t>
  </si>
  <si>
    <t>E14000764</t>
  </si>
  <si>
    <t>Islington South and Finsbury</t>
  </si>
  <si>
    <t>E14000768</t>
  </si>
  <si>
    <t>E14000770</t>
  </si>
  <si>
    <t>Kingston and Surbiton</t>
  </si>
  <si>
    <t>E14000787</t>
  </si>
  <si>
    <t>Lewisham East</t>
  </si>
  <si>
    <t>E14000788</t>
  </si>
  <si>
    <t>Lewisham West and Penge</t>
  </si>
  <si>
    <t>E14000789</t>
  </si>
  <si>
    <t>Lewisham, Deptford</t>
  </si>
  <si>
    <t>E14000790</t>
  </si>
  <si>
    <t>Leyton and Wanstead</t>
  </si>
  <si>
    <t>E14000823</t>
  </si>
  <si>
    <t>Mitcham and Morden</t>
  </si>
  <si>
    <t>E14000869</t>
  </si>
  <si>
    <t>Old Bexley and Sidcup</t>
  </si>
  <si>
    <t>E14000872</t>
  </si>
  <si>
    <t>Orpington</t>
  </si>
  <si>
    <t>E14000882</t>
  </si>
  <si>
    <t>Poplar and Limehouse</t>
  </si>
  <si>
    <t>E14000887</t>
  </si>
  <si>
    <t>Putney</t>
  </si>
  <si>
    <t>E14000896</t>
  </si>
  <si>
    <t>E14000900</t>
  </si>
  <si>
    <t>E14000906</t>
  </si>
  <si>
    <t>Ruislip, Northwood and Pinner</t>
  </si>
  <si>
    <t>E14000978</t>
  </si>
  <si>
    <t>Streatham</t>
  </si>
  <si>
    <t>E14000984</t>
  </si>
  <si>
    <t>Sutton and Cheam</t>
  </si>
  <si>
    <t>E14000998</t>
  </si>
  <si>
    <t>Tooting</t>
  </si>
  <si>
    <t>E14001002</t>
  </si>
  <si>
    <t>Tottenham</t>
  </si>
  <si>
    <t>E14001005</t>
  </si>
  <si>
    <t>Twickenham</t>
  </si>
  <si>
    <t>E14001007</t>
  </si>
  <si>
    <t>Uxbridge and South Ruislip</t>
  </si>
  <si>
    <t>E14001008</t>
  </si>
  <si>
    <t>E14001013</t>
  </si>
  <si>
    <t>Walthamstow</t>
  </si>
  <si>
    <t>E14001032</t>
  </si>
  <si>
    <t>West Ham</t>
  </si>
  <si>
    <t>E14001036</t>
  </si>
  <si>
    <t>Westminster North</t>
  </si>
  <si>
    <t>E14001040</t>
  </si>
  <si>
    <t>Wimbledon</t>
  </si>
  <si>
    <t>E14000554</t>
  </si>
  <si>
    <t>E14000569</t>
  </si>
  <si>
    <t>E14000574</t>
  </si>
  <si>
    <t>E14000575</t>
  </si>
  <si>
    <t>Blyth Valley</t>
  </si>
  <si>
    <t>E14000641</t>
  </si>
  <si>
    <t>City of Durham</t>
  </si>
  <si>
    <t>E14000658</t>
  </si>
  <si>
    <t>E14000677</t>
  </si>
  <si>
    <t>E14000709</t>
  </si>
  <si>
    <t>E14000733</t>
  </si>
  <si>
    <t>E14000746</t>
  </si>
  <si>
    <t>E14000754</t>
  </si>
  <si>
    <t>Houghton and Sunderland South</t>
  </si>
  <si>
    <t>E14000765</t>
  </si>
  <si>
    <t>Jarrow</t>
  </si>
  <si>
    <t>E14000819</t>
  </si>
  <si>
    <t>E14000820</t>
  </si>
  <si>
    <t>Middlesbrough South and East Cleveland</t>
  </si>
  <si>
    <t>E14000831</t>
  </si>
  <si>
    <t>Newcastle upon Tyne Central</t>
  </si>
  <si>
    <t>E14000832</t>
  </si>
  <si>
    <t>Newcastle upon Tyne East</t>
  </si>
  <si>
    <t>E14000833</t>
  </si>
  <si>
    <t>Newcastle upon Tyne North</t>
  </si>
  <si>
    <t>E14000840</t>
  </si>
  <si>
    <t>North Durham</t>
  </si>
  <si>
    <t>E14000853</t>
  </si>
  <si>
    <t>E14000856</t>
  </si>
  <si>
    <t>North West Durham</t>
  </si>
  <si>
    <t>E14000891</t>
  </si>
  <si>
    <t>Redcar</t>
  </si>
  <si>
    <t>E14000915</t>
  </si>
  <si>
    <t>E14000944</t>
  </si>
  <si>
    <t>South Shields</t>
  </si>
  <si>
    <t>E14000970</t>
  </si>
  <si>
    <t>Stockton North</t>
  </si>
  <si>
    <t>E14000971</t>
  </si>
  <si>
    <t>Stockton South</t>
  </si>
  <si>
    <t>E14000982</t>
  </si>
  <si>
    <t>Sunderland Central</t>
  </si>
  <si>
    <t>E14001006</t>
  </si>
  <si>
    <t>Tynemouth</t>
  </si>
  <si>
    <t>E14001014</t>
  </si>
  <si>
    <t>Wansbeck</t>
  </si>
  <si>
    <t>E14001020</t>
  </si>
  <si>
    <t>Washington and Sunderland West</t>
  </si>
  <si>
    <t>E14000532</t>
  </si>
  <si>
    <t>Altrincham and Sale West</t>
  </si>
  <si>
    <t>E14000537</t>
  </si>
  <si>
    <t>Ashton-under-Lyne</t>
  </si>
  <si>
    <t>E14000543</t>
  </si>
  <si>
    <t>Barrow and Furness</t>
  </si>
  <si>
    <t>E14000559</t>
  </si>
  <si>
    <t>Birkenhead</t>
  </si>
  <si>
    <t>E14000570</t>
  </si>
  <si>
    <t>Blackburn</t>
  </si>
  <si>
    <t>E14000571</t>
  </si>
  <si>
    <t>Blackley and Broughton</t>
  </si>
  <si>
    <t>E14000572</t>
  </si>
  <si>
    <t>Blackpool North and Cleveleys</t>
  </si>
  <si>
    <t>E14000573</t>
  </si>
  <si>
    <t>Blackpool South</t>
  </si>
  <si>
    <t>E14000578</t>
  </si>
  <si>
    <t>Bolton North East</t>
  </si>
  <si>
    <t>E14000579</t>
  </si>
  <si>
    <t>Bolton South East</t>
  </si>
  <si>
    <t>E14000580</t>
  </si>
  <si>
    <t>Bolton West</t>
  </si>
  <si>
    <t>E14000581</t>
  </si>
  <si>
    <t>Bootle</t>
  </si>
  <si>
    <t>E14000609</t>
  </si>
  <si>
    <t>E14000611</t>
  </si>
  <si>
    <t>Bury North</t>
  </si>
  <si>
    <t>E14000612</t>
  </si>
  <si>
    <t>Bury South</t>
  </si>
  <si>
    <t>E14000620</t>
  </si>
  <si>
    <t>E14000627</t>
  </si>
  <si>
    <t>E14000637</t>
  </si>
  <si>
    <t>E14000640</t>
  </si>
  <si>
    <t>City of Chester</t>
  </si>
  <si>
    <t>E14000646</t>
  </si>
  <si>
    <t>Congleton</t>
  </si>
  <si>
    <t>E14000647</t>
  </si>
  <si>
    <t>E14000653</t>
  </si>
  <si>
    <t>Crewe and Nantwich</t>
  </si>
  <si>
    <t>E14000661</t>
  </si>
  <si>
    <t>Denton and Reddish</t>
  </si>
  <si>
    <t>E14000686</t>
  </si>
  <si>
    <t>Eddisbury</t>
  </si>
  <si>
    <t>E14000688</t>
  </si>
  <si>
    <t>Ellesmere Port and Neston</t>
  </si>
  <si>
    <t>E14000706</t>
  </si>
  <si>
    <t>E14000708</t>
  </si>
  <si>
    <t>Garston and Halewood</t>
  </si>
  <si>
    <t>E14000725</t>
  </si>
  <si>
    <t>E14000738</t>
  </si>
  <si>
    <t>Hazel Grove</t>
  </si>
  <si>
    <t>E14000747</t>
  </si>
  <si>
    <t>Heywood and Middleton</t>
  </si>
  <si>
    <t>E14000758</t>
  </si>
  <si>
    <t>E14000775</t>
  </si>
  <si>
    <t>E14000776</t>
  </si>
  <si>
    <t>Lancaster and Fleetwood</t>
  </si>
  <si>
    <t>E14000785</t>
  </si>
  <si>
    <t>E14000793</t>
  </si>
  <si>
    <t>Liverpool, Riverside</t>
  </si>
  <si>
    <t>E14000794</t>
  </si>
  <si>
    <t>Liverpool, Walton</t>
  </si>
  <si>
    <t>E14000795</t>
  </si>
  <si>
    <t>Liverpool, Wavertree</t>
  </si>
  <si>
    <t>E14000796</t>
  </si>
  <si>
    <t>Liverpool, West Derby</t>
  </si>
  <si>
    <t>E14000802</t>
  </si>
  <si>
    <t>Macclesfield</t>
  </si>
  <si>
    <t>E14000805</t>
  </si>
  <si>
    <t>Makerfield</t>
  </si>
  <si>
    <t>E14000807</t>
  </si>
  <si>
    <t>Manchester Central</t>
  </si>
  <si>
    <t>E14000808</t>
  </si>
  <si>
    <t>Manchester, Gorton</t>
  </si>
  <si>
    <t>E14000809</t>
  </si>
  <si>
    <t>Manchester, Withington</t>
  </si>
  <si>
    <t>E14000825</t>
  </si>
  <si>
    <t>Morecambe and Lunesdale</t>
  </si>
  <si>
    <t>E14000870</t>
  </si>
  <si>
    <t>Oldham East and Saddleworth</t>
  </si>
  <si>
    <t>E14000871</t>
  </si>
  <si>
    <t>Oldham West and Royton</t>
  </si>
  <si>
    <t>E14000875</t>
  </si>
  <si>
    <t>E14000877</t>
  </si>
  <si>
    <t>Penrith and The Border</t>
  </si>
  <si>
    <t>E14000885</t>
  </si>
  <si>
    <t>E14000894</t>
  </si>
  <si>
    <t>E14000897</t>
  </si>
  <si>
    <t>E14000902</t>
  </si>
  <si>
    <t>Rossendale and Darwen</t>
  </si>
  <si>
    <t>E14000911</t>
  </si>
  <si>
    <t>Salford and Eccles</t>
  </si>
  <si>
    <t>E14000916</t>
  </si>
  <si>
    <t>Sefton Central</t>
  </si>
  <si>
    <t>E14000943</t>
  </si>
  <si>
    <t>E14000958</t>
  </si>
  <si>
    <t>Southport</t>
  </si>
  <si>
    <t>E14000962</t>
  </si>
  <si>
    <t>St Helens North</t>
  </si>
  <si>
    <t>E14000963</t>
  </si>
  <si>
    <t>St Helens South and Whiston</t>
  </si>
  <si>
    <t>E14000967</t>
  </si>
  <si>
    <t>Stalybridge and Hyde</t>
  </si>
  <si>
    <t>E14000969</t>
  </si>
  <si>
    <t>E14000979</t>
  </si>
  <si>
    <t>Stretford and Urmston</t>
  </si>
  <si>
    <t>E14000987</t>
  </si>
  <si>
    <t>Tatton</t>
  </si>
  <si>
    <t>E14001010</t>
  </si>
  <si>
    <t>Wallasey</t>
  </si>
  <si>
    <t>E14001017</t>
  </si>
  <si>
    <t>Warrington North</t>
  </si>
  <si>
    <t>E14001018</t>
  </si>
  <si>
    <t>Warrington South</t>
  </si>
  <si>
    <t>E14001024</t>
  </si>
  <si>
    <t>Weaver Vale</t>
  </si>
  <si>
    <t>E14001033</t>
  </si>
  <si>
    <t>E14001037</t>
  </si>
  <si>
    <t>Westmorland and Lonsdale</t>
  </si>
  <si>
    <t>E14001039</t>
  </si>
  <si>
    <t>E14001043</t>
  </si>
  <si>
    <t>Wirral South</t>
  </si>
  <si>
    <t>E14001044</t>
  </si>
  <si>
    <t>Wirral West</t>
  </si>
  <si>
    <t>E14001053</t>
  </si>
  <si>
    <t>Workington</t>
  </si>
  <si>
    <t>E14001054</t>
  </si>
  <si>
    <t>Worsley and Eccles South</t>
  </si>
  <si>
    <t>E14001057</t>
  </si>
  <si>
    <t>Wyre and Preston North</t>
  </si>
  <si>
    <t>E14001059</t>
  </si>
  <si>
    <t>Wythenshawe and Sale East</t>
  </si>
  <si>
    <t>E14000530</t>
  </si>
  <si>
    <t>Aldershot</t>
  </si>
  <si>
    <t>E14000534</t>
  </si>
  <si>
    <t>Arundel and South Downs</t>
  </si>
  <si>
    <t>E14000536</t>
  </si>
  <si>
    <t>E14000538</t>
  </si>
  <si>
    <t>Aylesbury</t>
  </si>
  <si>
    <t>E14000539</t>
  </si>
  <si>
    <t>Banbury</t>
  </si>
  <si>
    <t>E14000545</t>
  </si>
  <si>
    <t>Basingstoke</t>
  </si>
  <si>
    <t>E14000550</t>
  </si>
  <si>
    <t>Beaconsfield</t>
  </si>
  <si>
    <t>E14000557</t>
  </si>
  <si>
    <t>Bexhill and Battle</t>
  </si>
  <si>
    <t>E14000576</t>
  </si>
  <si>
    <t>Bognor Regis and Littlehampton</t>
  </si>
  <si>
    <t>E14000586</t>
  </si>
  <si>
    <t>Bracknell</t>
  </si>
  <si>
    <t>E14000597</t>
  </si>
  <si>
    <t>Brighton, Kemptown</t>
  </si>
  <si>
    <t>E14000598</t>
  </si>
  <si>
    <t>Brighton, Pavilion</t>
  </si>
  <si>
    <t>E14000608</t>
  </si>
  <si>
    <t>E14000619</t>
  </si>
  <si>
    <t>E14000626</t>
  </si>
  <si>
    <t>Chatham and Aylesford</t>
  </si>
  <si>
    <t>E14000631</t>
  </si>
  <si>
    <t>Chesham and Amersham</t>
  </si>
  <si>
    <t>E14000633</t>
  </si>
  <si>
    <t>E14000652</t>
  </si>
  <si>
    <t>E14000659</t>
  </si>
  <si>
    <t>E14000670</t>
  </si>
  <si>
    <t>E14000680</t>
  </si>
  <si>
    <t>E14000681</t>
  </si>
  <si>
    <t>East Surrey</t>
  </si>
  <si>
    <t>E14000682</t>
  </si>
  <si>
    <t>East Worthing and Shoreham</t>
  </si>
  <si>
    <t>E14000684</t>
  </si>
  <si>
    <t>E14000685</t>
  </si>
  <si>
    <t>E14000694</t>
  </si>
  <si>
    <t>E14000697</t>
  </si>
  <si>
    <t>Esher and Walton</t>
  </si>
  <si>
    <t>E14000699</t>
  </si>
  <si>
    <t>E14000700</t>
  </si>
  <si>
    <t>Faversham and Mid Kent</t>
  </si>
  <si>
    <t>E14000704</t>
  </si>
  <si>
    <t>E14000711</t>
  </si>
  <si>
    <t>Gillingham and Rainham</t>
  </si>
  <si>
    <t>E14000713</t>
  </si>
  <si>
    <t>E14000715</t>
  </si>
  <si>
    <t>E14000719</t>
  </si>
  <si>
    <t>E14000735</t>
  </si>
  <si>
    <t>Hastings and Rye</t>
  </si>
  <si>
    <t>E14000736</t>
  </si>
  <si>
    <t>E14000742</t>
  </si>
  <si>
    <t>Henley</t>
  </si>
  <si>
    <t>E14000753</t>
  </si>
  <si>
    <t>E14000755</t>
  </si>
  <si>
    <t>Hove</t>
  </si>
  <si>
    <t>E14000762</t>
  </si>
  <si>
    <t>E14000786</t>
  </si>
  <si>
    <t>E14000803</t>
  </si>
  <si>
    <t>Maidenhead</t>
  </si>
  <si>
    <t>E14000804</t>
  </si>
  <si>
    <t>Maidstone and The Weald</t>
  </si>
  <si>
    <t>E14000811</t>
  </si>
  <si>
    <t>Meon Valley</t>
  </si>
  <si>
    <t>E14000817</t>
  </si>
  <si>
    <t>E14000821</t>
  </si>
  <si>
    <t>Milton Keynes North</t>
  </si>
  <si>
    <t>E14000822</t>
  </si>
  <si>
    <t>Milton Keynes South</t>
  </si>
  <si>
    <t>E14000824</t>
  </si>
  <si>
    <t>E14000827</t>
  </si>
  <si>
    <t>New Forest East</t>
  </si>
  <si>
    <t>E14000828</t>
  </si>
  <si>
    <t>New Forest West</t>
  </si>
  <si>
    <t>E14000830</t>
  </si>
  <si>
    <t>E14000844</t>
  </si>
  <si>
    <t>North East Hampshire</t>
  </si>
  <si>
    <t>E14000852</t>
  </si>
  <si>
    <t>North Thanet</t>
  </si>
  <si>
    <t>E14000857</t>
  </si>
  <si>
    <t>North West Hampshire</t>
  </si>
  <si>
    <t>E14000873</t>
  </si>
  <si>
    <t>Oxford East</t>
  </si>
  <si>
    <t>E14000874</t>
  </si>
  <si>
    <t>Oxford West and Abingdon</t>
  </si>
  <si>
    <t>E14000883</t>
  </si>
  <si>
    <t>Portsmouth North</t>
  </si>
  <si>
    <t>E14000884</t>
  </si>
  <si>
    <t>Portsmouth South</t>
  </si>
  <si>
    <t>E14000889</t>
  </si>
  <si>
    <t>Reading East</t>
  </si>
  <si>
    <t>E14000890</t>
  </si>
  <si>
    <t>Reading West</t>
  </si>
  <si>
    <t>E14000893</t>
  </si>
  <si>
    <t>E14000898</t>
  </si>
  <si>
    <t>Rochester and Strood</t>
  </si>
  <si>
    <t>E14000901</t>
  </si>
  <si>
    <t>Romsey and Southampton North</t>
  </si>
  <si>
    <t>E14000907</t>
  </si>
  <si>
    <t>Runnymede and Weybridge</t>
  </si>
  <si>
    <t>E14000918</t>
  </si>
  <si>
    <t>E14000927</t>
  </si>
  <si>
    <t>Sittingbourne and Sheppey</t>
  </si>
  <si>
    <t>E14000930</t>
  </si>
  <si>
    <t>E14000948</t>
  </si>
  <si>
    <t>South Thanet</t>
  </si>
  <si>
    <t>E14000953</t>
  </si>
  <si>
    <t>South West Surrey</t>
  </si>
  <si>
    <t>E14000955</t>
  </si>
  <si>
    <t>Southampton, Itchen</t>
  </si>
  <si>
    <t>E14000956</t>
  </si>
  <si>
    <t>Southampton, Test</t>
  </si>
  <si>
    <t>E14000959</t>
  </si>
  <si>
    <t>E14000983</t>
  </si>
  <si>
    <t>E14000997</t>
  </si>
  <si>
    <t>E14001004</t>
  </si>
  <si>
    <t>E14001015</t>
  </si>
  <si>
    <t>Wantage</t>
  </si>
  <si>
    <t>E14001023</t>
  </si>
  <si>
    <t>E14001041</t>
  </si>
  <si>
    <t>E14001042</t>
  </si>
  <si>
    <t>Windsor</t>
  </si>
  <si>
    <t>E14001046</t>
  </si>
  <si>
    <t>Witney</t>
  </si>
  <si>
    <t>E14001047</t>
  </si>
  <si>
    <t>E14001048</t>
  </si>
  <si>
    <t>E14001055</t>
  </si>
  <si>
    <t>Worthing West</t>
  </si>
  <si>
    <t>E14001056</t>
  </si>
  <si>
    <t>Wycombe</t>
  </si>
  <si>
    <t>E14000547</t>
  </si>
  <si>
    <t>E14000584</t>
  </si>
  <si>
    <t>Bournemouth East</t>
  </si>
  <si>
    <t>E14000585</t>
  </si>
  <si>
    <t>Bournemouth West</t>
  </si>
  <si>
    <t>E14000595</t>
  </si>
  <si>
    <t>Bridgwater and West Somerset</t>
  </si>
  <si>
    <t>E14000599</t>
  </si>
  <si>
    <t>Bristol East</t>
  </si>
  <si>
    <t>E14000600</t>
  </si>
  <si>
    <t>Bristol North West</t>
  </si>
  <si>
    <t>E14000601</t>
  </si>
  <si>
    <t>Bristol South</t>
  </si>
  <si>
    <t>E14000602</t>
  </si>
  <si>
    <t>Bristol West</t>
  </si>
  <si>
    <t>E14000616</t>
  </si>
  <si>
    <t>Camborne and Redruth</t>
  </si>
  <si>
    <t>E14000623</t>
  </si>
  <si>
    <t>Central Devon</t>
  </si>
  <si>
    <t>E14000630</t>
  </si>
  <si>
    <t>E14000635</t>
  </si>
  <si>
    <t>E14000638</t>
  </si>
  <si>
    <t>E14000665</t>
  </si>
  <si>
    <t>E14000678</t>
  </si>
  <si>
    <t>E14000698</t>
  </si>
  <si>
    <t>E14000702</t>
  </si>
  <si>
    <t>Filton and Bradley Stoke</t>
  </si>
  <si>
    <t>E14000705</t>
  </si>
  <si>
    <t>E14000712</t>
  </si>
  <si>
    <t>E14000774</t>
  </si>
  <si>
    <t>E14000815</t>
  </si>
  <si>
    <t>Mid Dorset and North Poole</t>
  </si>
  <si>
    <t>E14000835</t>
  </si>
  <si>
    <t>Newton Abbot</t>
  </si>
  <si>
    <t>E14000837</t>
  </si>
  <si>
    <t>North Cornwall</t>
  </si>
  <si>
    <t>E14000838</t>
  </si>
  <si>
    <t>E14000839</t>
  </si>
  <si>
    <t>North Dorset</t>
  </si>
  <si>
    <t>E14000846</t>
  </si>
  <si>
    <t>North East Somerset</t>
  </si>
  <si>
    <t>E14000850</t>
  </si>
  <si>
    <t>E14000851</t>
  </si>
  <si>
    <t>North Swindon</t>
  </si>
  <si>
    <t>E14000860</t>
  </si>
  <si>
    <t>North Wiltshire</t>
  </si>
  <si>
    <t>E14000879</t>
  </si>
  <si>
    <t>Plymouth, Moor View</t>
  </si>
  <si>
    <t>E14000880</t>
  </si>
  <si>
    <t>Plymouth, Sutton and Devonport</t>
  </si>
  <si>
    <t>E14000881</t>
  </si>
  <si>
    <t>Poole</t>
  </si>
  <si>
    <t>E14000912</t>
  </si>
  <si>
    <t>Salisbury</t>
  </si>
  <si>
    <t>E14000932</t>
  </si>
  <si>
    <t>Somerton and Frome</t>
  </si>
  <si>
    <t>E14000936</t>
  </si>
  <si>
    <t>South Dorset</t>
  </si>
  <si>
    <t>E14000938</t>
  </si>
  <si>
    <t>South East Cornwall</t>
  </si>
  <si>
    <t>E14000947</t>
  </si>
  <si>
    <t>South Swindon</t>
  </si>
  <si>
    <t>E14000950</t>
  </si>
  <si>
    <t>South West Devon</t>
  </si>
  <si>
    <t>E14000954</t>
  </si>
  <si>
    <t>South West Wiltshire</t>
  </si>
  <si>
    <t>E14000961</t>
  </si>
  <si>
    <t>St Austell and Newquay</t>
  </si>
  <si>
    <t>E14000964</t>
  </si>
  <si>
    <t>E14000980</t>
  </si>
  <si>
    <t>E14000988</t>
  </si>
  <si>
    <t>Taunton Deane</t>
  </si>
  <si>
    <t>E14000990</t>
  </si>
  <si>
    <t>E14000991</t>
  </si>
  <si>
    <t>The Cotswolds</t>
  </si>
  <si>
    <t>E14000994</t>
  </si>
  <si>
    <t>Thornbury and Yate</t>
  </si>
  <si>
    <t>E14000996</t>
  </si>
  <si>
    <t>Tiverton and Honiton</t>
  </si>
  <si>
    <t>E14000999</t>
  </si>
  <si>
    <t>E14001000</t>
  </si>
  <si>
    <t>Torridge and West Devon</t>
  </si>
  <si>
    <t>E14001001</t>
  </si>
  <si>
    <t>E14001003</t>
  </si>
  <si>
    <t>Truro and Falmouth</t>
  </si>
  <si>
    <t>E14001026</t>
  </si>
  <si>
    <t>E14001031</t>
  </si>
  <si>
    <t>West Dorset</t>
  </si>
  <si>
    <t>E14001038</t>
  </si>
  <si>
    <t>Weston-super-Mare</t>
  </si>
  <si>
    <t>E14001060</t>
  </si>
  <si>
    <t>E14000531</t>
  </si>
  <si>
    <t>Aldridge-Brownhills</t>
  </si>
  <si>
    <t>Birmingham,  Selly Oak</t>
  </si>
  <si>
    <t>E14000560</t>
  </si>
  <si>
    <t>Birmingham, Edgbaston</t>
  </si>
  <si>
    <t>E14000561</t>
  </si>
  <si>
    <t>Birmingham, Erdington</t>
  </si>
  <si>
    <t>E14000562</t>
  </si>
  <si>
    <t>Birmingham, Hall Green</t>
  </si>
  <si>
    <t>E14000563</t>
  </si>
  <si>
    <t>Birmingham, Hodge Hill</t>
  </si>
  <si>
    <t>E14000564</t>
  </si>
  <si>
    <t>Birmingham, Ladywood</t>
  </si>
  <si>
    <t>E14000565</t>
  </si>
  <si>
    <t>Birmingham, Northfield</t>
  </si>
  <si>
    <t>E14000566</t>
  </si>
  <si>
    <t>Birmingham, Perry Barr</t>
  </si>
  <si>
    <t>E14000567</t>
  </si>
  <si>
    <t>Birmingham, Selly Oak</t>
  </si>
  <si>
    <t>E14000568</t>
  </si>
  <si>
    <t>Birmingham, Yardley</t>
  </si>
  <si>
    <t>E14000605</t>
  </si>
  <si>
    <t>E14000610</t>
  </si>
  <si>
    <t>E14000618</t>
  </si>
  <si>
    <t>E14000649</t>
  </si>
  <si>
    <t>Coventry North East</t>
  </si>
  <si>
    <t>E14000650</t>
  </si>
  <si>
    <t>Coventry North West</t>
  </si>
  <si>
    <t>E14000651</t>
  </si>
  <si>
    <t>Coventry South</t>
  </si>
  <si>
    <t>E14000671</t>
  </si>
  <si>
    <t>Dudley North</t>
  </si>
  <si>
    <t>E14000672</t>
  </si>
  <si>
    <t>Dudley South</t>
  </si>
  <si>
    <t>E14000722</t>
  </si>
  <si>
    <t>Halesowen and Rowley Regis</t>
  </si>
  <si>
    <t>E14000743</t>
  </si>
  <si>
    <t>Hereford and South Herefordshire</t>
  </si>
  <si>
    <t>E14000767</t>
  </si>
  <si>
    <t>Kenilworth and Southam</t>
  </si>
  <si>
    <t>E14000791</t>
  </si>
  <si>
    <t>E14000799</t>
  </si>
  <si>
    <t>E14000812</t>
  </si>
  <si>
    <t>Meriden</t>
  </si>
  <si>
    <t>E14000818</t>
  </si>
  <si>
    <t>Mid Worcestershire</t>
  </si>
  <si>
    <t>E14000834</t>
  </si>
  <si>
    <t>E14000847</t>
  </si>
  <si>
    <t>North Herefordshire</t>
  </si>
  <si>
    <t>E14000849</t>
  </si>
  <si>
    <t>North Shropshire</t>
  </si>
  <si>
    <t>E14000854</t>
  </si>
  <si>
    <t>E14000868</t>
  </si>
  <si>
    <t>Nuneaton</t>
  </si>
  <si>
    <t>E14000892</t>
  </si>
  <si>
    <t>E14000905</t>
  </si>
  <si>
    <t>E14000926</t>
  </si>
  <si>
    <t>Shrewsbury and Atcham</t>
  </si>
  <si>
    <t>E14000931</t>
  </si>
  <si>
    <t>E14000945</t>
  </si>
  <si>
    <t>E14000965</t>
  </si>
  <si>
    <t>E14000966</t>
  </si>
  <si>
    <t>E14000972</t>
  </si>
  <si>
    <t>Stoke-on-Trent Central</t>
  </si>
  <si>
    <t>E14000973</t>
  </si>
  <si>
    <t>Stoke-on-Trent North</t>
  </si>
  <si>
    <t>E14000974</t>
  </si>
  <si>
    <t>Stoke-on-Trent South</t>
  </si>
  <si>
    <t>E14000975</t>
  </si>
  <si>
    <t>E14000976</t>
  </si>
  <si>
    <t>Stourbridge</t>
  </si>
  <si>
    <t>E14000977</t>
  </si>
  <si>
    <t>E14000985</t>
  </si>
  <si>
    <t>Sutton Coldfield</t>
  </si>
  <si>
    <t>E14000986</t>
  </si>
  <si>
    <t>E14000989</t>
  </si>
  <si>
    <t>Telford</t>
  </si>
  <si>
    <t>E14000992</t>
  </si>
  <si>
    <t>The Wrekin</t>
  </si>
  <si>
    <t>E14001011</t>
  </si>
  <si>
    <t>Walsall North</t>
  </si>
  <si>
    <t>E14001012</t>
  </si>
  <si>
    <t>Walsall South</t>
  </si>
  <si>
    <t>E14001016</t>
  </si>
  <si>
    <t>E14001019</t>
  </si>
  <si>
    <t>Warwick and Leamington</t>
  </si>
  <si>
    <t>E14001029</t>
  </si>
  <si>
    <t>West Bromwich East</t>
  </si>
  <si>
    <t>E14001030</t>
  </si>
  <si>
    <t>West Bromwich West</t>
  </si>
  <si>
    <t>E14001035</t>
  </si>
  <si>
    <t>West Worcestershire</t>
  </si>
  <si>
    <t>E14001049</t>
  </si>
  <si>
    <t>Wolverhampton North East</t>
  </si>
  <si>
    <t>E14001050</t>
  </si>
  <si>
    <t>Wolverhampton South East</t>
  </si>
  <si>
    <t>E14001051</t>
  </si>
  <si>
    <t>Wolverhampton South West</t>
  </si>
  <si>
    <t>E14001052</t>
  </si>
  <si>
    <t>E14001058</t>
  </si>
  <si>
    <t>E14000541</t>
  </si>
  <si>
    <t>Barnsley Central</t>
  </si>
  <si>
    <t>E14000542</t>
  </si>
  <si>
    <t>Barnsley East</t>
  </si>
  <si>
    <t>E14000548</t>
  </si>
  <si>
    <t>Batley and Spen</t>
  </si>
  <si>
    <t>E14000556</t>
  </si>
  <si>
    <t>Beverley and Holderness</t>
  </si>
  <si>
    <t>E14000587</t>
  </si>
  <si>
    <t>Bradford East</t>
  </si>
  <si>
    <t>E14000588</t>
  </si>
  <si>
    <t>Bradford South</t>
  </si>
  <si>
    <t>E14000589</t>
  </si>
  <si>
    <t>Bradford West</t>
  </si>
  <si>
    <t>E14000596</t>
  </si>
  <si>
    <t>Brigg and Goole</t>
  </si>
  <si>
    <t>E14000614</t>
  </si>
  <si>
    <t>Calder Valley</t>
  </si>
  <si>
    <t>E14000643</t>
  </si>
  <si>
    <t>Cleethorpes</t>
  </si>
  <si>
    <t>E14000645</t>
  </si>
  <si>
    <t>Colne Valley</t>
  </si>
  <si>
    <t>E14000666</t>
  </si>
  <si>
    <t>E14000667</t>
  </si>
  <si>
    <t>Don Valley</t>
  </si>
  <si>
    <t>E14000668</t>
  </si>
  <si>
    <t>Doncaster Central</t>
  </si>
  <si>
    <t>E14000669</t>
  </si>
  <si>
    <t>Doncaster North</t>
  </si>
  <si>
    <t>E14000683</t>
  </si>
  <si>
    <t>East Yorkshire</t>
  </si>
  <si>
    <t>E14000689</t>
  </si>
  <si>
    <t>Elmet and Rothwell</t>
  </si>
  <si>
    <t>E14000716</t>
  </si>
  <si>
    <t>Great Grimsby</t>
  </si>
  <si>
    <t>E14000723</t>
  </si>
  <si>
    <t>Halifax</t>
  </si>
  <si>
    <t>E14000724</t>
  </si>
  <si>
    <t>Haltemprice and Howden</t>
  </si>
  <si>
    <t>E14000730</t>
  </si>
  <si>
    <t>Harrogate and Knaresborough</t>
  </si>
  <si>
    <t>E14000740</t>
  </si>
  <si>
    <t>Hemsworth</t>
  </si>
  <si>
    <t>E14000756</t>
  </si>
  <si>
    <t>Huddersfield</t>
  </si>
  <si>
    <t>E14000766</t>
  </si>
  <si>
    <t>Keighley</t>
  </si>
  <si>
    <t>E14000771</t>
  </si>
  <si>
    <t>Kingston upon Hull East</t>
  </si>
  <si>
    <t>E14000772</t>
  </si>
  <si>
    <t>Kingston upon Hull North</t>
  </si>
  <si>
    <t>E14000773</t>
  </si>
  <si>
    <t>Kingston upon Hull West and Hessle</t>
  </si>
  <si>
    <t>E14000777</t>
  </si>
  <si>
    <t>Leeds Central</t>
  </si>
  <si>
    <t>E14000778</t>
  </si>
  <si>
    <t>Leeds East</t>
  </si>
  <si>
    <t>E14000779</t>
  </si>
  <si>
    <t>Leeds North East</t>
  </si>
  <si>
    <t>E14000780</t>
  </si>
  <si>
    <t>Leeds North West</t>
  </si>
  <si>
    <t>E14000781</t>
  </si>
  <si>
    <t>Leeds West</t>
  </si>
  <si>
    <t>E14000826</t>
  </si>
  <si>
    <t>Morley and Outwood</t>
  </si>
  <si>
    <t>E14000836</t>
  </si>
  <si>
    <t>Normanton, Pontefract and Castleford</t>
  </si>
  <si>
    <t>E14000876</t>
  </si>
  <si>
    <t>Penistone and Stocksbridge</t>
  </si>
  <si>
    <t>E14000886</t>
  </si>
  <si>
    <t>Pudsey</t>
  </si>
  <si>
    <t>E14000895</t>
  </si>
  <si>
    <t>Richmond (Yorks)</t>
  </si>
  <si>
    <t>E14000903</t>
  </si>
  <si>
    <t>Rother Valley</t>
  </si>
  <si>
    <t>E14000904</t>
  </si>
  <si>
    <t>E14000913</t>
  </si>
  <si>
    <t>Scarborough and Whitby</t>
  </si>
  <si>
    <t>E14000914</t>
  </si>
  <si>
    <t>Scunthorpe</t>
  </si>
  <si>
    <t>E14000917</t>
  </si>
  <si>
    <t>Selby and Ainsty</t>
  </si>
  <si>
    <t>E14000919</t>
  </si>
  <si>
    <t>Sheffield Central</t>
  </si>
  <si>
    <t>E14000920</t>
  </si>
  <si>
    <t>Sheffield South East</t>
  </si>
  <si>
    <t>E14000921</t>
  </si>
  <si>
    <t>Sheffield, Brightside and Hillsborough</t>
  </si>
  <si>
    <t>E14000922</t>
  </si>
  <si>
    <t>Sheffield, Hallam</t>
  </si>
  <si>
    <t>E14000923</t>
  </si>
  <si>
    <t>Sheffield, Heeley</t>
  </si>
  <si>
    <t>E14000925</t>
  </si>
  <si>
    <t>E14000928</t>
  </si>
  <si>
    <t>Skipton and Ripon</t>
  </si>
  <si>
    <t>E14000993</t>
  </si>
  <si>
    <t>Thirsk and Malton</t>
  </si>
  <si>
    <t>E14001009</t>
  </si>
  <si>
    <t>E14001028</t>
  </si>
  <si>
    <t>Wentworth and Dearne</t>
  </si>
  <si>
    <t>E14001061</t>
  </si>
  <si>
    <t>York Central</t>
  </si>
  <si>
    <t>E14001062</t>
  </si>
  <si>
    <t>York Outer</t>
  </si>
  <si>
    <t>Average</t>
  </si>
  <si>
    <t>Listed building use</t>
  </si>
  <si>
    <t>In 2015, analysis of the use classs of listed buildings was carried out by Historic England using OS data. The regional distribution of the main use classes are shown below. Note that not all listed buildings were able to be linked to use classes. 86% of NHLE were able to be matched to use classes. The remaining 14% are unknown. This data can be used as an indication of the distribution of use classes.</t>
  </si>
  <si>
    <t>Listed Buildings by Use Class</t>
  </si>
  <si>
    <t>Use class</t>
  </si>
  <si>
    <t>Dwelling houses (C3)</t>
  </si>
  <si>
    <t>Shops (A1)</t>
  </si>
  <si>
    <t>Business (B1)</t>
  </si>
  <si>
    <t>Non-residential institutions (D1)</t>
  </si>
  <si>
    <t>Drinking establishments (A4)</t>
  </si>
  <si>
    <t>Hotels (C1)</t>
  </si>
  <si>
    <t>Food and drink (A3)</t>
  </si>
  <si>
    <t>Residential institutions (C2)</t>
  </si>
  <si>
    <t>Houses in multiple occupation (C4)</t>
  </si>
  <si>
    <t>Other use classifications</t>
  </si>
  <si>
    <t>Source: Analysis of OS data (2015)</t>
  </si>
  <si>
    <t>Listed Buildings by Use (2008)</t>
  </si>
  <si>
    <t>England, Listed buildings by type (all) 2008 %*</t>
  </si>
  <si>
    <t>% Type</t>
  </si>
  <si>
    <t>Domestic</t>
  </si>
  <si>
    <t>Agriculture and subsistence</t>
  </si>
  <si>
    <t>Commercial</t>
  </si>
  <si>
    <t>Transport, communications, maritime</t>
  </si>
  <si>
    <t>Religious, ritual and funerary</t>
  </si>
  <si>
    <t>Gardens, parks and open spaces</t>
  </si>
  <si>
    <t>Commemorative</t>
  </si>
  <si>
    <t>Civil, health and welfare, defence</t>
  </si>
  <si>
    <t>Education</t>
  </si>
  <si>
    <t>Water supply and drainage</t>
  </si>
  <si>
    <t>Other (unassigned)</t>
  </si>
  <si>
    <t>Listed Buildings by Age (2008)</t>
  </si>
  <si>
    <t>England, Age of listed buildings entries  (all) 2008 %*</t>
  </si>
  <si>
    <t>% Age</t>
  </si>
  <si>
    <t>Pre 1851</t>
  </si>
  <si>
    <t>1851 - 1918</t>
  </si>
  <si>
    <t>1919 onwards</t>
  </si>
  <si>
    <t>*There are a number of overlaps in the categories. E.g. farmhouses come under both ‘domestic’ and ‘agriculture’ so would be counted twice. This multiple counting is used to estimate proportions. These figues are only indicative.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</si>
</sst>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_-;\-* #,##0_-;_-* &quot;-&quot;??_-;_-@_-"/>
    <numFmt numFmtId="165" formatCode="0.0%"/>
    <numFmt numFmtId="166" formatCode="_-* #,##0.0_-;\-* #,##0.0_-;_-* &quot;-&quot;??_-;_-@_-"/>
  </numFmts>
  <fonts count="42" x14ac:knownFonts="1">
    <font>
      <sz val="11"/>
      <color theme="1"/>
      <name val="Calibri"/>
      <family val="2"/>
      <scheme val="minor"/>
    </font>
    <font>
      <sz val="11"/>
      <color theme="1"/>
      <name val="Calibri"/>
      <family val="2"/>
      <scheme val="minor"/>
    </font>
    <font>
      <u/>
      <sz val="10"/>
      <color indexed="12"/>
      <name val="Arial"/>
      <family val="2"/>
    </font>
    <font>
      <sz val="1"/>
      <color theme="4"/>
      <name val="Calibri"/>
      <family val="2"/>
      <scheme val="minor"/>
    </font>
    <font>
      <sz val="11"/>
      <color theme="1"/>
      <name val="Arial"/>
      <family val="2"/>
    </font>
    <font>
      <b/>
      <sz val="11"/>
      <color theme="1"/>
      <name val="Arial"/>
      <family val="2"/>
    </font>
    <font>
      <sz val="24"/>
      <name val="Source Sans Pro"/>
      <family val="2"/>
    </font>
    <font>
      <sz val="14"/>
      <color theme="2" tint="-0.749961851863155"/>
      <name val="Arial"/>
      <family val="2"/>
    </font>
    <font>
      <sz val="9"/>
      <color theme="1"/>
      <name val="Calibri"/>
      <family val="2"/>
      <scheme val="minor"/>
    </font>
    <font>
      <sz val="21"/>
      <color theme="2" tint="-0.749961851863155"/>
      <name val="Arial"/>
      <family val="2"/>
    </font>
    <font>
      <b/>
      <sz val="11"/>
      <color theme="1"/>
      <name val="Calibri"/>
      <family val="2"/>
      <scheme val="minor"/>
    </font>
    <font>
      <sz val="24"/>
      <color theme="1"/>
      <name val="Calibri"/>
      <family val="2"/>
      <scheme val="minor"/>
    </font>
    <font>
      <sz val="18"/>
      <color theme="1"/>
      <name val="Calibri"/>
      <family val="2"/>
      <scheme val="minor"/>
    </font>
    <font>
      <sz val="36"/>
      <name val="Calibri"/>
      <family val="2"/>
      <scheme val="minor"/>
    </font>
    <font>
      <u/>
      <sz val="10"/>
      <color indexed="12"/>
      <name val="Calibri"/>
      <family val="2"/>
      <scheme val="minor"/>
    </font>
    <font>
      <sz val="14"/>
      <color theme="1"/>
      <name val="Calibri"/>
      <family val="2"/>
      <scheme val="minor"/>
    </font>
    <font>
      <u/>
      <sz val="11"/>
      <color indexed="12"/>
      <name val="Calibri"/>
      <family val="2"/>
      <scheme val="minor"/>
    </font>
    <font>
      <sz val="14"/>
      <color theme="2" tint="-0.749961851863155"/>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8"/>
      <name val="Calibri"/>
      <family val="2"/>
      <scheme val="minor"/>
    </font>
    <font>
      <sz val="22"/>
      <name val="Calibri"/>
      <family val="2"/>
    </font>
    <font>
      <sz val="36"/>
      <name val="Calibri"/>
      <family val="2"/>
    </font>
    <font>
      <u/>
      <sz val="10"/>
      <color indexed="12"/>
      <name val="Calibri"/>
      <family val="2"/>
    </font>
    <font>
      <u/>
      <sz val="11"/>
      <color indexed="12"/>
      <name val="Calibri"/>
      <family val="2"/>
    </font>
    <font>
      <sz val="24"/>
      <name val="Calibri"/>
      <family val="2"/>
    </font>
    <font>
      <sz val="21"/>
      <color theme="2" tint="-0.749961851863155"/>
      <name val="Calibri"/>
      <family val="2"/>
    </font>
    <font>
      <sz val="14"/>
      <color theme="2" tint="-0.749961851863155"/>
      <name val="Calibri"/>
      <family val="2"/>
    </font>
    <font>
      <sz val="11"/>
      <color theme="1"/>
      <name val="Calibri"/>
      <family val="2"/>
    </font>
    <font>
      <b/>
      <sz val="11"/>
      <color theme="0"/>
      <name val="Calibri"/>
      <family val="2"/>
    </font>
    <font>
      <b/>
      <sz val="11"/>
      <color theme="1"/>
      <name val="Calibri"/>
      <family val="2"/>
    </font>
    <font>
      <sz val="14"/>
      <color theme="3"/>
      <name val="Calibri"/>
      <family val="2"/>
    </font>
    <font>
      <vertAlign val="superscript"/>
      <sz val="14"/>
      <color theme="3"/>
      <name val="Calibri"/>
      <family val="2"/>
    </font>
    <font>
      <vertAlign val="superscript"/>
      <sz val="11"/>
      <color theme="1"/>
      <name val="Calibri"/>
      <family val="2"/>
    </font>
    <font>
      <sz val="9"/>
      <color theme="1"/>
      <name val="Calibri"/>
      <family val="2"/>
    </font>
    <font>
      <b/>
      <vertAlign val="superscript"/>
      <sz val="11"/>
      <color theme="1"/>
      <name val="Calibri"/>
      <family val="2"/>
    </font>
    <font>
      <sz val="24"/>
      <name val="Calibri"/>
      <family val="2"/>
      <scheme val="minor"/>
    </font>
    <font>
      <sz val="11"/>
      <color rgb="FF555555"/>
      <name val="Calibri"/>
      <family val="2"/>
    </font>
    <font>
      <sz val="11"/>
      <name val="Calibri"/>
      <family val="2"/>
    </font>
    <font>
      <sz val="11"/>
      <color theme="0"/>
      <name val="Calibri"/>
      <family val="2"/>
    </font>
    <font>
      <sz val="11"/>
      <color rgb="FF555555"/>
      <name val="Calibri"/>
      <family val="2"/>
      <scheme val="minor"/>
    </font>
  </fonts>
  <fills count="8">
    <fill>
      <patternFill patternType="none"/>
    </fill>
    <fill>
      <patternFill patternType="gray125"/>
    </fill>
    <fill>
      <patternFill patternType="solid">
        <fgColor theme="8" tint="-0.499984740745262"/>
        <bgColor indexed="64"/>
      </patternFill>
    </fill>
    <fill>
      <patternFill patternType="solid">
        <fgColor rgb="FFFDF5E5"/>
        <bgColor indexed="64"/>
      </patternFill>
    </fill>
    <fill>
      <patternFill patternType="solid">
        <fgColor rgb="FF555555"/>
        <bgColor theme="1"/>
      </patternFill>
    </fill>
    <fill>
      <patternFill patternType="solid">
        <fgColor rgb="FF555555"/>
        <bgColor theme="4"/>
      </patternFill>
    </fill>
    <fill>
      <patternFill patternType="solid">
        <fgColor rgb="FF555555"/>
        <bgColor indexed="64"/>
      </patternFill>
    </fill>
    <fill>
      <patternFill patternType="solid">
        <fgColor rgb="FF555555"/>
        <bgColor theme="8"/>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theme="7"/>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theme="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theme="4"/>
      </top>
      <bottom/>
      <diagonal/>
    </border>
    <border>
      <left style="thin">
        <color indexed="64"/>
      </left>
      <right style="thin">
        <color indexed="64"/>
      </right>
      <top style="thin">
        <color indexed="64"/>
      </top>
      <bottom/>
      <diagonal/>
    </border>
    <border>
      <left style="thin">
        <color indexed="64"/>
      </left>
      <right style="thin">
        <color theme="4" tint="0.39994506668294322"/>
      </right>
      <top style="thin">
        <color indexed="64"/>
      </top>
      <bottom/>
      <diagonal/>
    </border>
    <border>
      <left style="thin">
        <color theme="4" tint="0.39994506668294322"/>
      </left>
      <right style="thin">
        <color indexed="64"/>
      </right>
      <top style="thin">
        <color indexed="64"/>
      </top>
      <bottom/>
      <diagonal/>
    </border>
    <border>
      <left style="thin">
        <color theme="4" tint="0.39994506668294322"/>
      </left>
      <right/>
      <top style="thin">
        <color indexed="64"/>
      </top>
      <bottom/>
      <diagonal/>
    </border>
  </borders>
  <cellStyleXfs count="9">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applyFill="0" applyBorder="0" applyAlignment="0" applyProtection="0"/>
    <xf numFmtId="0" fontId="3" fillId="0" borderId="0">
      <alignment wrapText="1"/>
    </xf>
    <xf numFmtId="9" fontId="1" fillId="0" borderId="0" applyFont="0" applyFill="0" applyBorder="0" applyAlignment="0" applyProtection="0"/>
    <xf numFmtId="0" fontId="7" fillId="0" borderId="0" applyFill="0" applyBorder="0" applyAlignment="0" applyProtection="0"/>
    <xf numFmtId="0" fontId="8" fillId="0" borderId="0" applyFill="0" applyBorder="0" applyProtection="0">
      <alignment vertical="top"/>
    </xf>
    <xf numFmtId="0" fontId="9" fillId="0" borderId="0" applyFill="0" applyBorder="0" applyAlignment="0" applyProtection="0"/>
  </cellStyleXfs>
  <cellXfs count="291">
    <xf numFmtId="0" fontId="0" fillId="0" borderId="0" xfId="0"/>
    <xf numFmtId="0" fontId="6" fillId="0" borderId="0" xfId="3"/>
    <xf numFmtId="0" fontId="4" fillId="0" borderId="0" xfId="0" applyFont="1"/>
    <xf numFmtId="0" fontId="4" fillId="0" borderId="0" xfId="0" applyFont="1" applyAlignment="1">
      <alignment wrapText="1"/>
    </xf>
    <xf numFmtId="164" fontId="4" fillId="0" borderId="0" xfId="1" applyNumberFormat="1" applyFont="1"/>
    <xf numFmtId="9" fontId="4" fillId="0" borderId="0" xfId="5" applyFont="1"/>
    <xf numFmtId="0" fontId="5" fillId="0" borderId="0" xfId="0" applyFont="1"/>
    <xf numFmtId="0" fontId="7" fillId="0" borderId="0" xfId="6"/>
    <xf numFmtId="0" fontId="8" fillId="0" borderId="0" xfId="7">
      <alignment vertical="top"/>
    </xf>
    <xf numFmtId="0" fontId="9" fillId="0" borderId="0" xfId="8"/>
    <xf numFmtId="0" fontId="8" fillId="0" borderId="0" xfId="7" applyFill="1">
      <alignment vertical="top"/>
    </xf>
    <xf numFmtId="0" fontId="4" fillId="0" borderId="0" xfId="0" applyFont="1" applyAlignment="1">
      <alignment vertical="top"/>
    </xf>
    <xf numFmtId="0" fontId="11" fillId="0" borderId="1" xfId="0" applyFont="1" applyBorder="1"/>
    <xf numFmtId="0" fontId="11" fillId="0" borderId="2" xfId="0" applyFont="1" applyBorder="1"/>
    <xf numFmtId="0" fontId="11" fillId="0" borderId="5" xfId="0" applyFont="1" applyBorder="1"/>
    <xf numFmtId="0" fontId="11" fillId="0" borderId="0" xfId="0" applyFont="1"/>
    <xf numFmtId="0" fontId="12" fillId="0" borderId="3" xfId="0" applyFont="1" applyBorder="1"/>
    <xf numFmtId="0" fontId="12" fillId="0" borderId="0" xfId="0" applyFont="1" applyAlignment="1">
      <alignment vertical="top"/>
    </xf>
    <xf numFmtId="0" fontId="12" fillId="0" borderId="6" xfId="0" applyFont="1" applyBorder="1" applyAlignment="1">
      <alignment vertical="top"/>
    </xf>
    <xf numFmtId="0" fontId="12" fillId="0" borderId="0" xfId="0" applyFont="1"/>
    <xf numFmtId="0" fontId="13" fillId="0" borderId="0" xfId="0" applyFont="1" applyAlignment="1">
      <alignment horizontal="left" vertical="top" wrapText="1"/>
    </xf>
    <xf numFmtId="0" fontId="0" fillId="0" borderId="3" xfId="0" applyBorder="1"/>
    <xf numFmtId="0" fontId="0" fillId="0" borderId="6" xfId="0" applyBorder="1"/>
    <xf numFmtId="0" fontId="10" fillId="0" borderId="0" xfId="0" applyFont="1"/>
    <xf numFmtId="0" fontId="14" fillId="0" borderId="0" xfId="2" applyFont="1" applyFill="1" applyBorder="1" applyAlignment="1" applyProtection="1"/>
    <xf numFmtId="0" fontId="14" fillId="0" borderId="0" xfId="2" applyFont="1" applyBorder="1" applyAlignment="1" applyProtection="1"/>
    <xf numFmtId="14" fontId="0" fillId="0" borderId="0" xfId="0" applyNumberFormat="1" applyAlignment="1">
      <alignment horizontal="left"/>
    </xf>
    <xf numFmtId="0" fontId="0" fillId="0" borderId="7" xfId="0" applyBorder="1"/>
    <xf numFmtId="0" fontId="0" fillId="0" borderId="8" xfId="0" applyBorder="1"/>
    <xf numFmtId="0" fontId="0" fillId="0" borderId="9" xfId="0" applyBorder="1"/>
    <xf numFmtId="0" fontId="16" fillId="0" borderId="0" xfId="2" applyFont="1" applyBorder="1" applyAlignment="1" applyProtection="1"/>
    <xf numFmtId="0" fontId="1" fillId="0" borderId="0" xfId="0" applyFont="1"/>
    <xf numFmtId="0" fontId="1" fillId="0" borderId="1" xfId="0" applyFont="1" applyBorder="1"/>
    <xf numFmtId="0" fontId="1" fillId="0" borderId="2" xfId="0" applyFont="1" applyBorder="1"/>
    <xf numFmtId="0" fontId="1" fillId="0" borderId="5" xfId="0" applyFont="1" applyBorder="1"/>
    <xf numFmtId="0" fontId="12" fillId="0" borderId="6" xfId="0" applyFont="1" applyBorder="1"/>
    <xf numFmtId="0" fontId="1" fillId="0" borderId="3" xfId="0" applyFont="1" applyBorder="1"/>
    <xf numFmtId="0" fontId="17" fillId="0" borderId="0" xfId="6" applyFont="1" applyBorder="1"/>
    <xf numFmtId="0" fontId="1" fillId="0" borderId="6" xfId="0" applyFont="1" applyBorder="1"/>
    <xf numFmtId="0" fontId="18" fillId="0" borderId="0" xfId="0" applyFont="1"/>
    <xf numFmtId="0" fontId="18" fillId="0" borderId="0" xfId="0" applyFont="1" applyAlignment="1">
      <alignment horizontal="left"/>
    </xf>
    <xf numFmtId="0" fontId="1" fillId="0" borderId="7" xfId="0" applyFont="1" applyBorder="1"/>
    <xf numFmtId="0" fontId="1" fillId="0" borderId="8" xfId="0" applyFont="1" applyBorder="1"/>
    <xf numFmtId="0" fontId="1" fillId="0" borderId="9" xfId="0" applyFont="1" applyBorder="1"/>
    <xf numFmtId="0" fontId="0" fillId="0" borderId="0" xfId="0" applyAlignment="1">
      <alignment wrapText="1"/>
    </xf>
    <xf numFmtId="0" fontId="20" fillId="0" borderId="0" xfId="0" applyFont="1" applyAlignment="1">
      <alignment horizontal="right" wrapText="1"/>
    </xf>
    <xf numFmtId="0" fontId="12" fillId="0" borderId="6" xfId="0" applyFont="1" applyBorder="1" applyAlignment="1">
      <alignment horizontal="left" vertical="top"/>
    </xf>
    <xf numFmtId="0" fontId="15" fillId="0" borderId="0" xfId="0" applyFont="1" applyAlignment="1">
      <alignment wrapText="1"/>
    </xf>
    <xf numFmtId="0" fontId="0" fillId="2" borderId="0" xfId="0" applyFill="1"/>
    <xf numFmtId="0" fontId="24" fillId="0" borderId="0" xfId="2" applyFont="1" applyFill="1" applyBorder="1" applyAlignment="1" applyProtection="1"/>
    <xf numFmtId="0" fontId="25" fillId="0" borderId="0" xfId="2" applyFont="1" applyBorder="1" applyAlignment="1" applyProtection="1"/>
    <xf numFmtId="0" fontId="25" fillId="0" borderId="0" xfId="2" applyFont="1" applyAlignment="1" applyProtection="1"/>
    <xf numFmtId="0" fontId="26" fillId="0" borderId="0" xfId="3" applyFont="1"/>
    <xf numFmtId="0" fontId="27" fillId="0" borderId="0" xfId="8" applyFont="1"/>
    <xf numFmtId="0" fontId="28" fillId="0" borderId="0" xfId="6" applyFont="1"/>
    <xf numFmtId="0" fontId="1" fillId="0" borderId="0" xfId="0" applyFont="1" applyAlignment="1">
      <alignment wrapText="1"/>
    </xf>
    <xf numFmtId="0" fontId="1" fillId="0" borderId="0" xfId="0" applyFont="1" applyAlignment="1">
      <alignment horizontal="right" wrapText="1"/>
    </xf>
    <xf numFmtId="164" fontId="1" fillId="0" borderId="0" xfId="1" applyNumberFormat="1" applyFont="1" applyBorder="1"/>
    <xf numFmtId="165" fontId="1" fillId="0" borderId="0" xfId="5" applyNumberFormat="1" applyFont="1" applyBorder="1"/>
    <xf numFmtId="164" fontId="1" fillId="0" borderId="0" xfId="1" applyNumberFormat="1" applyFont="1" applyBorder="1" applyAlignment="1">
      <alignment horizontal="right"/>
    </xf>
    <xf numFmtId="0" fontId="1" fillId="2" borderId="0" xfId="0" applyFont="1" applyFill="1"/>
    <xf numFmtId="0" fontId="1" fillId="0" borderId="0" xfId="0" applyFont="1" applyAlignment="1">
      <alignment horizontal="right"/>
    </xf>
    <xf numFmtId="164" fontId="1" fillId="0" borderId="11" xfId="1" applyNumberFormat="1" applyFont="1" applyBorder="1"/>
    <xf numFmtId="43" fontId="1" fillId="0" borderId="0" xfId="1" applyFont="1"/>
    <xf numFmtId="164" fontId="1" fillId="0" borderId="0" xfId="1" applyNumberFormat="1" applyFont="1"/>
    <xf numFmtId="9" fontId="1" fillId="0" borderId="0" xfId="5" applyFont="1"/>
    <xf numFmtId="166" fontId="1" fillId="0" borderId="0" xfId="1" applyNumberFormat="1" applyFont="1"/>
    <xf numFmtId="0" fontId="29" fillId="0" borderId="0" xfId="0" applyFont="1"/>
    <xf numFmtId="0" fontId="29" fillId="0" borderId="0" xfId="0" applyFont="1" applyAlignment="1">
      <alignment horizontal="left" indent="1"/>
    </xf>
    <xf numFmtId="0" fontId="29" fillId="0" borderId="0" xfId="0" applyFont="1" applyAlignment="1">
      <alignment wrapText="1"/>
    </xf>
    <xf numFmtId="164" fontId="29" fillId="0" borderId="0" xfId="1" applyNumberFormat="1" applyFont="1"/>
    <xf numFmtId="9" fontId="29" fillId="0" borderId="0" xfId="5" applyFont="1"/>
    <xf numFmtId="0" fontId="31" fillId="0" borderId="0" xfId="0" applyFont="1"/>
    <xf numFmtId="164" fontId="31" fillId="0" borderId="0" xfId="1" applyNumberFormat="1" applyFont="1"/>
    <xf numFmtId="9" fontId="31" fillId="0" borderId="0" xfId="5" applyFont="1"/>
    <xf numFmtId="0" fontId="32" fillId="0" borderId="0" xfId="0" applyFont="1"/>
    <xf numFmtId="164" fontId="29" fillId="0" borderId="0" xfId="0" applyNumberFormat="1" applyFont="1"/>
    <xf numFmtId="0" fontId="29" fillId="0" borderId="4" xfId="0" applyFont="1" applyBorder="1"/>
    <xf numFmtId="0" fontId="35" fillId="0" borderId="0" xfId="7" applyFont="1">
      <alignment vertical="top"/>
    </xf>
    <xf numFmtId="164" fontId="35" fillId="0" borderId="0" xfId="1" applyNumberFormat="1" applyFont="1" applyAlignment="1">
      <alignment vertical="top"/>
    </xf>
    <xf numFmtId="9" fontId="35" fillId="0" borderId="0" xfId="7" applyNumberFormat="1" applyFont="1">
      <alignment vertical="top"/>
    </xf>
    <xf numFmtId="164" fontId="29" fillId="0" borderId="0" xfId="1" applyNumberFormat="1" applyFont="1" applyAlignment="1">
      <alignment wrapText="1"/>
    </xf>
    <xf numFmtId="9" fontId="29" fillId="0" borderId="0" xfId="5" applyFont="1" applyAlignment="1">
      <alignment wrapText="1"/>
    </xf>
    <xf numFmtId="0" fontId="29" fillId="0" borderId="0" xfId="0" applyFont="1" applyAlignment="1">
      <alignment horizontal="left"/>
    </xf>
    <xf numFmtId="0" fontId="29" fillId="0" borderId="0" xfId="0" applyFont="1" applyAlignment="1">
      <alignment vertical="top"/>
    </xf>
    <xf numFmtId="0" fontId="29" fillId="0" borderId="0" xfId="0" applyFont="1" applyAlignment="1">
      <alignment vertical="top" wrapText="1"/>
    </xf>
    <xf numFmtId="9" fontId="29" fillId="0" borderId="0" xfId="5" applyFont="1" applyBorder="1"/>
    <xf numFmtId="0" fontId="28" fillId="0" borderId="0" xfId="6" applyFont="1" applyBorder="1"/>
    <xf numFmtId="0" fontId="29" fillId="0" borderId="11" xfId="0" applyFont="1" applyBorder="1"/>
    <xf numFmtId="0" fontId="29" fillId="0" borderId="12" xfId="0" applyFont="1" applyBorder="1"/>
    <xf numFmtId="9" fontId="31" fillId="0" borderId="11" xfId="5" applyFont="1" applyBorder="1"/>
    <xf numFmtId="164" fontId="31" fillId="0" borderId="12" xfId="1" applyNumberFormat="1" applyFont="1" applyBorder="1"/>
    <xf numFmtId="164" fontId="29" fillId="0" borderId="11" xfId="1" applyNumberFormat="1" applyFont="1" applyBorder="1"/>
    <xf numFmtId="164" fontId="29" fillId="0" borderId="0" xfId="1" applyNumberFormat="1" applyFont="1" applyBorder="1"/>
    <xf numFmtId="164" fontId="29" fillId="0" borderId="12" xfId="1" applyNumberFormat="1" applyFont="1" applyBorder="1"/>
    <xf numFmtId="9" fontId="29" fillId="0" borderId="11" xfId="5" applyFont="1" applyBorder="1"/>
    <xf numFmtId="9" fontId="29" fillId="0" borderId="12" xfId="5" applyFont="1" applyBorder="1"/>
    <xf numFmtId="9" fontId="29" fillId="0" borderId="13" xfId="5" applyFont="1" applyBorder="1"/>
    <xf numFmtId="0" fontId="29" fillId="0" borderId="14" xfId="0" applyFont="1" applyBorder="1"/>
    <xf numFmtId="164" fontId="29" fillId="0" borderId="15" xfId="1" applyNumberFormat="1" applyFont="1" applyBorder="1"/>
    <xf numFmtId="164" fontId="29" fillId="0" borderId="13" xfId="1" applyNumberFormat="1" applyFont="1" applyBorder="1"/>
    <xf numFmtId="164" fontId="29" fillId="0" borderId="14" xfId="1" applyNumberFormat="1" applyFont="1" applyBorder="1"/>
    <xf numFmtId="9" fontId="29" fillId="0" borderId="14" xfId="5" applyFont="1" applyBorder="1"/>
    <xf numFmtId="9" fontId="29" fillId="0" borderId="15" xfId="5" applyFont="1" applyBorder="1"/>
    <xf numFmtId="0" fontId="8" fillId="0" borderId="0" xfId="7" applyBorder="1">
      <alignment vertical="top"/>
    </xf>
    <xf numFmtId="10" fontId="29" fillId="0" borderId="0" xfId="0" applyNumberFormat="1" applyFont="1"/>
    <xf numFmtId="0" fontId="28" fillId="0" borderId="0" xfId="6" applyFont="1" applyAlignment="1" applyProtection="1"/>
    <xf numFmtId="3" fontId="0" fillId="0" borderId="0" xfId="0" applyNumberFormat="1"/>
    <xf numFmtId="0" fontId="2" fillId="0" borderId="0" xfId="2" applyAlignment="1" applyProtection="1"/>
    <xf numFmtId="10" fontId="4" fillId="0" borderId="0" xfId="0" applyNumberFormat="1" applyFont="1"/>
    <xf numFmtId="164" fontId="29" fillId="0" borderId="0" xfId="1" applyNumberFormat="1" applyFont="1" applyFill="1"/>
    <xf numFmtId="9" fontId="29" fillId="0" borderId="0" xfId="5" applyFont="1" applyFill="1"/>
    <xf numFmtId="164" fontId="31" fillId="0" borderId="0" xfId="1" applyNumberFormat="1" applyFont="1" applyFill="1"/>
    <xf numFmtId="9" fontId="31" fillId="0" borderId="0" xfId="5" applyFont="1" applyFill="1"/>
    <xf numFmtId="0" fontId="28" fillId="0" borderId="0" xfId="6" applyFont="1" applyFill="1"/>
    <xf numFmtId="164" fontId="0" fillId="0" borderId="0" xfId="0" applyNumberFormat="1" applyAlignment="1">
      <alignment horizontal="right"/>
    </xf>
    <xf numFmtId="164" fontId="0" fillId="0" borderId="0" xfId="0" applyNumberFormat="1"/>
    <xf numFmtId="164" fontId="1" fillId="0" borderId="0" xfId="1" applyNumberFormat="1" applyAlignment="1">
      <alignment vertical="top"/>
    </xf>
    <xf numFmtId="0" fontId="7" fillId="0" borderId="0" xfId="6" applyFill="1"/>
    <xf numFmtId="0" fontId="16" fillId="0" borderId="0" xfId="2" applyFont="1" applyAlignment="1" applyProtection="1"/>
    <xf numFmtId="0" fontId="37" fillId="0" borderId="0" xfId="3" applyFont="1"/>
    <xf numFmtId="0" fontId="1" fillId="0" borderId="0" xfId="0" quotePrefix="1" applyFont="1"/>
    <xf numFmtId="164" fontId="1" fillId="0" borderId="0" xfId="0" applyNumberFormat="1" applyFont="1"/>
    <xf numFmtId="164" fontId="5" fillId="0" borderId="0" xfId="0" applyNumberFormat="1" applyFont="1"/>
    <xf numFmtId="10" fontId="5" fillId="0" borderId="0" xfId="0" applyNumberFormat="1" applyFont="1"/>
    <xf numFmtId="164" fontId="31" fillId="0" borderId="0" xfId="1" applyNumberFormat="1" applyFont="1" applyFill="1" applyAlignment="1">
      <alignment vertical="top"/>
    </xf>
    <xf numFmtId="3" fontId="4" fillId="0" borderId="0" xfId="0" applyNumberFormat="1" applyFont="1"/>
    <xf numFmtId="0" fontId="29" fillId="0" borderId="19" xfId="0" applyFont="1" applyBorder="1"/>
    <xf numFmtId="0" fontId="29" fillId="0" borderId="20" xfId="0" applyFont="1" applyBorder="1"/>
    <xf numFmtId="0" fontId="29" fillId="0" borderId="21" xfId="0" applyFont="1" applyBorder="1"/>
    <xf numFmtId="0" fontId="29" fillId="0" borderId="22" xfId="0" applyFont="1" applyBorder="1"/>
    <xf numFmtId="0" fontId="29" fillId="0" borderId="23" xfId="0" applyFont="1" applyBorder="1"/>
    <xf numFmtId="0" fontId="29" fillId="0" borderId="24" xfId="0" applyFont="1" applyBorder="1"/>
    <xf numFmtId="0" fontId="29" fillId="0" borderId="25" xfId="0" applyFont="1" applyBorder="1"/>
    <xf numFmtId="0" fontId="29" fillId="0" borderId="26" xfId="0" applyFont="1" applyBorder="1"/>
    <xf numFmtId="164" fontId="1" fillId="0" borderId="0" xfId="1" applyNumberFormat="1"/>
    <xf numFmtId="165" fontId="1" fillId="3" borderId="0" xfId="0" applyNumberFormat="1" applyFont="1" applyFill="1"/>
    <xf numFmtId="165" fontId="1" fillId="3" borderId="0" xfId="5" applyNumberFormat="1" applyFill="1"/>
    <xf numFmtId="165" fontId="29" fillId="3" borderId="0" xfId="0" applyNumberFormat="1" applyFont="1" applyFill="1"/>
    <xf numFmtId="165" fontId="31" fillId="3" borderId="0" xfId="0" applyNumberFormat="1" applyFont="1" applyFill="1"/>
    <xf numFmtId="0" fontId="30" fillId="5" borderId="10" xfId="0" applyFont="1" applyFill="1" applyBorder="1"/>
    <xf numFmtId="164" fontId="0" fillId="0" borderId="0" xfId="1" applyNumberFormat="1" applyFont="1"/>
    <xf numFmtId="0" fontId="0" fillId="0" borderId="11" xfId="0" applyBorder="1"/>
    <xf numFmtId="0" fontId="0" fillId="0" borderId="12" xfId="0" applyBorder="1"/>
    <xf numFmtId="0" fontId="29" fillId="0" borderId="12" xfId="0" applyFont="1" applyBorder="1" applyAlignment="1">
      <alignment vertical="top"/>
    </xf>
    <xf numFmtId="164" fontId="29" fillId="0" borderId="0" xfId="1" applyNumberFormat="1" applyFont="1" applyFill="1" applyBorder="1"/>
    <xf numFmtId="0" fontId="30" fillId="6" borderId="28" xfId="0" applyFont="1" applyFill="1" applyBorder="1"/>
    <xf numFmtId="0" fontId="30" fillId="6" borderId="29" xfId="0" applyFont="1" applyFill="1" applyBorder="1" applyAlignment="1">
      <alignment wrapText="1"/>
    </xf>
    <xf numFmtId="0" fontId="30" fillId="6" borderId="30" xfId="0" applyFont="1" applyFill="1" applyBorder="1" applyAlignment="1">
      <alignment wrapText="1"/>
    </xf>
    <xf numFmtId="49" fontId="39" fillId="0" borderId="28" xfId="1" applyNumberFormat="1" applyFont="1" applyFill="1" applyBorder="1" applyAlignment="1">
      <alignment vertical="top"/>
    </xf>
    <xf numFmtId="164" fontId="39" fillId="0" borderId="29" xfId="1" applyNumberFormat="1" applyFont="1" applyFill="1" applyBorder="1" applyAlignment="1">
      <alignment vertical="top"/>
    </xf>
    <xf numFmtId="9" fontId="39" fillId="0" borderId="29" xfId="5" applyFont="1" applyFill="1" applyBorder="1" applyAlignment="1">
      <alignment vertical="top"/>
    </xf>
    <xf numFmtId="164" fontId="39" fillId="0" borderId="30" xfId="1" applyNumberFormat="1" applyFont="1" applyFill="1" applyBorder="1" applyAlignment="1">
      <alignment vertical="top"/>
    </xf>
    <xf numFmtId="49" fontId="39" fillId="0" borderId="28" xfId="0" applyNumberFormat="1" applyFont="1" applyBorder="1"/>
    <xf numFmtId="164" fontId="39" fillId="0" borderId="29" xfId="1" applyNumberFormat="1" applyFont="1" applyFill="1" applyBorder="1"/>
    <xf numFmtId="9" fontId="39" fillId="0" borderId="29" xfId="5" applyFont="1" applyFill="1" applyBorder="1"/>
    <xf numFmtId="164" fontId="39" fillId="0" borderId="30" xfId="1" applyNumberFormat="1" applyFont="1" applyFill="1" applyBorder="1"/>
    <xf numFmtId="0" fontId="40" fillId="0" borderId="0" xfId="0" applyFont="1" applyAlignment="1">
      <alignment horizontal="left"/>
    </xf>
    <xf numFmtId="0" fontId="29" fillId="0" borderId="31" xfId="0" applyFont="1" applyBorder="1"/>
    <xf numFmtId="0" fontId="31" fillId="0" borderId="32" xfId="0" applyFont="1" applyBorder="1"/>
    <xf numFmtId="0" fontId="40" fillId="0" borderId="11" xfId="0" applyFont="1" applyBorder="1" applyAlignment="1">
      <alignment horizontal="left"/>
    </xf>
    <xf numFmtId="0" fontId="31" fillId="0" borderId="13" xfId="0" applyFont="1" applyBorder="1"/>
    <xf numFmtId="0" fontId="31" fillId="0" borderId="15" xfId="0" applyFont="1" applyBorder="1"/>
    <xf numFmtId="0" fontId="31" fillId="0" borderId="14" xfId="0" applyFont="1" applyBorder="1"/>
    <xf numFmtId="0" fontId="29" fillId="0" borderId="33" xfId="0" applyFont="1" applyBorder="1"/>
    <xf numFmtId="0" fontId="40" fillId="0" borderId="16" xfId="0" applyFont="1" applyBorder="1"/>
    <xf numFmtId="0" fontId="40" fillId="0" borderId="34" xfId="0" applyFont="1" applyBorder="1" applyAlignment="1">
      <alignment horizontal="left"/>
    </xf>
    <xf numFmtId="0" fontId="40" fillId="0" borderId="16" xfId="0" applyFont="1" applyBorder="1" applyAlignment="1">
      <alignment horizontal="left"/>
    </xf>
    <xf numFmtId="0" fontId="40" fillId="0" borderId="18" xfId="0" applyFont="1" applyBorder="1" applyAlignment="1">
      <alignment horizontal="left"/>
    </xf>
    <xf numFmtId="0" fontId="40" fillId="0" borderId="17" xfId="0" applyFont="1" applyBorder="1" applyAlignment="1">
      <alignment horizontal="left"/>
    </xf>
    <xf numFmtId="0" fontId="40" fillId="0" borderId="0" xfId="0" applyFont="1"/>
    <xf numFmtId="0" fontId="40" fillId="0" borderId="31" xfId="0" applyFont="1" applyBorder="1"/>
    <xf numFmtId="0" fontId="40" fillId="0" borderId="11" xfId="0" applyFont="1" applyBorder="1"/>
    <xf numFmtId="0" fontId="40" fillId="0" borderId="12" xfId="0" applyFont="1" applyBorder="1"/>
    <xf numFmtId="0" fontId="29" fillId="0" borderId="13" xfId="0" applyFont="1" applyBorder="1"/>
    <xf numFmtId="0" fontId="29" fillId="0" borderId="15" xfId="0" applyFont="1" applyBorder="1"/>
    <xf numFmtId="0" fontId="0" fillId="0" borderId="16" xfId="0" applyBorder="1"/>
    <xf numFmtId="0" fontId="0" fillId="0" borderId="17" xfId="0" applyBorder="1"/>
    <xf numFmtId="0" fontId="0" fillId="0" borderId="18" xfId="0" applyBorder="1"/>
    <xf numFmtId="0" fontId="0" fillId="0" borderId="13" xfId="0" applyBorder="1"/>
    <xf numFmtId="0" fontId="0" fillId="0" borderId="14" xfId="0" applyBorder="1"/>
    <xf numFmtId="0" fontId="30" fillId="5" borderId="34" xfId="0" applyFont="1" applyFill="1" applyBorder="1" applyAlignment="1">
      <alignment horizontal="center" vertical="center"/>
    </xf>
    <xf numFmtId="0" fontId="30" fillId="5" borderId="16" xfId="0" applyFont="1" applyFill="1" applyBorder="1" applyAlignment="1">
      <alignment horizontal="center" vertical="center"/>
    </xf>
    <xf numFmtId="9" fontId="29" fillId="3" borderId="0" xfId="5" applyFont="1" applyFill="1"/>
    <xf numFmtId="0" fontId="29" fillId="3" borderId="0" xfId="0" applyFont="1" applyFill="1"/>
    <xf numFmtId="9" fontId="31" fillId="3" borderId="0" xfId="5" applyFont="1" applyFill="1"/>
    <xf numFmtId="0" fontId="29" fillId="0" borderId="16" xfId="0" applyFont="1" applyBorder="1" applyAlignment="1">
      <alignment wrapText="1"/>
    </xf>
    <xf numFmtId="0" fontId="29" fillId="0" borderId="18" xfId="0" applyFont="1" applyBorder="1" applyAlignment="1">
      <alignment wrapText="1"/>
    </xf>
    <xf numFmtId="0" fontId="29" fillId="0" borderId="17" xfId="0" applyFont="1" applyBorder="1" applyAlignment="1">
      <alignment horizontal="left" vertical="top" wrapText="1"/>
    </xf>
    <xf numFmtId="0" fontId="29" fillId="0" borderId="18" xfId="0" applyFont="1" applyBorder="1" applyAlignment="1">
      <alignment horizontal="left" vertical="top" wrapText="1"/>
    </xf>
    <xf numFmtId="164" fontId="29" fillId="0" borderId="12" xfId="1" applyNumberFormat="1" applyFont="1" applyFill="1" applyBorder="1"/>
    <xf numFmtId="164" fontId="31" fillId="0" borderId="14" xfId="1" applyNumberFormat="1" applyFont="1" applyFill="1" applyBorder="1"/>
    <xf numFmtId="164" fontId="31" fillId="0" borderId="15" xfId="1" applyNumberFormat="1" applyFont="1" applyFill="1" applyBorder="1"/>
    <xf numFmtId="0" fontId="29" fillId="0" borderId="16" xfId="0" applyFont="1" applyBorder="1" applyAlignment="1">
      <alignment horizontal="left" vertical="top" wrapText="1"/>
    </xf>
    <xf numFmtId="164" fontId="29" fillId="0" borderId="11" xfId="1" applyNumberFormat="1" applyFont="1" applyFill="1" applyBorder="1"/>
    <xf numFmtId="164" fontId="31" fillId="0" borderId="13" xfId="1" applyNumberFormat="1" applyFont="1" applyFill="1" applyBorder="1"/>
    <xf numFmtId="164" fontId="29" fillId="3" borderId="0" xfId="1" applyNumberFormat="1" applyFont="1" applyFill="1"/>
    <xf numFmtId="164" fontId="31" fillId="3" borderId="0" xfId="1" applyNumberFormat="1" applyFont="1" applyFill="1"/>
    <xf numFmtId="164" fontId="29" fillId="3" borderId="0" xfId="0" applyNumberFormat="1" applyFont="1" applyFill="1"/>
    <xf numFmtId="0" fontId="10" fillId="0" borderId="0" xfId="0" applyFont="1" applyAlignment="1">
      <alignment wrapText="1"/>
    </xf>
    <xf numFmtId="164" fontId="29" fillId="3" borderId="12" xfId="1" applyNumberFormat="1" applyFont="1" applyFill="1" applyBorder="1"/>
    <xf numFmtId="164" fontId="29" fillId="0" borderId="13" xfId="0" applyNumberFormat="1" applyFont="1" applyBorder="1"/>
    <xf numFmtId="164" fontId="29" fillId="0" borderId="14" xfId="0" applyNumberFormat="1" applyFont="1" applyBorder="1"/>
    <xf numFmtId="164" fontId="29" fillId="3" borderId="15" xfId="0" applyNumberFormat="1" applyFont="1" applyFill="1" applyBorder="1"/>
    <xf numFmtId="164" fontId="29" fillId="3" borderId="0" xfId="1" applyNumberFormat="1" applyFont="1" applyFill="1" applyBorder="1"/>
    <xf numFmtId="164" fontId="29" fillId="0" borderId="11" xfId="0" applyNumberFormat="1" applyFont="1" applyBorder="1"/>
    <xf numFmtId="164" fontId="29" fillId="0" borderId="16" xfId="1" applyNumberFormat="1" applyFont="1" applyBorder="1"/>
    <xf numFmtId="164" fontId="29" fillId="0" borderId="17" xfId="1" applyNumberFormat="1" applyFont="1" applyBorder="1"/>
    <xf numFmtId="164" fontId="29" fillId="0" borderId="18" xfId="1" applyNumberFormat="1" applyFont="1" applyBorder="1"/>
    <xf numFmtId="165" fontId="29" fillId="3" borderId="0" xfId="5" applyNumberFormat="1" applyFont="1" applyFill="1"/>
    <xf numFmtId="165" fontId="31" fillId="3" borderId="0" xfId="5" applyNumberFormat="1" applyFont="1" applyFill="1"/>
    <xf numFmtId="0" fontId="1" fillId="0" borderId="0" xfId="0" applyFont="1" applyAlignment="1">
      <alignment vertical="top" wrapText="1"/>
    </xf>
    <xf numFmtId="3" fontId="0" fillId="0" borderId="11" xfId="0" applyNumberFormat="1" applyBorder="1"/>
    <xf numFmtId="3" fontId="0" fillId="0" borderId="12" xfId="0" applyNumberFormat="1" applyBorder="1"/>
    <xf numFmtId="3" fontId="0" fillId="0" borderId="13" xfId="0" applyNumberFormat="1" applyBorder="1"/>
    <xf numFmtId="3" fontId="0" fillId="0" borderId="14" xfId="0" applyNumberFormat="1" applyBorder="1"/>
    <xf numFmtId="3" fontId="0" fillId="0" borderId="15" xfId="0" applyNumberFormat="1" applyBorder="1"/>
    <xf numFmtId="0" fontId="0" fillId="3" borderId="11" xfId="0" applyFill="1" applyBorder="1"/>
    <xf numFmtId="0" fontId="0" fillId="3" borderId="0" xfId="0" applyFill="1"/>
    <xf numFmtId="3" fontId="0" fillId="3" borderId="11" xfId="0" applyNumberFormat="1" applyFill="1" applyBorder="1"/>
    <xf numFmtId="3" fontId="0" fillId="3" borderId="0" xfId="0" applyNumberFormat="1" applyFill="1"/>
    <xf numFmtId="3" fontId="0" fillId="3" borderId="12" xfId="0" applyNumberFormat="1" applyFill="1" applyBorder="1"/>
    <xf numFmtId="0" fontId="0" fillId="0" borderId="0" xfId="0" applyAlignment="1">
      <alignment horizontal="right" wrapText="1"/>
    </xf>
    <xf numFmtId="0" fontId="20" fillId="6" borderId="0" xfId="0" applyFont="1" applyFill="1" applyAlignment="1">
      <alignment horizontal="right" wrapText="1"/>
    </xf>
    <xf numFmtId="0" fontId="1" fillId="0" borderId="11" xfId="0" applyFont="1" applyBorder="1" applyAlignment="1">
      <alignment horizontal="right" wrapText="1"/>
    </xf>
    <xf numFmtId="0" fontId="1" fillId="0" borderId="31" xfId="0" applyFont="1" applyBorder="1" applyAlignment="1">
      <alignment horizontal="right" wrapText="1"/>
    </xf>
    <xf numFmtId="0" fontId="41" fillId="6" borderId="11" xfId="0" applyFont="1" applyFill="1" applyBorder="1" applyAlignment="1">
      <alignment horizontal="right" wrapText="1"/>
    </xf>
    <xf numFmtId="0" fontId="41" fillId="6" borderId="0" xfId="0" applyFont="1" applyFill="1" applyAlignment="1">
      <alignment horizontal="right" wrapText="1"/>
    </xf>
    <xf numFmtId="0" fontId="41" fillId="6" borderId="12" xfId="0" applyFont="1" applyFill="1" applyBorder="1" applyAlignment="1">
      <alignment horizontal="right" wrapText="1"/>
    </xf>
    <xf numFmtId="165" fontId="29" fillId="3" borderId="0" xfId="5" applyNumberFormat="1" applyFont="1" applyFill="1" applyAlignment="1">
      <alignment vertical="top"/>
    </xf>
    <xf numFmtId="164" fontId="29" fillId="3" borderId="0" xfId="1" applyNumberFormat="1" applyFont="1" applyFill="1" applyAlignment="1">
      <alignment vertical="top"/>
    </xf>
    <xf numFmtId="0" fontId="10" fillId="0" borderId="0" xfId="0" applyFont="1" applyAlignment="1">
      <alignment horizontal="left" vertical="top" wrapText="1"/>
    </xf>
    <xf numFmtId="0" fontId="10" fillId="3" borderId="0" xfId="0" applyFont="1" applyFill="1" applyAlignment="1">
      <alignment horizontal="left" vertical="top"/>
    </xf>
    <xf numFmtId="164" fontId="1" fillId="0" borderId="13" xfId="1" applyNumberFormat="1" applyFont="1" applyBorder="1"/>
    <xf numFmtId="165" fontId="1" fillId="3" borderId="12" xfId="5" applyNumberFormat="1" applyFont="1" applyFill="1" applyBorder="1"/>
    <xf numFmtId="165" fontId="1" fillId="3" borderId="15" xfId="5" applyNumberFormat="1" applyFont="1" applyFill="1" applyBorder="1"/>
    <xf numFmtId="165" fontId="1" fillId="3" borderId="0" xfId="5" applyNumberFormat="1" applyFont="1" applyFill="1" applyBorder="1"/>
    <xf numFmtId="164" fontId="1" fillId="3" borderId="0" xfId="1" applyNumberFormat="1" applyFont="1" applyFill="1" applyBorder="1"/>
    <xf numFmtId="164" fontId="1" fillId="0" borderId="0" xfId="1" applyNumberFormat="1" applyFont="1" applyFill="1" applyBorder="1"/>
    <xf numFmtId="165" fontId="0" fillId="0" borderId="0" xfId="0" applyNumberFormat="1"/>
    <xf numFmtId="164" fontId="1" fillId="0" borderId="31" xfId="1" applyNumberFormat="1" applyFont="1" applyFill="1" applyBorder="1"/>
    <xf numFmtId="165" fontId="1" fillId="0" borderId="11" xfId="5" applyNumberFormat="1" applyFont="1" applyFill="1" applyBorder="1"/>
    <xf numFmtId="165" fontId="1" fillId="0" borderId="0" xfId="5" applyNumberFormat="1" applyFont="1" applyFill="1" applyBorder="1"/>
    <xf numFmtId="164" fontId="10" fillId="0" borderId="31" xfId="1" applyNumberFormat="1" applyFont="1" applyFill="1" applyBorder="1"/>
    <xf numFmtId="165" fontId="10" fillId="0" borderId="11" xfId="5" applyNumberFormat="1" applyFont="1" applyFill="1" applyBorder="1"/>
    <xf numFmtId="165" fontId="10" fillId="0" borderId="0" xfId="5" applyNumberFormat="1" applyFont="1" applyFill="1" applyBorder="1"/>
    <xf numFmtId="165" fontId="1" fillId="3" borderId="11" xfId="5" applyNumberFormat="1" applyFont="1" applyFill="1" applyBorder="1"/>
    <xf numFmtId="165" fontId="10" fillId="3" borderId="11" xfId="5" applyNumberFormat="1" applyFont="1" applyFill="1" applyBorder="1"/>
    <xf numFmtId="164" fontId="1" fillId="0" borderId="0" xfId="1" applyNumberFormat="1" applyFont="1" applyFill="1" applyBorder="1" applyAlignment="1">
      <alignment vertical="top"/>
    </xf>
    <xf numFmtId="0" fontId="1" fillId="3" borderId="0" xfId="0" applyFont="1" applyFill="1"/>
    <xf numFmtId="10" fontId="1" fillId="3" borderId="0" xfId="5" applyNumberFormat="1" applyFont="1" applyFill="1" applyBorder="1"/>
    <xf numFmtId="0" fontId="20" fillId="6" borderId="0" xfId="0" applyFont="1" applyFill="1" applyAlignment="1">
      <alignment horizontal="left" wrapText="1"/>
    </xf>
    <xf numFmtId="164" fontId="1" fillId="0" borderId="11" xfId="1" applyNumberFormat="1" applyFont="1" applyFill="1" applyBorder="1"/>
    <xf numFmtId="164" fontId="10" fillId="0" borderId="11" xfId="1" applyNumberFormat="1" applyFont="1" applyFill="1" applyBorder="1"/>
    <xf numFmtId="164" fontId="10" fillId="3" borderId="0" xfId="1" applyNumberFormat="1" applyFont="1" applyFill="1" applyBorder="1"/>
    <xf numFmtId="165" fontId="10" fillId="3" borderId="12" xfId="5" applyNumberFormat="1" applyFont="1" applyFill="1" applyBorder="1"/>
    <xf numFmtId="164" fontId="1" fillId="3" borderId="12" xfId="1" applyNumberFormat="1" applyFont="1" applyFill="1" applyBorder="1"/>
    <xf numFmtId="164" fontId="10" fillId="3" borderId="12" xfId="1" applyNumberFormat="1" applyFont="1" applyFill="1" applyBorder="1"/>
    <xf numFmtId="0" fontId="15" fillId="0" borderId="0" xfId="0" applyFont="1" applyAlignment="1">
      <alignment horizontal="left" vertical="top" wrapText="1"/>
    </xf>
    <xf numFmtId="0" fontId="15" fillId="0" borderId="6" xfId="0" applyFont="1" applyBorder="1" applyAlignment="1">
      <alignment horizontal="left" vertical="top" wrapText="1"/>
    </xf>
    <xf numFmtId="0" fontId="23" fillId="0" borderId="0" xfId="0" applyFont="1" applyAlignment="1">
      <alignment horizontal="left" vertical="top" wrapText="1"/>
    </xf>
    <xf numFmtId="0" fontId="23" fillId="0" borderId="6" xfId="0" applyFont="1" applyBorder="1" applyAlignment="1">
      <alignment horizontal="left" vertical="top" wrapText="1"/>
    </xf>
    <xf numFmtId="0" fontId="22" fillId="0" borderId="0" xfId="0" applyFont="1" applyAlignment="1">
      <alignment horizontal="left"/>
    </xf>
    <xf numFmtId="0" fontId="22" fillId="0" borderId="6" xfId="0" applyFont="1" applyBorder="1" applyAlignment="1">
      <alignment horizontal="left"/>
    </xf>
    <xf numFmtId="0" fontId="19" fillId="7" borderId="16" xfId="0" applyFont="1" applyFill="1" applyBorder="1" applyAlignment="1">
      <alignment horizontal="center"/>
    </xf>
    <xf numFmtId="0" fontId="19" fillId="7" borderId="17" xfId="0" applyFont="1" applyFill="1" applyBorder="1" applyAlignment="1">
      <alignment horizontal="center"/>
    </xf>
    <xf numFmtId="0" fontId="19" fillId="7" borderId="18" xfId="0" applyFont="1" applyFill="1" applyBorder="1" applyAlignment="1">
      <alignment horizontal="center"/>
    </xf>
    <xf numFmtId="164" fontId="30" fillId="5" borderId="16" xfId="1" applyNumberFormat="1" applyFont="1" applyFill="1" applyBorder="1" applyAlignment="1">
      <alignment horizontal="center"/>
    </xf>
    <xf numFmtId="164" fontId="30" fillId="5" borderId="17" xfId="1" applyNumberFormat="1" applyFont="1" applyFill="1" applyBorder="1" applyAlignment="1">
      <alignment horizontal="center"/>
    </xf>
    <xf numFmtId="164" fontId="30" fillId="5" borderId="18" xfId="1" applyNumberFormat="1" applyFont="1" applyFill="1" applyBorder="1" applyAlignment="1">
      <alignment horizontal="center"/>
    </xf>
    <xf numFmtId="0" fontId="8" fillId="0" borderId="0" xfId="7" applyAlignment="1">
      <alignment horizontal="left" vertical="top" wrapText="1"/>
    </xf>
    <xf numFmtId="0" fontId="29" fillId="0" borderId="0" xfId="0" applyFont="1" applyAlignment="1">
      <alignment horizontal="left" wrapText="1"/>
    </xf>
    <xf numFmtId="0" fontId="29" fillId="0" borderId="0" xfId="0" applyFont="1" applyAlignment="1">
      <alignment horizontal="left" vertical="top" wrapText="1"/>
    </xf>
    <xf numFmtId="0" fontId="30" fillId="5" borderId="28" xfId="0" applyFont="1" applyFill="1" applyBorder="1" applyAlignment="1">
      <alignment horizontal="center" wrapText="1"/>
    </xf>
    <xf numFmtId="0" fontId="30" fillId="5" borderId="29" xfId="0" applyFont="1" applyFill="1" applyBorder="1" applyAlignment="1">
      <alignment horizontal="center" wrapText="1"/>
    </xf>
    <xf numFmtId="0" fontId="30" fillId="5" borderId="30" xfId="0" applyFont="1" applyFill="1" applyBorder="1" applyAlignment="1">
      <alignment horizontal="center" wrapText="1"/>
    </xf>
    <xf numFmtId="0" fontId="30" fillId="5" borderId="35" xfId="0" applyFont="1" applyFill="1" applyBorder="1" applyAlignment="1">
      <alignment horizontal="center" vertical="center"/>
    </xf>
    <xf numFmtId="0" fontId="30" fillId="5" borderId="36" xfId="0" applyFont="1" applyFill="1" applyBorder="1" applyAlignment="1">
      <alignment horizontal="center" vertical="center"/>
    </xf>
    <xf numFmtId="0" fontId="30" fillId="5" borderId="37" xfId="0" applyFont="1" applyFill="1" applyBorder="1" applyAlignment="1">
      <alignment horizontal="center" vertical="center"/>
    </xf>
    <xf numFmtId="0" fontId="19" fillId="4" borderId="16" xfId="0" applyFont="1" applyFill="1" applyBorder="1" applyAlignment="1">
      <alignment horizontal="center"/>
    </xf>
    <xf numFmtId="0" fontId="19" fillId="4" borderId="18" xfId="0" applyFont="1" applyFill="1" applyBorder="1" applyAlignment="1">
      <alignment horizontal="center"/>
    </xf>
    <xf numFmtId="0" fontId="30" fillId="6" borderId="28" xfId="0" applyFont="1" applyFill="1" applyBorder="1" applyAlignment="1">
      <alignment horizontal="center"/>
    </xf>
    <xf numFmtId="0" fontId="30" fillId="6" borderId="29" xfId="0" applyFont="1" applyFill="1" applyBorder="1" applyAlignment="1">
      <alignment horizontal="center"/>
    </xf>
    <xf numFmtId="0" fontId="30" fillId="6" borderId="30" xfId="0" applyFont="1" applyFill="1" applyBorder="1" applyAlignment="1">
      <alignment horizontal="center"/>
    </xf>
    <xf numFmtId="0" fontId="20" fillId="6" borderId="29" xfId="0" applyFont="1" applyFill="1" applyBorder="1" applyAlignment="1">
      <alignment horizontal="center"/>
    </xf>
    <xf numFmtId="0" fontId="20" fillId="6" borderId="30" xfId="0" applyFont="1" applyFill="1" applyBorder="1" applyAlignment="1">
      <alignment horizontal="center"/>
    </xf>
    <xf numFmtId="0" fontId="19" fillId="4" borderId="17" xfId="0" applyFont="1" applyFill="1" applyBorder="1" applyAlignment="1">
      <alignment horizontal="center"/>
    </xf>
    <xf numFmtId="0" fontId="19" fillId="4" borderId="27" xfId="0" applyFont="1" applyFill="1" applyBorder="1" applyAlignment="1">
      <alignment horizontal="center"/>
    </xf>
    <xf numFmtId="0" fontId="29" fillId="0" borderId="0" xfId="0" applyFont="1" applyAlignment="1">
      <alignment horizontal="left" vertical="center" wrapText="1"/>
    </xf>
    <xf numFmtId="0" fontId="1" fillId="0" borderId="0" xfId="0" applyFont="1" applyAlignment="1">
      <alignment horizontal="left" vertical="top" wrapText="1"/>
    </xf>
    <xf numFmtId="0" fontId="0" fillId="0" borderId="0" xfId="0" applyAlignment="1">
      <alignment horizontal="left" wrapText="1"/>
    </xf>
  </cellXfs>
  <cellStyles count="9">
    <cellStyle name="Comma" xfId="1" builtinId="3"/>
    <cellStyle name="Hidden heading" xfId="4" xr:uid="{00000000-0005-0000-0000-000001000000}"/>
    <cellStyle name="Hyperlink" xfId="2" builtinId="8"/>
    <cellStyle name="Normal" xfId="0" builtinId="0" customBuiltin="1"/>
    <cellStyle name="Percent" xfId="5" builtinId="5"/>
    <cellStyle name="Section Title" xfId="8" xr:uid="{8B4F68AA-A0FD-47BA-BC54-031FBA1BFF90}"/>
    <cellStyle name="Sheet Title" xfId="3" xr:uid="{B3F43CA8-B32D-4FA4-833E-B753DC9C82FB}"/>
    <cellStyle name="Table Note" xfId="7" xr:uid="{853573CA-986D-4639-895D-B73582D9DF86}"/>
    <cellStyle name="Table Title" xfId="6" xr:uid="{5FB8E42C-AD12-44D3-92B2-293CCCBD2527}"/>
  </cellStyles>
  <dxfs count="972">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numFmt numFmtId="165" formatCode="0.0%"/>
      <fill>
        <patternFill patternType="solid">
          <fgColor indexed="64"/>
          <bgColor rgb="FFFDF5E5"/>
        </patternFill>
      </fill>
    </dxf>
    <dxf>
      <font>
        <b val="0"/>
        <i val="0"/>
        <strike val="0"/>
        <outline val="0"/>
        <shadow val="0"/>
        <vertAlign val="baseline"/>
        <name val="Calibri"/>
        <family val="2"/>
        <scheme val="none"/>
      </font>
      <numFmt numFmtId="165" formatCode="0.0%"/>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scheme val="none"/>
      </font>
      <numFmt numFmtId="164" formatCode="_-* #,##0_-;\-* #,##0_-;_-* &quot;-&quot;??_-;_-@_-"/>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scheme val="none"/>
      </font>
      <numFmt numFmtId="164" formatCode="_-* #,##0_-;\-* #,##0_-;_-* &quot;-&quot;??_-;_-@_-"/>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scheme val="none"/>
      </font>
      <numFmt numFmtId="0" formatCode="General"/>
    </dxf>
    <dxf>
      <font>
        <b val="0"/>
        <i val="0"/>
        <strike val="0"/>
        <outline val="0"/>
        <shadow val="0"/>
        <vertAlign val="baseline"/>
        <name val="Calibri"/>
        <family val="2"/>
        <scheme val="none"/>
      </font>
    </dxf>
    <dxf>
      <font>
        <b val="0"/>
        <i val="0"/>
        <strike val="0"/>
        <outline val="0"/>
        <shadow val="0"/>
        <vertAlign val="baseline"/>
        <name val="Calibri"/>
        <family val="2"/>
        <scheme val="none"/>
      </font>
    </dxf>
    <dxf>
      <font>
        <b val="0"/>
        <i val="0"/>
        <strike val="0"/>
        <outline val="0"/>
        <shadow val="0"/>
        <vertAlign val="baseline"/>
        <name val="Calibri"/>
        <family val="2"/>
        <scheme val="none"/>
      </font>
      <alignment horizontal="general" vertical="bottom" textRotation="0" wrapText="1" indent="0" justifyLastLine="0" shrinkToFit="0" readingOrder="0"/>
    </dxf>
    <dxf>
      <font>
        <color theme="0" tint="-0.14996795556505021"/>
      </font>
    </dxf>
    <dxf>
      <numFmt numFmtId="3" formatCode="#,##0"/>
      <border diagonalUp="0" diagonalDown="0">
        <left/>
        <right style="thin">
          <color indexed="64"/>
        </right>
        <top/>
        <bottom/>
        <vertical/>
        <horizontal/>
      </border>
    </dxf>
    <dxf>
      <numFmt numFmtId="3" formatCode="#,##0"/>
    </dxf>
    <dxf>
      <numFmt numFmtId="3" formatCode="#,##0"/>
    </dxf>
    <dxf>
      <numFmt numFmtId="3" formatCode="#,##0"/>
      <border diagonalUp="0" diagonalDown="0">
        <left style="thin">
          <color indexed="64"/>
        </left>
        <right/>
        <top/>
        <bottom/>
        <vertical/>
        <horizontal/>
      </border>
    </dxf>
    <dxf>
      <border diagonalUp="0" diagonalDown="0">
        <left style="thin">
          <color indexed="64"/>
        </left>
        <top/>
        <bottom/>
        <horizontal/>
      </border>
    </dxf>
    <dxf>
      <numFmt numFmtId="3" formatCode="#,##0"/>
    </dxf>
    <dxf>
      <font>
        <b val="0"/>
        <i val="0"/>
        <strike val="0"/>
        <outline val="0"/>
        <shadow val="0"/>
        <u val="none"/>
        <vertAlign val="baseline"/>
        <name val="Calibri"/>
        <family val="2"/>
        <scheme val="minor"/>
      </font>
      <numFmt numFmtId="165" formatCode="0.0%"/>
    </dxf>
    <dxf>
      <font>
        <b val="0"/>
        <i val="0"/>
        <strike val="0"/>
        <outline val="0"/>
        <shadow val="0"/>
        <u val="none"/>
        <vertAlign val="baseline"/>
        <name val="Calibri"/>
        <family val="2"/>
        <scheme val="minor"/>
      </font>
      <numFmt numFmtId="164" formatCode="_-* #,##0_-;\-* #,##0_-;_-* &quot;-&quot;??_-;_-@_-"/>
    </dxf>
    <dxf>
      <font>
        <b val="0"/>
        <i val="0"/>
        <strike val="0"/>
        <outline val="0"/>
        <shadow val="0"/>
        <u val="none"/>
        <vertAlign val="baseline"/>
        <name val="Calibri"/>
        <family val="2"/>
        <scheme val="minor"/>
      </font>
      <numFmt numFmtId="164" formatCode="_-* #,##0_-;\-* #,##0_-;_-* &quot;-&quot;??_-;_-@_-"/>
    </dxf>
    <dxf>
      <font>
        <b val="0"/>
        <i val="0"/>
        <strike val="0"/>
        <outline val="0"/>
        <shadow val="0"/>
        <u val="none"/>
        <vertAlign val="baseline"/>
        <name val="Calibri"/>
        <family val="2"/>
        <scheme val="minor"/>
      </font>
    </dxf>
    <dxf>
      <font>
        <b val="0"/>
        <i val="0"/>
        <strike val="0"/>
        <outline val="0"/>
        <shadow val="0"/>
        <u val="none"/>
        <vertAlign val="baseline"/>
        <name val="Calibri"/>
        <family val="2"/>
        <scheme val="minor"/>
      </font>
      <numFmt numFmtId="0" formatCode="General"/>
    </dxf>
    <dxf>
      <font>
        <b val="0"/>
        <i val="0"/>
        <strike val="0"/>
        <outline val="0"/>
        <shadow val="0"/>
        <u val="none"/>
        <vertAlign val="baseline"/>
        <name val="Calibri"/>
        <family val="2"/>
        <scheme val="minor"/>
      </font>
    </dxf>
    <dxf>
      <font>
        <b val="0"/>
        <i val="0"/>
        <strike val="0"/>
        <outline val="0"/>
        <shadow val="0"/>
        <u val="none"/>
        <vertAlign val="baseline"/>
        <name val="Calibri"/>
        <family val="2"/>
        <scheme val="minor"/>
      </font>
    </dxf>
    <dxf>
      <font>
        <b val="0"/>
        <i val="0"/>
        <strike val="0"/>
        <outline val="0"/>
        <shadow val="0"/>
        <u val="none"/>
        <vertAlign val="baseline"/>
        <name val="Calibri"/>
        <family val="2"/>
        <scheme val="minor"/>
      </font>
    </dxf>
    <dxf>
      <font>
        <color theme="0" tint="-0.14996795556505021"/>
      </font>
    </dxf>
    <dxf>
      <font>
        <strike val="0"/>
        <outline val="0"/>
        <shadow val="0"/>
        <vertAlign val="baseline"/>
        <name val="Calibri"/>
        <family val="2"/>
      </font>
      <fill>
        <patternFill patternType="none">
          <fgColor indexed="64"/>
          <bgColor auto="1"/>
        </patternFill>
      </fill>
    </dxf>
    <dxf>
      <font>
        <strike val="0"/>
        <outline val="0"/>
        <shadow val="0"/>
        <vertAlign val="baseline"/>
        <name val="Calibri"/>
        <family val="2"/>
      </font>
      <numFmt numFmtId="165" formatCode="0.0%"/>
      <fill>
        <patternFill patternType="solid">
          <fgColor indexed="64"/>
          <bgColor rgb="FFFDF5E5"/>
        </patternFill>
      </fill>
    </dxf>
    <dxf>
      <font>
        <strike val="0"/>
        <outline val="0"/>
        <shadow val="0"/>
        <vertAlign val="baseline"/>
        <name val="Calibri"/>
        <family val="2"/>
      </font>
      <numFmt numFmtId="165" formatCode="0.0%"/>
      <fill>
        <patternFill patternType="solid">
          <fgColor indexed="64"/>
          <bgColor rgb="FFFDF5E5"/>
        </patternFill>
      </fill>
    </dxf>
    <dxf>
      <font>
        <strike val="0"/>
        <outline val="0"/>
        <shadow val="0"/>
        <vertAlign val="baseline"/>
        <name val="Calibri"/>
        <family val="2"/>
      </font>
      <numFmt numFmtId="165" formatCode="0.0%"/>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dxf>
    <dxf>
      <font>
        <strike val="0"/>
        <outline val="0"/>
        <shadow val="0"/>
        <vertAlign val="baseline"/>
        <name val="Calibri"/>
        <family val="2"/>
      </font>
      <numFmt numFmtId="165" formatCode="0.0%"/>
      <fill>
        <patternFill patternType="solid">
          <fgColor indexed="64"/>
          <bgColor rgb="FFFDF5E5"/>
        </patternFill>
      </fill>
    </dxf>
    <dxf>
      <font>
        <strike val="0"/>
        <outline val="0"/>
        <shadow val="0"/>
        <vertAlign val="baseline"/>
        <name val="Calibri"/>
        <family val="2"/>
      </font>
      <numFmt numFmtId="164" formatCode="_-* #,##0_-;\-* #,##0_-;_-* &quot;-&quot;??_-;_-@_-"/>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scheme val="none"/>
      </font>
      <numFmt numFmtId="164" formatCode="_-* #,##0_-;\-* #,##0_-;_-* &quot;-&quot;??_-;_-@_-"/>
      <fill>
        <patternFill patternType="none">
          <fgColor indexed="64"/>
          <bgColor auto="1"/>
        </patternFill>
      </fill>
    </dxf>
    <dxf>
      <font>
        <strike val="0"/>
        <outline val="0"/>
        <shadow val="0"/>
        <vertAlign val="baseline"/>
        <name val="Calibri"/>
        <family val="2"/>
        <scheme val="none"/>
      </font>
      <numFmt numFmtId="164" formatCode="_-* #,##0_-;\-* #,##0_-;_-* &quot;-&quot;??_-;_-@_-"/>
    </dxf>
    <dxf>
      <font>
        <strike val="0"/>
        <outline val="0"/>
        <shadow val="0"/>
        <vertAlign val="baseline"/>
        <name val="Calibri"/>
        <family val="2"/>
        <scheme val="none"/>
      </font>
      <numFmt numFmtId="164" formatCode="_-* #,##0_-;\-* #,##0_-;_-* &quot;-&quot;??_-;_-@_-"/>
    </dxf>
    <dxf>
      <font>
        <strike val="0"/>
        <outline val="0"/>
        <shadow val="0"/>
        <vertAlign val="baseline"/>
        <name val="Calibri"/>
        <family val="2"/>
        <scheme val="none"/>
      </font>
      <numFmt numFmtId="164" formatCode="_-* #,##0_-;\-* #,##0_-;_-* &quot;-&quot;??_-;_-@_-"/>
    </dxf>
    <dxf>
      <font>
        <strike val="0"/>
        <outline val="0"/>
        <shadow val="0"/>
        <vertAlign val="baseline"/>
        <name val="Calibri"/>
        <family val="2"/>
        <scheme val="none"/>
      </font>
      <numFmt numFmtId="164" formatCode="_-* #,##0_-;\-* #,##0_-;_-* &quot;-&quot;??_-;_-@_-"/>
    </dxf>
    <dxf>
      <font>
        <strike val="0"/>
        <outline val="0"/>
        <shadow val="0"/>
        <vertAlign val="baseline"/>
        <name val="Calibri"/>
        <family val="2"/>
        <scheme val="none"/>
      </font>
      <numFmt numFmtId="164" formatCode="_-* #,##0_-;\-* #,##0_-;_-* &quot;-&quot;??_-;_-@_-"/>
    </dxf>
    <dxf>
      <font>
        <strike val="0"/>
        <outline val="0"/>
        <shadow val="0"/>
        <vertAlign val="baseline"/>
        <name val="Calibri"/>
        <family val="2"/>
        <scheme val="none"/>
      </font>
    </dxf>
    <dxf>
      <font>
        <strike val="0"/>
        <outline val="0"/>
        <shadow val="0"/>
        <vertAlign val="baseline"/>
        <name val="Calibri"/>
        <family val="2"/>
        <scheme val="none"/>
      </font>
    </dxf>
    <dxf>
      <font>
        <strike val="0"/>
        <outline val="0"/>
        <shadow val="0"/>
        <vertAlign val="baseline"/>
        <name val="Calibri"/>
        <family val="2"/>
        <scheme val="none"/>
      </font>
    </dxf>
    <dxf>
      <font>
        <strike val="0"/>
        <outline val="0"/>
        <shadow val="0"/>
        <vertAlign val="baseline"/>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strike val="0"/>
        <outline val="0"/>
        <shadow val="0"/>
        <vertAlign val="baseline"/>
        <name val="Calibri"/>
        <family val="2"/>
        <scheme val="none"/>
      </font>
      <numFmt numFmtId="164" formatCode="_-* #,##0_-;\-* #,##0_-;_-* &quot;-&quot;??_-;_-@_-"/>
    </dxf>
    <dxf>
      <font>
        <strike val="0"/>
        <outline val="0"/>
        <shadow val="0"/>
        <vertAlign val="baseline"/>
        <name val="Calibri"/>
        <family val="2"/>
        <scheme val="none"/>
      </font>
      <numFmt numFmtId="164" formatCode="_-* #,##0_-;\-* #,##0_-;_-* &quot;-&quot;??_-;_-@_-"/>
    </dxf>
    <dxf>
      <font>
        <strike val="0"/>
        <outline val="0"/>
        <shadow val="0"/>
        <vertAlign val="baseline"/>
        <name val="Calibri"/>
        <family val="2"/>
        <scheme val="none"/>
      </font>
      <numFmt numFmtId="164" formatCode="_-* #,##0_-;\-* #,##0_-;_-* &quot;-&quot;??_-;_-@_-"/>
    </dxf>
    <dxf>
      <font>
        <strike val="0"/>
        <outline val="0"/>
        <shadow val="0"/>
        <vertAlign val="baseline"/>
        <name val="Calibri"/>
        <family val="2"/>
        <scheme val="none"/>
      </font>
      <numFmt numFmtId="164" formatCode="_-* #,##0_-;\-* #,##0_-;_-* &quot;-&quot;??_-;_-@_-"/>
    </dxf>
    <dxf>
      <font>
        <strike val="0"/>
        <outline val="0"/>
        <shadow val="0"/>
        <vertAlign val="baseline"/>
        <name val="Calibri"/>
        <family val="2"/>
        <scheme val="none"/>
      </font>
      <numFmt numFmtId="164" formatCode="_-* #,##0_-;\-* #,##0_-;_-* &quot;-&quot;??_-;_-@_-"/>
    </dxf>
    <dxf>
      <font>
        <strike val="0"/>
        <outline val="0"/>
        <shadow val="0"/>
        <vertAlign val="baseline"/>
        <name val="Calibri"/>
        <family val="2"/>
        <scheme val="none"/>
      </font>
    </dxf>
    <dxf>
      <font>
        <strike val="0"/>
        <outline val="0"/>
        <shadow val="0"/>
        <vertAlign val="baseline"/>
        <name val="Calibri"/>
        <family val="2"/>
        <scheme val="none"/>
      </font>
    </dxf>
    <dxf>
      <font>
        <strike val="0"/>
        <outline val="0"/>
        <shadow val="0"/>
        <vertAlign val="baseline"/>
        <name val="Calibri"/>
        <family val="2"/>
        <scheme val="none"/>
      </font>
    </dxf>
    <dxf>
      <font>
        <b val="0"/>
        <i val="0"/>
        <strike val="0"/>
        <outline val="0"/>
        <shadow val="0"/>
        <vertAlign val="baseline"/>
        <name val="Calibri"/>
        <family val="2"/>
      </font>
    </dxf>
    <dxf>
      <font>
        <b val="0"/>
        <i val="0"/>
        <strike val="0"/>
        <outline val="0"/>
        <shadow val="0"/>
        <vertAlign val="baseline"/>
        <name val="Calibri"/>
        <family val="2"/>
      </font>
      <numFmt numFmtId="0" formatCode="General"/>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alignment horizontal="general" vertical="bottom" textRotation="0" wrapText="1" indent="0" justifyLastLine="0" shrinkToFit="0" readingOrder="0"/>
    </dxf>
    <dxf>
      <font>
        <color theme="0" tint="-0.14996795556505021"/>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numFmt numFmtId="165" formatCode="0.0%"/>
      <fill>
        <patternFill patternType="solid">
          <fgColor indexed="64"/>
          <bgColor rgb="FFFDF5E5"/>
        </patternFill>
      </fill>
    </dxf>
    <dxf>
      <font>
        <strike val="0"/>
        <outline val="0"/>
        <shadow val="0"/>
        <vertAlign val="baseline"/>
        <name val="Calibri"/>
        <family val="2"/>
      </font>
      <numFmt numFmtId="0" formatCode="General"/>
    </dxf>
    <dxf>
      <font>
        <strike val="0"/>
        <outline val="0"/>
        <shadow val="0"/>
        <vertAlign val="baseline"/>
        <name val="Calibri"/>
        <family val="2"/>
      </font>
      <numFmt numFmtId="0" formatCode="General"/>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font>
      <border diagonalUp="0" diagonalDown="0">
        <left/>
        <right style="thin">
          <color indexed="64"/>
        </right>
        <top/>
        <bottom/>
        <vertical/>
        <horizontal/>
      </border>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border diagonalUp="0" diagonalDown="0">
        <left style="thin">
          <color indexed="64"/>
        </left>
        <right/>
        <top/>
        <bottom/>
        <vertical/>
        <horizontal/>
      </border>
    </dxf>
    <dxf>
      <font>
        <strike val="0"/>
        <outline val="0"/>
        <shadow val="0"/>
        <vertAlign val="baseline"/>
        <name val="Calibri"/>
        <family val="2"/>
      </font>
      <numFmt numFmtId="164" formatCode="_-* #,##0_-;\-* #,##0_-;_-* &quot;-&quot;??_-;_-@_-"/>
      <border diagonalUp="0" diagonalDown="0" outline="0">
        <left/>
        <right style="thin">
          <color indexed="64"/>
        </right>
        <top/>
        <bottom/>
      </border>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border diagonalUp="0" diagonalDown="0" outline="0">
        <left style="thin">
          <color indexed="64"/>
        </left>
        <right/>
      </border>
    </dxf>
    <dxf>
      <font>
        <strike val="0"/>
        <outline val="0"/>
        <shadow val="0"/>
        <vertAlign val="baseline"/>
        <name val="Calibri"/>
        <family val="2"/>
      </font>
      <numFmt numFmtId="164" formatCode="_-* #,##0_-;\-* #,##0_-;_-* &quot;-&quot;??_-;_-@_-"/>
      <border diagonalUp="0" diagonalDown="0" outline="0">
        <left/>
        <right style="thin">
          <color indexed="64"/>
        </right>
      </border>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border diagonalUp="0" diagonalDown="0" outline="0">
        <left style="thin">
          <color indexed="64"/>
        </left>
        <right/>
      </border>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u val="none"/>
        <vertAlign val="baseline"/>
        <sz val="11"/>
        <color theme="1"/>
        <name val="Calibri"/>
        <family val="2"/>
        <scheme val="minor"/>
      </font>
      <numFmt numFmtId="165" formatCode="0.0%"/>
      <fill>
        <patternFill patternType="solid">
          <fgColor indexed="64"/>
          <bgColor rgb="FFFDF5E5"/>
        </patternFill>
      </fill>
      <border diagonalUp="0" diagonalDown="0" outline="0">
        <left/>
        <right style="thin">
          <color indexed="64"/>
        </right>
        <top/>
        <bottom/>
      </border>
    </dxf>
    <dxf>
      <font>
        <strike val="0"/>
        <outline val="0"/>
        <shadow val="0"/>
        <u val="none"/>
        <vertAlign val="baseline"/>
        <sz val="11"/>
        <color theme="1"/>
        <name val="Calibri"/>
        <family val="2"/>
        <scheme val="minor"/>
      </font>
      <numFmt numFmtId="164" formatCode="_-* #,##0_-;\-* #,##0_-;_-* &quot;-&quot;??_-;_-@_-"/>
      <border diagonalUp="0" diagonalDown="0" outline="0">
        <left style="thin">
          <color indexed="64"/>
        </left>
        <right/>
        <top/>
        <bottom/>
      </border>
    </dxf>
    <dxf>
      <font>
        <strike val="0"/>
        <outline val="0"/>
        <shadow val="0"/>
        <u val="none"/>
        <vertAlign val="baseline"/>
        <sz val="11"/>
        <color theme="1"/>
        <name val="Calibri"/>
        <family val="2"/>
        <scheme val="minor"/>
      </font>
      <numFmt numFmtId="165" formatCode="0.0%"/>
      <fill>
        <patternFill patternType="solid">
          <fgColor indexed="64"/>
          <bgColor rgb="FFFDF5E5"/>
        </patternFill>
      </fill>
      <border diagonalUp="0" diagonalDown="0" outline="0">
        <left/>
        <right style="thin">
          <color indexed="64"/>
        </right>
        <top/>
        <bottom/>
      </border>
    </dxf>
    <dxf>
      <font>
        <b val="0"/>
        <i val="0"/>
        <strike val="0"/>
        <condense val="0"/>
        <extend val="0"/>
        <outline val="0"/>
        <shadow val="0"/>
        <u val="none"/>
        <vertAlign val="baseline"/>
        <sz val="11"/>
        <color theme="1"/>
        <name val="Calibri"/>
        <family val="2"/>
        <scheme val="minor"/>
      </font>
      <numFmt numFmtId="164" formatCode="_-* #,##0_-;\-* #,##0_-;_-* &quot;-&quot;??_-;_-@_-"/>
      <border diagonalUp="0" diagonalDown="0" outline="0">
        <left style="thin">
          <color indexed="64"/>
        </left>
        <right/>
        <top/>
        <bottom/>
      </border>
    </dxf>
    <dxf>
      <font>
        <strike val="0"/>
        <outline val="0"/>
        <shadow val="0"/>
        <u val="none"/>
        <vertAlign val="baseline"/>
        <sz val="11"/>
        <color theme="1"/>
        <name val="Calibri"/>
        <family val="2"/>
        <scheme val="minor"/>
      </font>
      <numFmt numFmtId="165" formatCode="0.0%"/>
      <fill>
        <patternFill patternType="solid">
          <fgColor indexed="64"/>
          <bgColor rgb="FFFDF5E5"/>
        </patternFill>
      </fill>
      <border diagonalUp="0" diagonalDown="0" outline="0">
        <left/>
        <right style="thin">
          <color indexed="64"/>
        </right>
        <top/>
        <bottom/>
      </border>
    </dxf>
    <dxf>
      <font>
        <strike val="0"/>
        <outline val="0"/>
        <shadow val="0"/>
        <u val="none"/>
        <vertAlign val="baseline"/>
        <sz val="11"/>
        <color theme="1"/>
        <name val="Calibri"/>
        <family val="2"/>
        <scheme val="minor"/>
      </font>
      <numFmt numFmtId="164" formatCode="_-* #,##0_-;\-* #,##0_-;_-* &quot;-&quot;??_-;_-@_-"/>
      <border diagonalUp="0" diagonalDown="0" outline="0">
        <left style="thin">
          <color indexed="64"/>
        </left>
        <right/>
        <top/>
        <bottom/>
      </border>
    </dxf>
    <dxf>
      <font>
        <strike val="0"/>
        <outline val="0"/>
        <shadow val="0"/>
        <u val="none"/>
        <vertAlign val="baseline"/>
        <sz val="11"/>
        <color theme="1"/>
        <name val="Calibri"/>
        <family val="2"/>
        <scheme val="minor"/>
      </font>
      <numFmt numFmtId="165" formatCode="0.0%"/>
      <fill>
        <patternFill patternType="solid">
          <fgColor indexed="64"/>
          <bgColor rgb="FFFDF5E5"/>
        </patternFill>
      </fill>
      <border diagonalUp="0" diagonalDown="0" outline="0">
        <left/>
        <right style="thin">
          <color indexed="64"/>
        </right>
        <top/>
        <bottom/>
      </border>
    </dxf>
    <dxf>
      <font>
        <strike val="0"/>
        <outline val="0"/>
        <shadow val="0"/>
        <u val="none"/>
        <vertAlign val="baseline"/>
        <sz val="11"/>
        <color theme="1"/>
        <name val="Calibri"/>
        <family val="2"/>
        <scheme val="minor"/>
      </font>
      <numFmt numFmtId="164" formatCode="_-* #,##0_-;\-* #,##0_-;_-* &quot;-&quot;??_-;_-@_-"/>
      <border diagonalUp="0" diagonalDown="0" outline="0">
        <left style="thin">
          <color indexed="64"/>
        </left>
        <right/>
        <top/>
        <bottom/>
      </border>
    </dxf>
    <dxf>
      <font>
        <strike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auto="1"/>
        </patternFill>
      </fill>
      <alignment horizontal="general" vertical="top" textRotation="0" wrapText="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b/>
      </font>
      <alignment horizontal="left" vertical="top" textRotation="0" wrapText="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alignment horizontal="general" vertical="top" textRotation="0" indent="0" justifyLastLine="0" shrinkToFit="0" readingOrder="0"/>
    </dxf>
    <dxf>
      <font>
        <strike val="0"/>
        <outline val="0"/>
        <shadow val="0"/>
        <vertAlign val="baseline"/>
        <name val="Calibri"/>
        <family val="2"/>
      </font>
      <fill>
        <patternFill patternType="none">
          <fgColor indexed="64"/>
          <bgColor auto="1"/>
        </patternFill>
      </fill>
    </dxf>
    <dxf>
      <font>
        <strike val="0"/>
        <outline val="0"/>
        <shadow val="0"/>
        <name val="Calibri"/>
        <family val="2"/>
      </font>
    </dxf>
    <dxf>
      <font>
        <strike val="0"/>
        <outline val="0"/>
        <shadow val="0"/>
        <name val="Calibri"/>
        <family val="2"/>
      </font>
    </dxf>
    <dxf>
      <font>
        <strike val="0"/>
        <outline val="0"/>
        <shadow val="0"/>
        <name val="Calibri"/>
        <family val="2"/>
      </font>
      <border>
        <left style="thin">
          <color rgb="FF000000"/>
        </left>
      </border>
    </dxf>
    <dxf>
      <font>
        <strike val="0"/>
        <outline val="0"/>
        <shadow val="0"/>
        <name val="Calibri"/>
        <family val="2"/>
      </font>
    </dxf>
    <dxf>
      <font>
        <strike val="0"/>
        <outline val="0"/>
        <shadow val="0"/>
        <name val="Calibri"/>
        <family val="2"/>
      </font>
    </dxf>
    <dxf>
      <font>
        <strike val="0"/>
        <outline val="0"/>
        <shadow val="0"/>
        <name val="Calibri"/>
        <family val="2"/>
      </font>
    </dxf>
    <dxf>
      <font>
        <strike val="0"/>
        <outline val="0"/>
        <shadow val="0"/>
        <name val="Calibri"/>
        <family val="2"/>
        <scheme val="none"/>
      </font>
      <fill>
        <patternFill patternType="solid">
          <fgColor indexed="64"/>
          <bgColor theme="7" tint="0.79998168889431442"/>
        </patternFill>
      </fill>
    </dxf>
    <dxf>
      <font>
        <strike val="0"/>
        <outline val="0"/>
        <shadow val="0"/>
        <name val="Calibri"/>
        <family val="2"/>
        <scheme val="none"/>
      </font>
      <fill>
        <patternFill patternType="solid">
          <fgColor indexed="64"/>
          <bgColor theme="7" tint="0.79998168889431442"/>
        </patternFill>
      </fill>
      <border diagonalUp="0" diagonalDown="0">
        <left style="thin">
          <color theme="4" tint="0.39997558519241921"/>
        </left>
        <right/>
        <top/>
        <bottom/>
        <vertical/>
        <horizontal/>
      </border>
    </dxf>
    <dxf>
      <font>
        <strike val="0"/>
        <outline val="0"/>
        <shadow val="0"/>
        <name val="Calibri"/>
        <family val="2"/>
      </font>
    </dxf>
    <dxf>
      <font>
        <strike val="0"/>
        <outline val="0"/>
        <shadow val="0"/>
        <name val="Calibri"/>
        <family val="2"/>
      </font>
      <border diagonalUp="0" diagonalDown="0">
        <left style="thin">
          <color theme="4" tint="0.39997558519241921"/>
        </left>
        <right/>
        <top/>
        <bottom/>
        <horizontal/>
      </border>
    </dxf>
    <dxf>
      <font>
        <strike val="0"/>
        <outline val="0"/>
        <shadow val="0"/>
        <name val="Calibri"/>
        <family val="2"/>
      </font>
      <border diagonalUp="0" diagonalDown="0">
        <left style="thin">
          <color auto="1"/>
        </left>
        <right/>
        <top/>
        <bottom/>
        <horizontal/>
      </border>
    </dxf>
    <dxf>
      <font>
        <strike val="0"/>
        <outline val="0"/>
        <shadow val="0"/>
        <name val="Calibri"/>
        <family val="2"/>
      </font>
      <border diagonalUp="0" diagonalDown="0">
        <left style="thin">
          <color theme="4" tint="0.39997558519241921"/>
        </left>
        <right style="thin">
          <color auto="1"/>
        </right>
        <top/>
        <bottom/>
        <horizontal/>
      </border>
    </dxf>
    <dxf>
      <font>
        <strike val="0"/>
        <outline val="0"/>
        <shadow val="0"/>
        <name val="Calibri"/>
        <family val="2"/>
      </font>
      <border diagonalUp="0" diagonalDown="0">
        <left style="thin">
          <color auto="1"/>
        </left>
        <right/>
        <top/>
        <bottom/>
        <horizontal/>
      </border>
    </dxf>
    <dxf>
      <font>
        <strike val="0"/>
        <outline val="0"/>
        <shadow val="0"/>
        <name val="Calibri"/>
        <family val="2"/>
      </font>
      <border diagonalUp="0" diagonalDown="0">
        <left style="thin">
          <color theme="4" tint="0.39997558519241921"/>
        </left>
        <right style="thin">
          <color auto="1"/>
        </right>
        <top/>
        <bottom/>
        <horizontal/>
      </border>
    </dxf>
    <dxf>
      <font>
        <strike val="0"/>
        <outline val="0"/>
        <shadow val="0"/>
        <name val="Calibri"/>
        <family val="2"/>
      </font>
      <border diagonalUp="0" diagonalDown="0">
        <left style="thin">
          <color auto="1"/>
        </left>
        <right/>
        <top/>
        <bottom/>
        <horizontal/>
      </border>
    </dxf>
    <dxf>
      <font>
        <strike val="0"/>
        <outline val="0"/>
        <shadow val="0"/>
        <name val="Calibri"/>
        <family val="2"/>
      </font>
      <border diagonalUp="0" diagonalDown="0">
        <left style="thin">
          <color indexed="64"/>
        </left>
        <right style="thin">
          <color auto="1"/>
        </right>
        <top/>
        <bottom/>
        <horizontal/>
      </border>
    </dxf>
    <dxf>
      <font>
        <strike val="0"/>
        <outline val="0"/>
        <shadow val="0"/>
        <name val="Calibri"/>
        <family val="2"/>
      </font>
      <border diagonalUp="0" diagonalDown="0">
        <left style="thin">
          <color auto="1"/>
        </left>
        <right/>
        <top/>
        <bottom/>
        <horizontal/>
      </border>
    </dxf>
    <dxf>
      <font>
        <strike val="0"/>
        <outline val="0"/>
        <shadow val="0"/>
        <name val="Calibri"/>
        <family val="2"/>
      </font>
      <border diagonalUp="0" diagonalDown="0">
        <left style="thin">
          <color theme="4" tint="0.39997558519241921"/>
        </left>
        <right style="thin">
          <color auto="1"/>
        </right>
        <top/>
        <bottom/>
        <horizontal/>
      </border>
    </dxf>
    <dxf>
      <font>
        <strike val="0"/>
        <outline val="0"/>
        <shadow val="0"/>
        <name val="Calibri"/>
        <family val="2"/>
      </font>
      <border diagonalUp="0" diagonalDown="0">
        <left style="thin">
          <color auto="1"/>
        </left>
        <right/>
        <top/>
        <bottom/>
        <horizontal/>
      </border>
    </dxf>
    <dxf>
      <font>
        <strike val="0"/>
        <outline val="0"/>
        <shadow val="0"/>
        <name val="Calibri"/>
        <family val="2"/>
      </font>
      <border diagonalUp="0" diagonalDown="0">
        <left style="thin">
          <color theme="4" tint="0.39997558519241921"/>
        </left>
        <right style="thin">
          <color auto="1"/>
        </right>
        <top/>
        <bottom/>
        <horizontal/>
      </border>
    </dxf>
    <dxf>
      <font>
        <strike val="0"/>
        <outline val="0"/>
        <shadow val="0"/>
        <name val="Calibri"/>
        <family val="2"/>
      </font>
      <border diagonalUp="0" diagonalDown="0">
        <left style="thin">
          <color auto="1"/>
        </left>
        <right/>
        <top/>
        <bottom/>
        <horizontal/>
      </border>
    </dxf>
    <dxf>
      <font>
        <strike val="0"/>
        <outline val="0"/>
        <shadow val="0"/>
        <name val="Calibri"/>
        <family val="2"/>
      </font>
      <border diagonalUp="0" diagonalDown="0">
        <left style="thin">
          <color indexed="64"/>
        </left>
        <right style="thin">
          <color auto="1"/>
        </right>
        <top/>
        <bottom/>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dxf>
    <dxf>
      <border diagonalUp="0" diagonalDown="0">
        <left style="thin">
          <color indexed="64"/>
        </left>
        <right style="thin">
          <color indexed="64"/>
        </right>
        <top style="thin">
          <color indexed="64"/>
        </top>
        <bottom style="thin">
          <color indexed="64"/>
        </bottom>
      </border>
    </dxf>
    <dxf>
      <font>
        <strike val="0"/>
        <outline val="0"/>
        <shadow val="0"/>
        <name val="Calibri"/>
        <family val="2"/>
      </font>
    </dxf>
    <dxf>
      <font>
        <strike val="0"/>
        <outline val="0"/>
        <shadow val="0"/>
        <u val="none"/>
        <vertAlign val="baseline"/>
        <sz val="11"/>
        <color theme="0"/>
        <name val="Calibri"/>
        <family val="2"/>
      </font>
    </dxf>
    <dxf>
      <font>
        <strike val="0"/>
        <outline val="0"/>
        <shadow val="0"/>
        <name val="Calibri"/>
        <family val="2"/>
        <scheme val="none"/>
      </font>
      <fill>
        <patternFill patternType="solid">
          <fgColor indexed="64"/>
          <bgColor theme="7" tint="0.79998168889431442"/>
        </patternFill>
      </fill>
    </dxf>
    <dxf>
      <font>
        <strike val="0"/>
        <outline val="0"/>
        <shadow val="0"/>
        <name val="Calibri"/>
        <family val="2"/>
        <scheme val="none"/>
      </font>
      <fill>
        <patternFill patternType="solid">
          <fgColor indexed="64"/>
          <bgColor theme="7" tint="0.79998168889431442"/>
        </patternFill>
      </fill>
      <border diagonalUp="0" diagonalDown="0">
        <left style="thin">
          <color indexed="64"/>
        </left>
        <right/>
        <top/>
        <bottom/>
        <vertical/>
        <horizontal/>
      </border>
    </dxf>
    <dxf>
      <font>
        <strike val="0"/>
        <outline val="0"/>
        <shadow val="0"/>
        <name val="Calibri"/>
        <family val="2"/>
      </font>
    </dxf>
    <dxf>
      <font>
        <strike val="0"/>
        <outline val="0"/>
        <shadow val="0"/>
        <name val="Calibri"/>
        <family val="2"/>
      </font>
      <border diagonalUp="0" diagonalDown="0">
        <left style="thin">
          <color theme="4" tint="0.39997558519241921"/>
        </left>
        <right/>
        <top/>
        <bottom/>
        <horizontal/>
      </border>
    </dxf>
    <dxf>
      <font>
        <strike val="0"/>
        <outline val="0"/>
        <shadow val="0"/>
        <name val="Calibri"/>
        <family val="2"/>
      </font>
      <border diagonalUp="0" diagonalDown="0">
        <left style="thin">
          <color auto="1"/>
        </left>
        <right/>
        <top/>
        <bottom/>
        <horizontal/>
      </border>
    </dxf>
    <dxf>
      <font>
        <strike val="0"/>
        <outline val="0"/>
        <shadow val="0"/>
        <name val="Calibri"/>
        <family val="2"/>
      </font>
      <border diagonalUp="0" diagonalDown="0">
        <left style="thin">
          <color theme="4" tint="0.39997558519241921"/>
        </left>
        <right style="thin">
          <color auto="1"/>
        </right>
        <top/>
        <bottom/>
        <horizontal/>
      </border>
    </dxf>
    <dxf>
      <font>
        <strike val="0"/>
        <outline val="0"/>
        <shadow val="0"/>
        <name val="Calibri"/>
        <family val="2"/>
      </font>
      <border diagonalUp="0" diagonalDown="0">
        <left style="thin">
          <color auto="1"/>
        </left>
        <right style="thin">
          <color theme="4" tint="0.39997558519241921"/>
        </right>
        <top/>
        <bottom/>
        <horizontal/>
      </border>
    </dxf>
    <dxf>
      <font>
        <strike val="0"/>
        <outline val="0"/>
        <shadow val="0"/>
        <name val="Calibri"/>
        <family val="2"/>
      </font>
      <border diagonalUp="0" diagonalDown="0">
        <left style="thin">
          <color theme="4" tint="0.39997558519241921"/>
        </left>
        <right style="thin">
          <color auto="1"/>
        </right>
        <top/>
        <bottom/>
        <horizontal/>
      </border>
    </dxf>
    <dxf>
      <font>
        <strike val="0"/>
        <outline val="0"/>
        <shadow val="0"/>
        <name val="Calibri"/>
        <family val="2"/>
      </font>
      <border diagonalUp="0" diagonalDown="0">
        <left style="thin">
          <color auto="1"/>
        </left>
        <right style="thin">
          <color theme="4" tint="0.39997558519241921"/>
        </right>
        <top/>
        <bottom/>
        <horizontal/>
      </border>
    </dxf>
    <dxf>
      <font>
        <strike val="0"/>
        <outline val="0"/>
        <shadow val="0"/>
        <name val="Calibri"/>
        <family val="2"/>
      </font>
      <border diagonalUp="0" diagonalDown="0">
        <left style="thin">
          <color theme="4" tint="0.39997558519241921"/>
        </left>
        <right style="thin">
          <color auto="1"/>
        </right>
        <top/>
        <bottom/>
        <horizontal/>
      </border>
    </dxf>
    <dxf>
      <font>
        <strike val="0"/>
        <outline val="0"/>
        <shadow val="0"/>
        <name val="Calibri"/>
        <family val="2"/>
      </font>
      <border diagonalUp="0" diagonalDown="0">
        <left style="thin">
          <color auto="1"/>
        </left>
        <right style="thin">
          <color theme="4" tint="0.39997558519241921"/>
        </right>
        <top/>
        <bottom/>
        <horizontal/>
      </border>
    </dxf>
    <dxf>
      <font>
        <strike val="0"/>
        <outline val="0"/>
        <shadow val="0"/>
        <name val="Calibri"/>
        <family val="2"/>
      </font>
      <border diagonalUp="0" diagonalDown="0">
        <left style="thin">
          <color theme="4" tint="0.39997558519241921"/>
        </left>
        <right style="thin">
          <color auto="1"/>
        </right>
        <top/>
        <bottom/>
        <horizontal/>
      </border>
    </dxf>
    <dxf>
      <font>
        <strike val="0"/>
        <outline val="0"/>
        <shadow val="0"/>
        <name val="Calibri"/>
        <family val="2"/>
      </font>
      <border diagonalUp="0" diagonalDown="0">
        <left style="thin">
          <color auto="1"/>
        </left>
        <right style="thin">
          <color theme="4" tint="0.39997558519241921"/>
        </right>
        <top/>
        <bottom/>
        <horizontal/>
      </border>
    </dxf>
    <dxf>
      <font>
        <strike val="0"/>
        <outline val="0"/>
        <shadow val="0"/>
        <name val="Calibri"/>
        <family val="2"/>
      </font>
      <border diagonalUp="0" diagonalDown="0">
        <left style="thin">
          <color indexed="64"/>
        </left>
        <right style="thin">
          <color auto="1"/>
        </right>
        <top/>
        <bottom/>
        <horizontal/>
      </border>
    </dxf>
    <dxf>
      <font>
        <strike val="0"/>
        <outline val="0"/>
        <shadow val="0"/>
        <name val="Calibri"/>
        <family val="2"/>
      </font>
      <border diagonalUp="0" diagonalDown="0">
        <left style="thin">
          <color auto="1"/>
        </left>
        <right style="thin">
          <color theme="4" tint="0.39997558519241921"/>
        </right>
        <top/>
        <bottom/>
        <horizontal/>
      </border>
    </dxf>
    <dxf>
      <font>
        <strike val="0"/>
        <outline val="0"/>
        <shadow val="0"/>
        <name val="Calibri"/>
        <family val="2"/>
      </font>
      <border diagonalUp="0" diagonalDown="0">
        <left style="thin">
          <color indexed="64"/>
        </left>
        <right style="thin">
          <color auto="1"/>
        </right>
        <top/>
        <bottom/>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border diagonalUp="0" diagonalDown="0">
        <left style="thin">
          <color indexed="64"/>
        </left>
        <right style="thin">
          <color indexed="64"/>
        </right>
        <top/>
        <bottom/>
        <vertical/>
        <horizontal/>
      </border>
    </dxf>
    <dxf>
      <font>
        <strike val="0"/>
        <outline val="0"/>
        <shadow val="0"/>
        <name val="Calibri"/>
        <family val="2"/>
      </font>
    </dxf>
    <dxf>
      <border diagonalUp="0" diagonalDown="0">
        <left style="thin">
          <color indexed="64"/>
        </left>
        <right style="thin">
          <color indexed="64"/>
        </right>
        <top style="thin">
          <color indexed="64"/>
        </top>
        <bottom style="thin">
          <color indexed="64"/>
        </bottom>
      </border>
    </dxf>
    <dxf>
      <font>
        <strike val="0"/>
        <outline val="0"/>
        <shadow val="0"/>
        <name val="Calibri"/>
        <family val="2"/>
      </font>
    </dxf>
    <dxf>
      <font>
        <strike val="0"/>
        <outline val="0"/>
        <shadow val="0"/>
        <u val="none"/>
        <vertAlign val="baseline"/>
        <sz val="11"/>
        <color theme="0"/>
        <name val="Calibri"/>
        <family val="2"/>
      </font>
    </dxf>
    <dxf>
      <font>
        <strike val="0"/>
        <outline val="0"/>
        <shadow val="0"/>
        <name val="Calibri"/>
        <family val="2"/>
      </font>
      <fill>
        <patternFill patternType="none">
          <fgColor indexed="64"/>
          <bgColor auto="1"/>
        </patternFill>
      </fill>
    </dxf>
    <dxf>
      <font>
        <strike val="0"/>
        <outline val="0"/>
        <shadow val="0"/>
        <name val="Calibri"/>
        <family val="2"/>
      </font>
      <fill>
        <patternFill patternType="none">
          <fgColor indexed="64"/>
          <bgColor auto="1"/>
        </patternFill>
      </fill>
    </dxf>
    <dxf>
      <font>
        <strike val="0"/>
        <outline val="0"/>
        <shadow val="0"/>
        <name val="Calibri"/>
        <family val="2"/>
      </font>
    </dxf>
    <dxf>
      <font>
        <strike val="0"/>
        <outline val="0"/>
        <shadow val="0"/>
        <name val="Calibri"/>
        <family val="2"/>
      </font>
      <border diagonalUp="0" diagonalDown="0">
        <left style="thin">
          <color theme="4" tint="0.39997558519241921"/>
        </left>
        <right/>
        <top/>
        <bottom/>
      </border>
    </dxf>
    <dxf>
      <font>
        <strike val="0"/>
        <outline val="0"/>
        <shadow val="0"/>
        <name val="Calibri"/>
        <family val="2"/>
      </font>
      <border diagonalUp="0" diagonalDown="0">
        <left style="thin">
          <color auto="1"/>
        </left>
        <right/>
        <top style="thin">
          <color auto="1"/>
        </top>
        <bottom style="thin">
          <color auto="1"/>
        </bottom>
      </border>
    </dxf>
    <dxf>
      <font>
        <strike val="0"/>
        <outline val="0"/>
        <shadow val="0"/>
        <name val="Calibri"/>
        <family val="2"/>
      </font>
      <border diagonalUp="0" diagonalDown="0">
        <left style="thin">
          <color theme="4" tint="0.39997558519241921"/>
        </left>
        <right style="thin">
          <color auto="1"/>
        </right>
        <top style="thin">
          <color auto="1"/>
        </top>
        <bottom style="thin">
          <color auto="1"/>
        </bottom>
      </border>
    </dxf>
    <dxf>
      <font>
        <strike val="0"/>
        <outline val="0"/>
        <shadow val="0"/>
        <name val="Calibri"/>
        <family val="2"/>
      </font>
      <border diagonalUp="0" diagonalDown="0">
        <left style="thin">
          <color auto="1"/>
        </left>
        <right/>
        <top style="thin">
          <color auto="1"/>
        </top>
        <bottom style="thin">
          <color auto="1"/>
        </bottom>
      </border>
    </dxf>
    <dxf>
      <font>
        <strike val="0"/>
        <outline val="0"/>
        <shadow val="0"/>
        <name val="Calibri"/>
        <family val="2"/>
      </font>
      <border diagonalUp="0" diagonalDown="0">
        <left style="thin">
          <color theme="4" tint="0.39997558519241921"/>
        </left>
        <right style="thin">
          <color auto="1"/>
        </right>
        <top style="thin">
          <color auto="1"/>
        </top>
        <bottom style="thin">
          <color auto="1"/>
        </bottom>
      </border>
    </dxf>
    <dxf>
      <font>
        <strike val="0"/>
        <outline val="0"/>
        <shadow val="0"/>
        <name val="Calibri"/>
        <family val="2"/>
      </font>
      <border diagonalUp="0" diagonalDown="0">
        <left style="thin">
          <color auto="1"/>
        </left>
        <right/>
        <top style="thin">
          <color auto="1"/>
        </top>
        <bottom style="thin">
          <color auto="1"/>
        </bottom>
      </border>
    </dxf>
    <dxf>
      <font>
        <strike val="0"/>
        <outline val="0"/>
        <shadow val="0"/>
        <name val="Calibri"/>
        <family val="2"/>
      </font>
      <border diagonalUp="0" diagonalDown="0">
        <left style="thin">
          <color indexed="64"/>
        </left>
        <right style="thin">
          <color auto="1"/>
        </right>
        <top style="thin">
          <color auto="1"/>
        </top>
        <bottom style="thin">
          <color auto="1"/>
        </bottom>
      </border>
    </dxf>
    <dxf>
      <font>
        <strike val="0"/>
        <outline val="0"/>
        <shadow val="0"/>
        <name val="Calibri"/>
        <family val="2"/>
      </font>
      <border diagonalUp="0" diagonalDown="0">
        <left style="thin">
          <color auto="1"/>
        </left>
        <right/>
        <top style="thin">
          <color auto="1"/>
        </top>
        <bottom style="thin">
          <color auto="1"/>
        </bottom>
      </border>
    </dxf>
    <dxf>
      <font>
        <strike val="0"/>
        <outline val="0"/>
        <shadow val="0"/>
        <name val="Calibri"/>
        <family val="2"/>
      </font>
      <border diagonalUp="0" diagonalDown="0">
        <left style="thin">
          <color theme="4" tint="0.39997558519241921"/>
        </left>
        <right style="thin">
          <color auto="1"/>
        </right>
        <top style="thin">
          <color auto="1"/>
        </top>
        <bottom style="thin">
          <color auto="1"/>
        </bottom>
      </border>
    </dxf>
    <dxf>
      <font>
        <strike val="0"/>
        <outline val="0"/>
        <shadow val="0"/>
        <name val="Calibri"/>
        <family val="2"/>
      </font>
      <border diagonalUp="0" diagonalDown="0">
        <left style="thin">
          <color auto="1"/>
        </left>
        <right/>
        <top style="thin">
          <color auto="1"/>
        </top>
        <bottom style="thin">
          <color auto="1"/>
        </bottom>
      </border>
    </dxf>
    <dxf>
      <font>
        <strike val="0"/>
        <outline val="0"/>
        <shadow val="0"/>
        <name val="Calibri"/>
        <family val="2"/>
      </font>
      <border diagonalUp="0" diagonalDown="0">
        <left style="thin">
          <color theme="4" tint="0.39997558519241921"/>
        </left>
        <right style="thin">
          <color auto="1"/>
        </right>
        <top style="thin">
          <color auto="1"/>
        </top>
        <bottom style="thin">
          <color auto="1"/>
        </bottom>
      </border>
    </dxf>
    <dxf>
      <font>
        <strike val="0"/>
        <outline val="0"/>
        <shadow val="0"/>
        <name val="Calibri"/>
        <family val="2"/>
      </font>
      <border diagonalUp="0" diagonalDown="0">
        <left style="thin">
          <color auto="1"/>
        </left>
        <right/>
        <top style="thin">
          <color auto="1"/>
        </top>
        <bottom style="thin">
          <color auto="1"/>
        </bottom>
      </border>
    </dxf>
    <dxf>
      <font>
        <strike val="0"/>
        <outline val="0"/>
        <shadow val="0"/>
        <name val="Calibri"/>
        <family val="2"/>
      </font>
      <border diagonalUp="0" diagonalDown="0">
        <left style="thin">
          <color indexed="64"/>
        </left>
        <right style="thin">
          <color auto="1"/>
        </right>
        <top style="thin">
          <color auto="1"/>
        </top>
        <bottom style="thin">
          <color auto="1"/>
        </bottom>
      </border>
    </dxf>
    <dxf>
      <font>
        <strike val="0"/>
        <outline val="0"/>
        <shadow val="0"/>
        <name val="Calibri"/>
        <family val="2"/>
      </font>
      <border diagonalUp="0" diagonalDown="0">
        <left style="thin">
          <color indexed="64"/>
        </left>
        <right style="thin">
          <color indexed="64"/>
        </right>
        <vertical/>
      </border>
    </dxf>
    <dxf>
      <font>
        <strike val="0"/>
        <outline val="0"/>
        <shadow val="0"/>
        <name val="Calibri"/>
        <family val="2"/>
      </font>
      <border diagonalUp="0" diagonalDown="0">
        <left style="thin">
          <color indexed="64"/>
        </left>
        <right style="thin">
          <color indexed="64"/>
        </right>
        <vertical/>
      </border>
    </dxf>
    <dxf>
      <font>
        <strike val="0"/>
        <outline val="0"/>
        <shadow val="0"/>
        <name val="Calibri"/>
        <family val="2"/>
      </font>
      <border diagonalUp="0" diagonalDown="0">
        <left style="thin">
          <color indexed="64"/>
        </left>
        <right style="thin">
          <color indexed="64"/>
        </right>
        <vertical/>
      </border>
    </dxf>
    <dxf>
      <font>
        <strike val="0"/>
        <outline val="0"/>
        <shadow val="0"/>
        <name val="Calibri"/>
        <family val="2"/>
      </font>
      <border diagonalUp="0" diagonalDown="0">
        <left style="thin">
          <color indexed="64"/>
        </left>
        <right style="thin">
          <color indexed="64"/>
        </right>
        <vertical/>
      </border>
    </dxf>
    <dxf>
      <font>
        <strike val="0"/>
        <outline val="0"/>
        <shadow val="0"/>
        <name val="Calibri"/>
        <family val="2"/>
      </font>
      <border diagonalUp="0" diagonalDown="0">
        <left style="thin">
          <color indexed="64"/>
        </left>
        <right style="thin">
          <color indexed="64"/>
        </right>
        <vertical/>
      </border>
    </dxf>
    <dxf>
      <font>
        <strike val="0"/>
        <outline val="0"/>
        <shadow val="0"/>
        <name val="Calibri"/>
        <family val="2"/>
      </font>
      <border diagonalUp="0" diagonalDown="0">
        <left style="thin">
          <color indexed="64"/>
        </left>
        <right style="thin">
          <color indexed="64"/>
        </right>
        <vertical/>
      </border>
    </dxf>
    <dxf>
      <font>
        <strike val="0"/>
        <outline val="0"/>
        <shadow val="0"/>
        <name val="Calibri"/>
        <family val="2"/>
      </font>
      <border diagonalUp="0" diagonalDown="0">
        <left style="thin">
          <color indexed="64"/>
        </left>
      </border>
    </dxf>
    <dxf>
      <font>
        <strike val="0"/>
        <outline val="0"/>
        <shadow val="0"/>
        <name val="Calibri"/>
        <family val="2"/>
      </font>
    </dxf>
    <dxf>
      <font>
        <strike val="0"/>
        <outline val="0"/>
        <shadow val="0"/>
        <name val="Calibri"/>
        <family val="2"/>
      </font>
    </dxf>
    <dxf>
      <font>
        <strike val="0"/>
        <outline val="0"/>
        <shadow val="0"/>
        <name val="Calibri"/>
        <family val="2"/>
      </font>
    </dxf>
    <dxf>
      <font>
        <strike val="0"/>
        <outline val="0"/>
        <shadow val="0"/>
        <vertAlign val="baseline"/>
        <name val="Calibri"/>
        <family val="2"/>
      </font>
      <border diagonalUp="0" diagonalDown="0">
        <left/>
        <right style="thin">
          <color indexed="64"/>
        </right>
        <top/>
        <bottom/>
        <vertical/>
        <horizontal/>
      </border>
    </dxf>
    <dxf>
      <font>
        <strike val="0"/>
        <outline val="0"/>
        <shadow val="0"/>
        <vertAlign val="baseline"/>
        <name val="Calibri"/>
        <family val="2"/>
      </font>
      <border diagonalUp="0" diagonalDown="0">
        <left style="thin">
          <color indexed="64"/>
        </left>
        <right/>
        <top/>
        <bottom/>
        <vertical/>
        <horizontal/>
      </border>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solid">
          <fgColor indexed="64"/>
          <bgColor rgb="FFFDF5E5"/>
        </patternFill>
      </fill>
    </dxf>
    <dxf>
      <font>
        <strike val="0"/>
        <outline val="0"/>
        <shadow val="0"/>
        <vertAlign val="baseline"/>
        <name val="Calibri"/>
        <family val="2"/>
      </font>
      <numFmt numFmtId="0" formatCode="General"/>
      <fill>
        <patternFill patternType="solid">
          <fgColor indexed="64"/>
          <bgColor rgb="FFFDF5E5"/>
        </patternFill>
      </fill>
    </dxf>
    <dxf>
      <font>
        <b val="0"/>
        <i val="0"/>
        <strike val="0"/>
        <condense val="0"/>
        <extend val="0"/>
        <outline val="0"/>
        <shadow val="0"/>
        <u val="none"/>
        <vertAlign val="baseline"/>
        <sz val="11"/>
        <color theme="1"/>
        <name val="Calibri"/>
        <family val="2"/>
        <scheme val="minor"/>
      </font>
      <numFmt numFmtId="13" formatCode="0%"/>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_-* #,##0_-;\-* #,##0_-;_-* &quot;-&quot;??_-;_-@_-"/>
      <border diagonalUp="0" diagonalDown="0">
        <left/>
        <right style="thin">
          <color indexed="64"/>
        </right>
        <top/>
        <bottom/>
        <vertical/>
        <horizontal/>
      </border>
    </dxf>
    <dxf>
      <font>
        <strike val="0"/>
        <outline val="0"/>
        <shadow val="0"/>
        <vertAlign val="baseline"/>
        <name val="Calibri"/>
        <family val="2"/>
      </font>
      <numFmt numFmtId="164" formatCode="_-* #,##0_-;\-* #,##0_-;_-* &quot;-&quot;??_-;_-@_-"/>
      <fill>
        <patternFill patternType="solid">
          <fgColor indexed="64"/>
          <bgColor rgb="FFFDF5E5"/>
        </patternFill>
      </fill>
      <border diagonalUp="0" diagonalDown="0">
        <left/>
        <right style="thin">
          <color indexed="64"/>
        </right>
        <top/>
        <bottom/>
        <vertical/>
        <horizontal/>
      </border>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border diagonalUp="0" diagonalDown="0">
        <left style="thin">
          <color indexed="64"/>
        </left>
        <right/>
        <top/>
        <bottom/>
        <vertical/>
        <horizontal/>
      </border>
    </dxf>
    <dxf>
      <font>
        <strike val="0"/>
        <outline val="0"/>
        <shadow val="0"/>
        <vertAlign val="baseline"/>
        <name val="Calibri"/>
        <family val="2"/>
      </font>
      <numFmt numFmtId="164" formatCode="_-* #,##0_-;\-* #,##0_-;_-* &quot;-&quot;??_-;_-@_-"/>
      <fill>
        <patternFill patternType="none">
          <fgColor indexed="64"/>
          <bgColor auto="1"/>
        </patternFill>
      </fill>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numFmt numFmtId="0" formatCode="General"/>
    </dxf>
    <dxf>
      <font>
        <strike val="0"/>
        <outline val="0"/>
        <shadow val="0"/>
        <vertAlign val="baseline"/>
        <name val="Calibri"/>
        <family val="2"/>
      </font>
    </dxf>
    <dxf>
      <border diagonalUp="0" diagonalDown="0">
        <left style="thin">
          <color indexed="64"/>
        </left>
        <right style="thin">
          <color indexed="64"/>
        </right>
        <top style="thin">
          <color indexed="64"/>
        </top>
        <bottom style="thin">
          <color indexed="64"/>
        </bottom>
      </border>
    </dxf>
    <dxf>
      <font>
        <strike val="0"/>
        <outline val="0"/>
        <shadow val="0"/>
        <vertAlign val="baseline"/>
        <name val="Calibri"/>
        <family val="2"/>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theme="7" tint="0.79998168889431442"/>
        </patternFill>
      </fill>
      <border diagonalUp="0" diagonalDown="0">
        <left/>
        <right style="thin">
          <color indexed="64"/>
        </right>
        <top/>
        <bottom/>
        <vertical/>
        <horizontal/>
      </border>
    </dxf>
    <dxf>
      <font>
        <strike val="0"/>
        <outline val="0"/>
        <shadow val="0"/>
        <vertAlign val="baseline"/>
        <name val="Calibri"/>
        <family val="2"/>
      </font>
      <numFmt numFmtId="164" formatCode="_-* #,##0_-;\-* #,##0_-;_-* &quot;-&quot;??_-;_-@_-"/>
      <fill>
        <patternFill patternType="solid">
          <fgColor indexed="64"/>
          <bgColor rgb="FFFDF5E5"/>
        </patternFill>
      </fill>
      <border diagonalUp="0" diagonalDown="0">
        <left/>
        <right style="thin">
          <color indexed="64"/>
        </right>
        <top/>
        <bottom/>
        <vertical/>
        <horizontal/>
      </border>
    </dxf>
    <dxf>
      <font>
        <b val="0"/>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theme="7" tint="0.79998168889431442"/>
        </patternFill>
      </fill>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theme="7" tint="0.79998168889431442"/>
        </patternFill>
      </fill>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theme="7" tint="0.79998168889431442"/>
        </patternFill>
      </fill>
      <border diagonalUp="0" diagonalDown="0">
        <left style="thin">
          <color indexed="64"/>
        </left>
        <right/>
        <top/>
        <bottom/>
        <vertical/>
        <horizontal/>
      </border>
    </dxf>
    <dxf>
      <font>
        <strike val="0"/>
        <outline val="0"/>
        <shadow val="0"/>
        <vertAlign val="baseline"/>
        <name val="Calibri"/>
        <family val="2"/>
      </font>
      <numFmt numFmtId="164" formatCode="_-* #,##0_-;\-* #,##0_-;_-* &quot;-&quot;??_-;_-@_-"/>
      <fill>
        <patternFill patternType="none">
          <fgColor indexed="64"/>
          <bgColor auto="1"/>
        </patternFill>
      </fill>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theme="7" tint="0.79998168889431442"/>
        </patternFill>
      </fill>
      <border diagonalUp="0" diagonalDown="0">
        <left/>
        <right style="thin">
          <color indexed="64"/>
        </right>
        <top/>
        <bottom/>
        <vertical/>
        <horizontal/>
      </border>
    </dxf>
    <dxf>
      <font>
        <strike val="0"/>
        <outline val="0"/>
        <shadow val="0"/>
        <vertAlign val="baseline"/>
        <name val="Calibri"/>
        <family val="2"/>
      </font>
      <numFmt numFmtId="164" formatCode="_-* #,##0_-;\-* #,##0_-;_-* &quot;-&quot;??_-;_-@_-"/>
      <fill>
        <patternFill patternType="solid">
          <fgColor indexed="64"/>
          <bgColor rgb="FFFDF5E5"/>
        </patternFill>
      </fill>
      <border diagonalUp="0" diagonalDown="0">
        <left/>
        <right style="thin">
          <color indexed="64"/>
        </right>
        <top/>
        <bottom/>
        <vertical/>
        <horizontal/>
      </border>
    </dxf>
    <dxf>
      <font>
        <b val="0"/>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theme="7" tint="0.79998168889431442"/>
        </patternFill>
      </fill>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theme="7" tint="0.79998168889431442"/>
        </patternFill>
      </fill>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theme="7" tint="0.79998168889431442"/>
        </patternFill>
      </fill>
      <border diagonalUp="0" diagonalDown="0">
        <left style="thin">
          <color indexed="64"/>
        </left>
        <right/>
        <top/>
        <bottom/>
        <vertical/>
        <horizontal/>
      </border>
    </dxf>
    <dxf>
      <font>
        <strike val="0"/>
        <outline val="0"/>
        <shadow val="0"/>
        <vertAlign val="baseline"/>
        <name val="Calibri"/>
        <family val="2"/>
      </font>
      <numFmt numFmtId="164" formatCode="_-* #,##0_-;\-* #,##0_-;_-* &quot;-&quot;??_-;_-@_-"/>
      <fill>
        <patternFill patternType="none">
          <fgColor indexed="64"/>
          <bgColor auto="1"/>
        </patternFill>
      </fill>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color theme="0" tint="-0.14996795556505021"/>
      </font>
    </dxf>
    <dxf>
      <font>
        <strike val="0"/>
        <outline val="0"/>
        <shadow val="0"/>
        <name val="Calibri"/>
        <family val="2"/>
      </font>
      <numFmt numFmtId="164" formatCode="_-* #,##0_-;\-* #,##0_-;_-* &quot;-&quot;??_-;_-@_-"/>
      <fill>
        <patternFill patternType="none">
          <fgColor indexed="64"/>
          <bgColor auto="1"/>
        </patternFill>
      </fill>
      <border diagonalUp="0" diagonalDown="0">
        <left/>
        <right style="thin">
          <color indexed="64"/>
        </right>
        <top/>
        <bottom/>
        <vertical/>
        <horizontal/>
      </border>
    </dxf>
    <dxf>
      <font>
        <strike val="0"/>
        <outline val="0"/>
        <shadow val="0"/>
        <name val="Calibri"/>
        <family val="2"/>
      </font>
      <numFmt numFmtId="164" formatCode="_-* #,##0_-;\-* #,##0_-;_-* &quot;-&quot;??_-;_-@_-"/>
      <fill>
        <patternFill patternType="none">
          <fgColor indexed="64"/>
          <bgColor auto="1"/>
        </patternFill>
      </fill>
    </dxf>
    <dxf>
      <font>
        <strike val="0"/>
        <outline val="0"/>
        <shadow val="0"/>
        <name val="Calibri"/>
        <family val="2"/>
      </font>
      <numFmt numFmtId="164" formatCode="_-* #,##0_-;\-* #,##0_-;_-* &quot;-&quot;??_-;_-@_-"/>
      <fill>
        <patternFill patternType="none">
          <fgColor indexed="64"/>
          <bgColor auto="1"/>
        </patternFill>
      </fill>
      <border diagonalUp="0" diagonalDown="0">
        <left style="thin">
          <color indexed="64"/>
        </left>
        <right/>
        <vertical/>
      </border>
    </dxf>
    <dxf>
      <font>
        <strike val="0"/>
        <outline val="0"/>
        <shadow val="0"/>
        <name val="Calibri"/>
        <family val="2"/>
      </font>
      <border diagonalUp="0" diagonalDown="0">
        <left style="thin">
          <color indexed="64"/>
        </left>
        <right/>
        <top/>
        <bottom/>
        <vertical/>
        <horizontal/>
      </border>
    </dxf>
    <dxf>
      <font>
        <strike val="0"/>
        <outline val="0"/>
        <shadow val="0"/>
        <name val="Calibri"/>
        <family val="2"/>
      </font>
    </dxf>
    <dxf>
      <font>
        <strike val="0"/>
        <outline val="0"/>
        <shadow val="0"/>
        <name val="Calibri"/>
        <family val="2"/>
      </font>
    </dxf>
    <dxf>
      <font>
        <strike val="0"/>
        <outline val="0"/>
        <shadow val="0"/>
        <name val="Calibri"/>
        <family val="2"/>
      </font>
      <alignment horizontal="general" vertical="bottom" textRotation="0" wrapText="1" indent="0" justifyLastLine="0" shrinkToFit="0" readingOrder="0"/>
    </dxf>
    <dxf>
      <font>
        <strike val="0"/>
        <outline val="0"/>
        <shadow val="0"/>
        <name val="Calibri"/>
        <family val="2"/>
      </font>
      <fill>
        <patternFill patternType="none">
          <fgColor indexed="64"/>
          <bgColor auto="1"/>
        </patternFill>
      </fill>
    </dxf>
    <dxf>
      <font>
        <strike val="0"/>
        <outline val="0"/>
        <shadow val="0"/>
        <name val="Calibri"/>
        <family val="2"/>
      </font>
      <fill>
        <patternFill patternType="solid">
          <fgColor indexed="64"/>
          <bgColor rgb="FFFDF5E5"/>
        </patternFill>
      </fill>
    </dxf>
    <dxf>
      <font>
        <strike val="0"/>
        <outline val="0"/>
        <shadow val="0"/>
        <name val="Calibri"/>
        <family val="2"/>
      </font>
      <fill>
        <patternFill patternType="solid">
          <fgColor indexed="64"/>
          <bgColor rgb="FFFDF5E5"/>
        </patternFill>
      </fill>
    </dxf>
    <dxf>
      <font>
        <strike val="0"/>
        <outline val="0"/>
        <shadow val="0"/>
        <name val="Calibri"/>
        <family val="2"/>
      </font>
      <numFmt numFmtId="164" formatCode="_-* #,##0_-;\-* #,##0_-;_-* &quot;-&quot;??_-;_-@_-"/>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dxf>
    <dxf>
      <font>
        <strike val="0"/>
        <outline val="0"/>
        <shadow val="0"/>
        <name val="Calibri"/>
        <family val="2"/>
      </font>
    </dxf>
    <dxf>
      <font>
        <strike val="0"/>
        <outline val="0"/>
        <shadow val="0"/>
        <name val="Calibri"/>
        <family val="2"/>
      </font>
    </dxf>
    <dxf>
      <font>
        <strike val="0"/>
        <outline val="0"/>
        <shadow val="0"/>
        <name val="Calibri"/>
        <family val="2"/>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7" tint="0.79998168889431442"/>
        </patternFill>
      </fill>
      <alignment horizontal="right" vertical="bottom" textRotation="0" wrapText="0" indent="0" justifyLastLine="0" shrinkToFit="0" readingOrder="0"/>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fill>
        <patternFill patternType="solid">
          <fgColor indexed="64"/>
          <bgColor rgb="FFFDF5E5"/>
        </patternFill>
      </fill>
    </dxf>
    <dxf>
      <font>
        <strike val="0"/>
        <outline val="0"/>
        <shadow val="0"/>
        <vertAlign val="baseline"/>
        <name val="Calibri"/>
        <family val="2"/>
      </font>
      <numFmt numFmtId="164" formatCode="_-* #,##0_-;\-* #,##0_-;_-* &quot;-&quot;??_-;_-@_-"/>
      <fill>
        <patternFill patternType="solid">
          <fgColor indexed="64"/>
          <bgColor rgb="FFFDF5E5"/>
        </patternFill>
      </fill>
    </dxf>
    <dxf>
      <font>
        <strike val="0"/>
        <outline val="0"/>
        <shadow val="0"/>
        <vertAlign val="baseline"/>
        <name val="Calibri"/>
        <family val="2"/>
      </font>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0" formatCode="General"/>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font>
      <border diagonalUp="0" diagonalDown="0">
        <left/>
        <right style="thin">
          <color indexed="64"/>
        </right>
        <top/>
        <bottom/>
        <vertical/>
        <horizontal/>
      </border>
    </dxf>
    <dxf>
      <font>
        <strike val="0"/>
        <outline val="0"/>
        <shadow val="0"/>
        <vertAlign val="baseline"/>
        <name val="Calibri"/>
        <family val="2"/>
      </font>
      <border diagonalUp="0" diagonalDown="0">
        <left style="thin">
          <color indexed="64"/>
        </left>
        <right/>
        <top/>
        <bottom/>
        <vertical/>
        <horizontal/>
      </border>
    </dxf>
    <dxf>
      <font>
        <strike val="0"/>
        <outline val="0"/>
        <shadow val="0"/>
        <vertAlign val="baseline"/>
        <name val="Calibri"/>
        <family val="2"/>
      </font>
      <numFmt numFmtId="0" formatCode="General"/>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_-* #,##0_-;\-* #,##0_-;_-* &quot;-&quot;??_-;_-@_-"/>
    </dxf>
    <dxf>
      <font>
        <b val="0"/>
        <i val="0"/>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numFmt numFmtId="164" formatCode="_-* #,##0_-;\-* #,##0_-;_-* &quot;-&quot;??_-;_-@_-"/>
    </dxf>
    <dxf>
      <font>
        <b val="0"/>
        <i val="0"/>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numFmt numFmtId="164" formatCode="_-* #,##0_-;\-* #,##0_-;_-* &quot;-&quot;??_-;_-@_-"/>
    </dxf>
    <dxf>
      <font>
        <b val="0"/>
        <i val="0"/>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font>
      <numFmt numFmtId="0" formatCode="General"/>
    </dxf>
    <dxf>
      <font>
        <b val="0"/>
        <i val="0"/>
        <strike val="0"/>
        <outline val="0"/>
        <shadow val="0"/>
        <vertAlign val="baseline"/>
        <name val="Calibri"/>
        <family val="2"/>
      </font>
    </dxf>
    <dxf>
      <font>
        <b val="0"/>
        <i val="0"/>
        <strike val="0"/>
        <outline val="0"/>
        <shadow val="0"/>
        <vertAlign val="baseline"/>
        <name val="Calibri"/>
        <family val="2"/>
      </font>
    </dxf>
    <dxf>
      <font>
        <b val="0"/>
        <i val="0"/>
        <strike val="0"/>
        <outline val="0"/>
        <shadow val="0"/>
        <vertAlign val="baseline"/>
        <name val="Calibri"/>
        <family val="2"/>
      </font>
    </dxf>
    <dxf>
      <font>
        <color theme="0" tint="-0.14996795556505021"/>
      </font>
    </dxf>
    <dxf>
      <font>
        <strike val="0"/>
        <outline val="0"/>
        <shadow val="0"/>
        <u val="none"/>
        <vertAlign val="baseline"/>
        <name val="Calibri"/>
        <family val="2"/>
      </font>
      <fill>
        <patternFill patternType="none">
          <fgColor indexed="64"/>
          <bgColor auto="1"/>
        </patternFill>
      </fill>
    </dxf>
    <dxf>
      <font>
        <strike val="0"/>
        <outline val="0"/>
        <shadow val="0"/>
        <u val="none"/>
        <vertAlign val="baseline"/>
        <name val="Calibri"/>
        <family val="2"/>
      </font>
      <fill>
        <patternFill patternType="solid">
          <fgColor indexed="64"/>
          <bgColor rgb="FFFDF5E5"/>
        </patternFill>
      </fill>
    </dxf>
    <dxf>
      <font>
        <strike val="0"/>
        <outline val="0"/>
        <shadow val="0"/>
        <u val="none"/>
        <vertAlign val="baseline"/>
        <name val="Calibri"/>
        <family val="2"/>
      </font>
      <fill>
        <patternFill patternType="solid">
          <fgColor indexed="64"/>
          <bgColor rgb="FFFDF5E5"/>
        </patternFill>
      </fill>
    </dxf>
    <dxf>
      <font>
        <strike val="0"/>
        <outline val="0"/>
        <shadow val="0"/>
        <u val="none"/>
        <vertAlign val="baseline"/>
        <name val="Calibri"/>
        <family val="2"/>
      </font>
      <numFmt numFmtId="164" formatCode="_-* #,##0_-;\-* #,##0_-;_-* &quot;-&quot;??_-;_-@_-"/>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numFmt numFmtId="164" formatCode="_-* #,##0_-;\-* #,##0_-;_-* &quot;-&quot;??_-;_-@_-"/>
    </dxf>
    <dxf>
      <font>
        <strike val="0"/>
        <outline val="0"/>
        <shadow val="0"/>
        <u val="none"/>
        <vertAlign val="baseline"/>
        <name val="Calibri"/>
        <family val="2"/>
      </font>
    </dxf>
    <dxf>
      <font>
        <strike val="0"/>
        <outline val="0"/>
        <shadow val="0"/>
        <u val="none"/>
        <vertAlign val="baseline"/>
        <name val="Calibri"/>
        <family val="2"/>
      </font>
      <fill>
        <patternFill patternType="none">
          <fgColor indexed="64"/>
          <bgColor auto="1"/>
        </patternFill>
      </fill>
    </dxf>
    <dxf>
      <font>
        <strike val="0"/>
        <outline val="0"/>
        <shadow val="0"/>
        <u val="none"/>
        <vertAlign val="baseline"/>
        <name val="Calibri"/>
        <family val="2"/>
      </font>
    </dxf>
    <dxf>
      <font>
        <strike val="0"/>
        <outline val="0"/>
        <shadow val="0"/>
        <u val="none"/>
        <vertAlign val="baseline"/>
        <name val="Calibri"/>
        <family val="2"/>
      </font>
      <alignment horizontal="general" vertical="bottom" textRotation="0" wrapText="1" indent="0" justifyLastLine="0" shrinkToFit="0" readingOrder="0"/>
    </dxf>
    <dxf>
      <numFmt numFmtId="164" formatCode="_-* #,##0_-;\-* #,##0_-;_-* &quot;-&quot;??_-;_-@_-"/>
    </dxf>
    <dxf>
      <font>
        <color theme="0" tint="-0.14996795556505021"/>
      </font>
    </dxf>
    <dxf>
      <font>
        <strike val="0"/>
        <outline val="0"/>
        <shadow val="0"/>
        <name val="Calibri"/>
        <family val="2"/>
      </font>
    </dxf>
    <dxf>
      <font>
        <strike val="0"/>
        <outline val="0"/>
        <shadow val="0"/>
        <name val="Calibri"/>
        <family val="2"/>
      </font>
      <fill>
        <patternFill patternType="solid">
          <fgColor indexed="64"/>
          <bgColor rgb="FFFDF5E5"/>
        </patternFill>
      </fill>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numFmt numFmtId="164" formatCode="_-* #,##0_-;\-* #,##0_-;_-* &quot;-&quot;??_-;_-@_-"/>
    </dxf>
    <dxf>
      <font>
        <strike val="0"/>
        <outline val="0"/>
        <shadow val="0"/>
        <name val="Calibri"/>
        <family val="2"/>
      </font>
    </dxf>
    <dxf>
      <font>
        <strike val="0"/>
        <outline val="0"/>
        <shadow val="0"/>
        <name val="Calibri"/>
        <family val="2"/>
      </font>
    </dxf>
    <dxf>
      <font>
        <strike val="0"/>
        <outline val="0"/>
        <shadow val="0"/>
        <name val="Calibri"/>
        <family val="2"/>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name val="Calibri"/>
        <family val="2"/>
      </font>
      <numFmt numFmtId="164" formatCode="_-* #,##0_-;\-* #,##0_-;_-* &quot;-&quot;??_-;_-@_-"/>
    </dxf>
    <dxf>
      <font>
        <b val="0"/>
        <i val="0"/>
        <strike val="0"/>
        <condense val="0"/>
        <extend val="0"/>
        <outline val="0"/>
        <shadow val="0"/>
        <u val="none"/>
        <vertAlign val="baseline"/>
        <sz val="11"/>
        <color theme="1"/>
        <name val="Calibri"/>
        <family val="2"/>
        <scheme val="none"/>
      </font>
    </dxf>
    <dxf>
      <font>
        <strike val="0"/>
        <outline val="0"/>
        <shadow val="0"/>
        <name val="Calibri"/>
        <family val="2"/>
      </font>
    </dxf>
    <dxf>
      <font>
        <strike val="0"/>
        <outline val="0"/>
        <shadow val="0"/>
        <name val="Calibri"/>
        <family val="2"/>
      </font>
    </dxf>
    <dxf>
      <font>
        <strike val="0"/>
        <outline val="0"/>
        <shadow val="0"/>
        <name val="Calibri"/>
        <family val="2"/>
      </font>
    </dxf>
    <dxf>
      <font>
        <strike val="0"/>
        <outline val="0"/>
        <shadow val="0"/>
        <name val="Calibri"/>
        <family val="2"/>
      </font>
    </dxf>
    <dxf>
      <font>
        <strike val="0"/>
        <outline val="0"/>
        <shadow val="0"/>
        <name val="Calibri"/>
        <family val="2"/>
      </font>
    </dxf>
    <dxf>
      <font>
        <strike val="0"/>
        <outline val="0"/>
        <shadow val="0"/>
        <name val="Calibri"/>
        <family val="2"/>
      </font>
      <fill>
        <patternFill patternType="solid">
          <fgColor indexed="64"/>
          <bgColor rgb="FFFDF5E5"/>
        </patternFill>
      </fill>
    </dxf>
    <dxf>
      <font>
        <strike val="0"/>
        <outline val="0"/>
        <shadow val="0"/>
        <name val="Calibri"/>
        <family val="2"/>
      </font>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name val="Calibri"/>
        <family val="2"/>
      </font>
      <numFmt numFmtId="164" formatCode="_-* #,##0_-;\-* #,##0_-;_-* &quot;-&quot;??_-;_-@_-"/>
    </dxf>
    <dxf>
      <font>
        <strike val="0"/>
        <outline val="0"/>
        <shadow val="0"/>
        <name val="Calibri"/>
        <family val="2"/>
      </font>
    </dxf>
    <dxf>
      <font>
        <strike val="0"/>
        <outline val="0"/>
        <shadow val="0"/>
        <name val="Calibri"/>
        <family val="2"/>
      </font>
    </dxf>
    <dxf>
      <font>
        <strike val="0"/>
        <outline val="0"/>
        <shadow val="0"/>
        <name val="Calibri"/>
        <family val="2"/>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numFmt numFmtId="164" formatCode="_-* #,##0_-;\-* #,##0_-;_-* &quot;-&quot;??_-;_-@_-"/>
      <border diagonalUp="0" diagonalDown="0">
        <left/>
        <right style="thin">
          <color indexed="64"/>
        </right>
        <top/>
        <bottom/>
        <vertical/>
        <horizontal/>
      </border>
    </dxf>
    <dxf>
      <font>
        <strike val="0"/>
        <outline val="0"/>
        <shadow val="0"/>
        <vertAlign val="baseline"/>
        <name val="Calibri"/>
        <family val="2"/>
      </font>
      <numFmt numFmtId="164" formatCode="_-* #,##0_-;\-* #,##0_-;_-* &quot;-&quot;??_-;_-@_-"/>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dxf>
    <dxf>
      <font>
        <strike val="0"/>
        <outline val="0"/>
        <shadow val="0"/>
        <vertAlign val="baseline"/>
        <name val="Calibri"/>
        <family val="2"/>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4" formatCode="_-* #,##0_-;\-* #,##0_-;_-* &quot;-&quot;??_-;_-@_-"/>
      <border diagonalUp="0" diagonalDown="0">
        <left style="thin">
          <color indexed="64"/>
        </left>
        <right/>
        <top/>
        <bottom/>
        <vertical/>
        <horizontal/>
      </border>
    </dxf>
    <dxf>
      <font>
        <strike val="0"/>
        <outline val="0"/>
        <shadow val="0"/>
        <vertAlign val="baseline"/>
        <name val="Calibri"/>
        <family val="2"/>
      </font>
      <numFmt numFmtId="164" formatCode="_-* #,##0_-;\-* #,##0_-;_-* &quot;-&quot;??_-;_-@_-"/>
      <fill>
        <patternFill patternType="none">
          <fgColor indexed="64"/>
          <bgColor auto="1"/>
        </patternFill>
      </fill>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strike val="0"/>
        <outline val="0"/>
        <shadow val="0"/>
        <vertAlign val="baseline"/>
        <name val="Calibri"/>
        <family val="2"/>
      </font>
      <numFmt numFmtId="0" formatCode="General"/>
    </dxf>
    <dxf>
      <font>
        <strike val="0"/>
        <outline val="0"/>
        <shadow val="0"/>
        <vertAlign val="baseline"/>
        <name val="Calibri"/>
        <family val="2"/>
      </font>
    </dxf>
    <dxf>
      <border diagonalUp="0" diagonalDown="0">
        <left style="thin">
          <color indexed="64"/>
        </left>
        <right style="thin">
          <color indexed="64"/>
        </right>
        <top style="thin">
          <color indexed="64"/>
        </top>
        <bottom style="thin">
          <color indexed="64"/>
        </bottom>
      </border>
    </dxf>
    <dxf>
      <font>
        <strike val="0"/>
        <outline val="0"/>
        <shadow val="0"/>
        <vertAlign val="baseline"/>
        <name val="Calibri"/>
        <family val="2"/>
      </font>
    </dxf>
    <dxf>
      <font>
        <strike val="0"/>
        <outline val="0"/>
        <shadow val="0"/>
        <vertAlign val="baseline"/>
        <name val="Calibri"/>
        <family val="2"/>
      </font>
    </dxf>
    <dxf>
      <font>
        <color theme="0" tint="-0.14996795556505021"/>
      </font>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fill>
        <patternFill patternType="none">
          <fgColor indexed="64"/>
          <bgColor auto="1"/>
        </patternFill>
      </fill>
    </dxf>
    <dxf>
      <font>
        <strike val="0"/>
        <outline val="0"/>
        <shadow val="0"/>
        <vertAlign val="baseline"/>
        <name val="Calibri"/>
        <family val="2"/>
      </font>
      <numFmt numFmtId="164" formatCode="_-* #,##0_-;\-* #,##0_-;_-* &quot;-&quot;??_-;_-@_-"/>
      <fill>
        <patternFill patternType="solid">
          <fgColor indexed="64"/>
          <bgColor rgb="FFFDF5E5"/>
        </patternFill>
      </fill>
    </dxf>
    <dxf>
      <font>
        <strike val="0"/>
        <outline val="0"/>
        <shadow val="0"/>
        <vertAlign val="baseline"/>
        <name val="Calibri"/>
        <family val="2"/>
      </font>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font>
      <fill>
        <patternFill patternType="none">
          <fgColor indexed="64"/>
          <bgColor auto="1"/>
        </patternFill>
      </fill>
    </dxf>
    <dxf>
      <font>
        <strike val="0"/>
        <outline val="0"/>
        <shadow val="0"/>
        <vertAlign val="baseline"/>
        <name val="Calibri"/>
        <family val="2"/>
      </font>
      <numFmt numFmtId="164" formatCode="_-* #,##0_-;\-* #,##0_-;_-* &quot;-&quot;??_-;_-@_-"/>
      <fill>
        <patternFill patternType="solid">
          <fgColor indexed="64"/>
          <bgColor rgb="FFFDF5E5"/>
        </patternFill>
      </fill>
    </dxf>
    <dxf>
      <font>
        <strike val="0"/>
        <outline val="0"/>
        <shadow val="0"/>
        <vertAlign val="baseline"/>
        <name val="Calibri"/>
        <family val="2"/>
      </font>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font>
      <fill>
        <patternFill patternType="none">
          <fgColor indexed="64"/>
          <bgColor auto="1"/>
        </patternFill>
      </fill>
    </dxf>
    <dxf>
      <font>
        <strike val="0"/>
        <outline val="0"/>
        <shadow val="0"/>
        <vertAlign val="baseline"/>
        <name val="Calibri"/>
        <family val="2"/>
      </font>
      <numFmt numFmtId="164" formatCode="_-* #,##0_-;\-* #,##0_-;_-* &quot;-&quot;??_-;_-@_-"/>
      <fill>
        <patternFill patternType="solid">
          <fgColor indexed="64"/>
          <bgColor rgb="FFFDF5E5"/>
        </patternFill>
      </fill>
    </dxf>
    <dxf>
      <font>
        <strike val="0"/>
        <outline val="0"/>
        <shadow val="0"/>
        <vertAlign val="baseline"/>
        <name val="Calibri"/>
        <family val="2"/>
      </font>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font>
      <fill>
        <patternFill patternType="none">
          <fgColor indexed="64"/>
          <bgColor auto="1"/>
        </patternFill>
      </fill>
    </dxf>
    <dxf>
      <font>
        <strike val="0"/>
        <outline val="0"/>
        <shadow val="0"/>
        <vertAlign val="baseline"/>
        <name val="Calibri"/>
        <family val="2"/>
      </font>
      <numFmt numFmtId="164" formatCode="_-* #,##0_-;\-* #,##0_-;_-* &quot;-&quot;??_-;_-@_-"/>
      <fill>
        <patternFill patternType="solid">
          <fgColor indexed="64"/>
          <bgColor rgb="FFFDF5E5"/>
        </patternFill>
      </fill>
    </dxf>
    <dxf>
      <font>
        <strike val="0"/>
        <outline val="0"/>
        <shadow val="0"/>
        <vertAlign val="baseline"/>
        <name val="Calibri"/>
        <family val="2"/>
      </font>
      <fill>
        <patternFill patternType="solid">
          <fgColor indexed="64"/>
          <bgColor rgb="FFFDF5E5"/>
        </patternFill>
      </fill>
    </dxf>
    <dxf>
      <font>
        <b val="0"/>
        <i val="0"/>
        <strike val="0"/>
        <condense val="0"/>
        <extend val="0"/>
        <outline val="0"/>
        <shadow val="0"/>
        <u val="none"/>
        <vertAlign val="baseline"/>
        <sz val="11"/>
        <color theme="1"/>
        <name val="Calibri"/>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font>
      <numFmt numFmtId="0" formatCode="General"/>
    </dxf>
    <dxf>
      <font>
        <strike val="0"/>
        <outline val="0"/>
        <shadow val="0"/>
        <vertAlign val="baseline"/>
        <name val="Calibri"/>
        <family val="2"/>
      </font>
      <numFmt numFmtId="0" formatCode="General"/>
    </dxf>
    <dxf>
      <font>
        <strike val="0"/>
        <outline val="0"/>
        <shadow val="0"/>
        <vertAlign val="baseline"/>
        <name val="Calibri"/>
        <family val="2"/>
      </font>
      <numFmt numFmtId="0" formatCode="General"/>
    </dxf>
    <dxf>
      <font>
        <strike val="0"/>
        <outline val="0"/>
        <shadow val="0"/>
        <vertAlign val="baseline"/>
        <name val="Calibri"/>
        <family val="2"/>
      </font>
      <numFmt numFmtId="0" formatCode="General"/>
    </dxf>
    <dxf>
      <font>
        <strike val="0"/>
        <outline val="0"/>
        <shadow val="0"/>
        <vertAlign val="baseline"/>
        <name val="Calibri"/>
        <family val="2"/>
      </font>
      <numFmt numFmtId="166" formatCode="_-* #,##0.0_-;\-* #,##0.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font>
      <numFmt numFmtId="164" formatCode="_-* #,##0_-;\-* #,##0_-;_-* &quot;-&quot;??_-;_-@_-"/>
      <fill>
        <patternFill patternType="solid">
          <fgColor indexed="64"/>
          <bgColor rgb="FFFDF5E5"/>
        </patternFill>
      </fill>
      <border outline="0">
        <left style="thin">
          <color indexed="64"/>
        </left>
      </border>
    </dxf>
    <dxf>
      <font>
        <strike val="0"/>
        <outline val="0"/>
        <shadow val="0"/>
        <vertAlign val="baseline"/>
        <name val="Calibri"/>
        <family val="2"/>
      </font>
      <numFmt numFmtId="165" formatCode="0.0%"/>
      <fill>
        <patternFill patternType="solid">
          <fgColor indexed="64"/>
          <bgColor rgb="FFFDF5E5"/>
        </patternFill>
      </fill>
    </dxf>
    <dxf>
      <font>
        <strike val="0"/>
        <outline val="0"/>
        <shadow val="0"/>
        <vertAlign val="baseline"/>
        <name val="Calibri"/>
        <family val="2"/>
      </font>
      <numFmt numFmtId="164" formatCode="_-* #,##0_-;\-* #,##0_-;_-* &quot;-&quot;??_-;_-@_-"/>
      <fill>
        <patternFill patternType="none">
          <fgColor indexed="64"/>
          <bgColor auto="1"/>
        </patternFill>
      </fill>
      <border diagonalUp="0" diagonalDown="0" outline="0">
        <left style="thin">
          <color indexed="64"/>
        </left>
        <right/>
        <top/>
        <bottom/>
      </border>
    </dxf>
    <dxf>
      <font>
        <strike val="0"/>
        <outline val="0"/>
        <shadow val="0"/>
        <vertAlign val="baseline"/>
        <name val="Calibri"/>
        <family val="2"/>
      </font>
      <numFmt numFmtId="164" formatCode="_-* #,##0_-;\-* #,##0_-;_-* &quot;-&quot;??_-;_-@_-"/>
      <fill>
        <patternFill patternType="solid">
          <fgColor indexed="64"/>
          <bgColor rgb="FFFDF5E5"/>
        </patternFill>
      </fill>
      <border diagonalUp="0" diagonalDown="0" outline="0">
        <left/>
        <right style="thin">
          <color indexed="64"/>
        </right>
        <top/>
        <bottom/>
      </border>
    </dxf>
    <dxf>
      <font>
        <strike val="0"/>
        <outline val="0"/>
        <shadow val="0"/>
        <vertAlign val="baseline"/>
        <name val="Calibri"/>
        <family val="2"/>
      </font>
      <numFmt numFmtId="165" formatCode="0.0%"/>
      <fill>
        <patternFill patternType="none">
          <fgColor indexed="64"/>
          <bgColor auto="1"/>
        </patternFill>
      </fill>
    </dxf>
    <dxf>
      <font>
        <strike val="0"/>
        <outline val="0"/>
        <shadow val="0"/>
        <vertAlign val="baseline"/>
        <name val="Calibri"/>
        <family val="2"/>
      </font>
      <numFmt numFmtId="164" formatCode="_-* #,##0_-;\-* #,##0_-;_-* &quot;-&quot;??_-;_-@_-"/>
      <fill>
        <patternFill patternType="none">
          <fgColor indexed="64"/>
          <bgColor auto="1"/>
        </patternFill>
      </fill>
      <border diagonalUp="0" diagonalDown="0" outline="0">
        <left style="thin">
          <color indexed="64"/>
        </left>
        <right/>
        <top/>
        <bottom/>
      </border>
    </dxf>
    <dxf>
      <font>
        <strike val="0"/>
        <outline val="0"/>
        <shadow val="0"/>
        <vertAlign val="baseline"/>
        <name val="Calibri"/>
        <family val="2"/>
      </font>
      <numFmt numFmtId="165" formatCode="0.0%"/>
      <fill>
        <patternFill patternType="solid">
          <fgColor indexed="64"/>
          <bgColor rgb="FFFDF5E5"/>
        </patternFill>
      </fill>
      <border diagonalUp="0" diagonalDown="0" outline="0">
        <left/>
        <right style="thin">
          <color indexed="64"/>
        </right>
        <top/>
        <bottom/>
      </border>
    </dxf>
    <dxf>
      <font>
        <strike val="0"/>
        <outline val="0"/>
        <shadow val="0"/>
        <vertAlign val="baseline"/>
        <name val="Calibri"/>
        <family val="2"/>
      </font>
      <numFmt numFmtId="164" formatCode="_-* #,##0_-;\-* #,##0_-;_-* &quot;-&quot;??_-;_-@_-"/>
      <fill>
        <patternFill patternType="solid">
          <fgColor indexed="64"/>
          <bgColor rgb="FFFDF5E5"/>
        </patternFill>
      </fill>
    </dxf>
    <dxf>
      <font>
        <strike val="0"/>
        <outline val="0"/>
        <shadow val="0"/>
        <vertAlign val="baseline"/>
        <name val="Calibri"/>
        <family val="2"/>
      </font>
      <numFmt numFmtId="165" formatCode="0.0%"/>
      <fill>
        <patternFill patternType="none">
          <fgColor indexed="64"/>
          <bgColor auto="1"/>
        </patternFill>
      </fill>
    </dxf>
    <dxf>
      <font>
        <strike val="0"/>
        <outline val="0"/>
        <shadow val="0"/>
        <vertAlign val="baseline"/>
        <name val="Calibri"/>
        <family val="2"/>
      </font>
      <numFmt numFmtId="164" formatCode="_-* #,##0_-;\-* #,##0_-;_-* &quot;-&quot;??_-;_-@_-"/>
      <fill>
        <patternFill patternType="none">
          <fgColor indexed="64"/>
          <bgColor auto="1"/>
        </patternFill>
      </fill>
      <border diagonalUp="0" diagonalDown="0" outline="0">
        <left style="thin">
          <color indexed="64"/>
        </left>
        <right/>
        <top/>
        <bottom/>
      </border>
    </dxf>
    <dxf>
      <font>
        <strike val="0"/>
        <outline val="0"/>
        <shadow val="0"/>
        <vertAlign val="baseline"/>
        <name val="Calibri"/>
        <family val="2"/>
      </font>
      <numFmt numFmtId="165" formatCode="0.0%"/>
      <fill>
        <patternFill patternType="solid">
          <fgColor indexed="64"/>
          <bgColor rgb="FFFDF5E5"/>
        </patternFill>
      </fill>
      <border diagonalUp="0" diagonalDown="0" outline="0">
        <left/>
        <right style="thin">
          <color indexed="64"/>
        </right>
        <top/>
        <bottom/>
      </border>
    </dxf>
    <dxf>
      <font>
        <strike val="0"/>
        <outline val="0"/>
        <shadow val="0"/>
        <vertAlign val="baseline"/>
        <name val="Calibri"/>
        <family val="2"/>
      </font>
      <numFmt numFmtId="164" formatCode="_-* #,##0_-;\-* #,##0_-;_-* &quot;-&quot;??_-;_-@_-"/>
      <fill>
        <patternFill patternType="solid">
          <fgColor indexed="64"/>
          <bgColor rgb="FFFDF5E5"/>
        </patternFill>
      </fill>
    </dxf>
    <dxf>
      <font>
        <strike val="0"/>
        <outline val="0"/>
        <shadow val="0"/>
        <vertAlign val="baseline"/>
        <name val="Calibri"/>
        <family val="2"/>
      </font>
      <numFmt numFmtId="165" formatCode="0.0%"/>
      <fill>
        <patternFill patternType="none">
          <fgColor indexed="64"/>
          <bgColor auto="1"/>
        </patternFill>
      </fill>
    </dxf>
    <dxf>
      <font>
        <strike val="0"/>
        <outline val="0"/>
        <shadow val="0"/>
        <vertAlign val="baseline"/>
        <name val="Calibri"/>
        <family val="2"/>
      </font>
      <numFmt numFmtId="164" formatCode="_-* #,##0_-;\-* #,##0_-;_-* &quot;-&quot;??_-;_-@_-"/>
      <fill>
        <patternFill patternType="none">
          <fgColor indexed="64"/>
          <bgColor auto="1"/>
        </patternFill>
      </fill>
      <border diagonalUp="0" diagonalDown="0" outline="0">
        <left style="thin">
          <color indexed="64"/>
        </left>
        <right/>
        <top/>
        <bottom/>
      </border>
    </dxf>
    <dxf>
      <font>
        <strike val="0"/>
        <outline val="0"/>
        <shadow val="0"/>
        <vertAlign val="baseline"/>
        <name val="Calibri"/>
        <family val="2"/>
      </font>
      <numFmt numFmtId="165" formatCode="0.0%"/>
      <fill>
        <patternFill patternType="solid">
          <fgColor indexed="64"/>
          <bgColor rgb="FFFDF5E5"/>
        </patternFill>
      </fill>
      <border diagonalUp="0" diagonalDown="0" outline="0">
        <left/>
        <right style="thin">
          <color indexed="64"/>
        </right>
        <top/>
        <bottom/>
      </border>
    </dxf>
    <dxf>
      <font>
        <strike val="0"/>
        <outline val="0"/>
        <shadow val="0"/>
        <vertAlign val="baseline"/>
        <name val="Calibri"/>
        <family val="2"/>
      </font>
      <numFmt numFmtId="164" formatCode="_-* #,##0_-;\-* #,##0_-;_-* &quot;-&quot;??_-;_-@_-"/>
      <fill>
        <patternFill patternType="solid">
          <fgColor indexed="64"/>
          <bgColor rgb="FFFDF5E5"/>
        </patternFill>
      </fill>
    </dxf>
    <dxf>
      <font>
        <strike val="0"/>
        <outline val="0"/>
        <shadow val="0"/>
        <vertAlign val="baseline"/>
        <name val="Calibri"/>
        <family val="2"/>
      </font>
      <numFmt numFmtId="165" formatCode="0.0%"/>
      <fill>
        <patternFill patternType="none">
          <fgColor indexed="64"/>
          <bgColor auto="1"/>
        </patternFill>
      </fill>
    </dxf>
    <dxf>
      <font>
        <strike val="0"/>
        <outline val="0"/>
        <shadow val="0"/>
        <vertAlign val="baseline"/>
        <name val="Calibri"/>
        <family val="2"/>
      </font>
      <numFmt numFmtId="164" formatCode="_-* #,##0_-;\-* #,##0_-;_-* &quot;-&quot;??_-;_-@_-"/>
      <fill>
        <patternFill patternType="none">
          <fgColor indexed="64"/>
          <bgColor auto="1"/>
        </patternFill>
      </fill>
      <border diagonalUp="0" diagonalDown="0">
        <left style="thin">
          <color indexed="64"/>
        </left>
        <right/>
        <top/>
        <bottom/>
      </border>
    </dxf>
    <dxf>
      <font>
        <strike val="0"/>
        <outline val="0"/>
        <shadow val="0"/>
        <vertAlign val="baseline"/>
        <name val="Calibri"/>
        <family val="2"/>
      </font>
    </dxf>
    <dxf>
      <border diagonalUp="0" diagonalDown="0">
        <left style="thin">
          <color indexed="64"/>
        </left>
        <right style="thin">
          <color indexed="64"/>
        </right>
        <top style="thin">
          <color indexed="64"/>
        </top>
        <bottom style="thin">
          <color indexed="64"/>
        </bottom>
      </border>
    </dxf>
    <dxf>
      <font>
        <strike val="0"/>
        <outline val="0"/>
        <shadow val="0"/>
        <vertAlign val="baseline"/>
        <name val="Calibri"/>
        <family val="2"/>
      </font>
    </dxf>
    <dxf>
      <font>
        <strike val="0"/>
        <outline val="0"/>
        <shadow val="0"/>
        <u val="none"/>
        <vertAlign val="baseline"/>
        <sz val="11"/>
        <color theme="0"/>
        <name val="Calibri"/>
        <family val="2"/>
        <scheme val="minor"/>
      </font>
      <fill>
        <patternFill>
          <bgColor rgb="FF555555"/>
        </patternFill>
      </fill>
      <alignment horizontal="right" vertical="bottom" textRotation="0" wrapText="1" indent="0" justifyLastLine="0" shrinkToFit="0" readingOrder="0"/>
    </dxf>
    <dxf>
      <font>
        <strike val="0"/>
        <outline val="0"/>
        <shadow val="0"/>
        <vertAlign val="baseline"/>
        <name val="Calibri"/>
        <family val="2"/>
      </font>
    </dxf>
    <dxf>
      <font>
        <strike val="0"/>
        <outline val="0"/>
        <shadow val="0"/>
        <vertAlign val="baseline"/>
        <name val="Calibri"/>
        <family val="2"/>
      </font>
    </dxf>
    <dxf>
      <font>
        <strike val="0"/>
        <outline val="0"/>
        <shadow val="0"/>
        <vertAlign val="baseline"/>
        <name val="Calibri"/>
        <family val="2"/>
      </font>
      <numFmt numFmtId="164" formatCode="_-* #,##0_-;\-* #,##0_-;_-* &quot;-&quot;??_-;_-@_-"/>
    </dxf>
    <dxf>
      <font>
        <strike val="0"/>
        <outline val="0"/>
        <shadow val="0"/>
        <vertAlign val="baseline"/>
        <name val="Calibri"/>
        <family val="2"/>
      </font>
    </dxf>
    <dxf>
      <border diagonalUp="0" diagonalDown="0">
        <left style="thin">
          <color indexed="64"/>
        </left>
        <right style="thin">
          <color indexed="64"/>
        </right>
        <top style="thin">
          <color indexed="64"/>
        </top>
        <bottom style="thin">
          <color indexed="64"/>
        </bottom>
      </border>
    </dxf>
    <dxf>
      <font>
        <strike val="0"/>
        <outline val="0"/>
        <shadow val="0"/>
        <vertAlign val="baseline"/>
        <name val="Calibri"/>
        <family val="2"/>
      </font>
    </dxf>
    <dxf>
      <font>
        <strike val="0"/>
        <outline val="0"/>
        <shadow val="0"/>
        <vertAlign val="baseline"/>
        <name val="Calibri"/>
        <family val="2"/>
      </font>
    </dxf>
    <dxf>
      <font>
        <b val="0"/>
        <i val="0"/>
        <strike val="0"/>
        <condense val="0"/>
        <extend val="0"/>
        <outline val="0"/>
        <shadow val="0"/>
        <u val="none"/>
        <vertAlign val="baseline"/>
        <sz val="11"/>
        <color theme="1"/>
        <name val="Calibri"/>
        <family val="2"/>
        <scheme val="minor"/>
      </font>
      <numFmt numFmtId="165" formatCode="0.0%"/>
      <fill>
        <patternFill patternType="none">
          <fgColor indexed="64"/>
          <bgColor indexed="65"/>
        </patternFill>
      </fill>
    </dxf>
    <dxf>
      <font>
        <strike val="0"/>
        <outline val="0"/>
        <shadow val="0"/>
        <vertAlign val="baseline"/>
        <name val="Calibri"/>
        <family val="2"/>
      </font>
      <numFmt numFmtId="165" formatCode="0.0%"/>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strike val="0"/>
        <outline val="0"/>
        <shadow val="0"/>
        <vertAlign val="baseline"/>
        <name val="Calibri"/>
        <family val="2"/>
      </font>
      <numFmt numFmtId="165" formatCode="0.0%"/>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strike val="0"/>
        <outline val="0"/>
        <shadow val="0"/>
        <vertAlign val="baseline"/>
        <name val="Calibri"/>
        <family val="2"/>
      </font>
      <numFmt numFmtId="165" formatCode="0.0%"/>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solid">
          <fgColor indexed="64"/>
          <bgColor rgb="FFFDF5E5"/>
        </patternFill>
      </fill>
    </dxf>
    <dxf>
      <font>
        <strike val="0"/>
        <outline val="0"/>
        <shadow val="0"/>
        <vertAlign val="baseline"/>
        <name val="Calibri"/>
        <family val="2"/>
      </font>
      <numFmt numFmtId="165" formatCode="0.0%"/>
      <fill>
        <patternFill patternType="solid">
          <fgColor indexed="64"/>
          <bgColor rgb="FFFDF5E5"/>
        </patternFill>
      </fill>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border diagonalUp="0" diagonalDown="0" outline="0">
        <left style="thin">
          <color indexed="64"/>
        </left>
        <right style="thin">
          <color indexed="64"/>
        </right>
        <top/>
        <bottom/>
      </border>
    </dxf>
    <dxf>
      <font>
        <strike val="0"/>
        <outline val="0"/>
        <shadow val="0"/>
        <vertAlign val="baseline"/>
        <name val="Calibri"/>
        <family val="2"/>
      </font>
      <numFmt numFmtId="164" formatCode="_-* #,##0_-;\-* #,##0_-;_-* &quot;-&quot;??_-;_-@_-"/>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dxf>
    <dxf>
      <font>
        <strike val="0"/>
        <outline val="0"/>
        <shadow val="0"/>
        <vertAlign val="baseline"/>
        <name val="Calibri"/>
        <family val="2"/>
      </font>
    </dxf>
    <dxf>
      <border diagonalUp="0" diagonalDown="0">
        <left style="thin">
          <color indexed="64"/>
        </left>
        <right style="thin">
          <color indexed="64"/>
        </right>
        <top style="thin">
          <color indexed="64"/>
        </top>
        <bottom style="thin">
          <color indexed="64"/>
        </bottom>
      </border>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font>
      <numFmt numFmtId="165" formatCode="0.0%"/>
      <fill>
        <patternFill patternType="none">
          <fgColor indexed="64"/>
          <bgColor auto="1"/>
        </patternFill>
      </fill>
    </dxf>
    <dxf>
      <font>
        <strike val="0"/>
        <outline val="0"/>
        <shadow val="0"/>
        <vertAlign val="baseline"/>
        <name val="Calibri"/>
        <family val="2"/>
      </font>
      <numFmt numFmtId="165" formatCode="0.0%"/>
    </dxf>
    <dxf>
      <font>
        <strike val="0"/>
        <outline val="0"/>
        <shadow val="0"/>
        <vertAlign val="baseline"/>
        <name val="Calibri"/>
        <family val="2"/>
      </font>
      <numFmt numFmtId="165" formatCode="0.0%"/>
    </dxf>
    <dxf>
      <font>
        <strike val="0"/>
        <outline val="0"/>
        <shadow val="0"/>
        <vertAlign val="baseline"/>
        <name val="Calibri"/>
        <family val="2"/>
      </font>
      <numFmt numFmtId="165" formatCode="0.0%"/>
    </dxf>
    <dxf>
      <font>
        <strike val="0"/>
        <outline val="0"/>
        <shadow val="0"/>
        <vertAlign val="baseline"/>
        <name val="Calibri"/>
        <family val="2"/>
      </font>
      <numFmt numFmtId="165" formatCode="0.0%"/>
    </dxf>
    <dxf>
      <font>
        <strike val="0"/>
        <outline val="0"/>
        <shadow val="0"/>
        <vertAlign val="baseline"/>
        <name val="Calibri"/>
        <family val="2"/>
      </font>
      <numFmt numFmtId="165" formatCode="0.0%"/>
    </dxf>
    <dxf>
      <font>
        <strike val="0"/>
        <outline val="0"/>
        <shadow val="0"/>
        <vertAlign val="baseline"/>
        <name val="Calibri"/>
        <family val="2"/>
      </font>
      <numFmt numFmtId="165" formatCode="0.0%"/>
    </dxf>
    <dxf>
      <font>
        <strike val="0"/>
        <outline val="0"/>
        <shadow val="0"/>
        <vertAlign val="baseline"/>
        <name val="Calibri"/>
        <family val="2"/>
      </font>
      <numFmt numFmtId="165" formatCode="0.0%"/>
    </dxf>
    <dxf>
      <font>
        <strike val="0"/>
        <outline val="0"/>
        <shadow val="0"/>
        <vertAlign val="baseline"/>
        <name val="Calibri"/>
        <family val="2"/>
      </font>
      <numFmt numFmtId="165" formatCode="0.0%"/>
    </dxf>
    <dxf>
      <font>
        <strike val="0"/>
        <outline val="0"/>
        <shadow val="0"/>
        <vertAlign val="baseline"/>
        <name val="Calibri"/>
        <family val="2"/>
      </font>
      <numFmt numFmtId="165" formatCode="0.0%"/>
    </dxf>
    <dxf>
      <font>
        <strike val="0"/>
        <outline val="0"/>
        <shadow val="0"/>
        <vertAlign val="baseline"/>
        <name val="Calibri"/>
        <family val="2"/>
      </font>
      <numFmt numFmtId="165" formatCode="0.0%"/>
    </dxf>
    <dxf>
      <font>
        <strike val="0"/>
        <outline val="0"/>
        <shadow val="0"/>
        <vertAlign val="baseline"/>
        <name val="Calibri"/>
        <family val="2"/>
      </font>
      <numFmt numFmtId="165" formatCode="0.0%"/>
    </dxf>
    <dxf>
      <font>
        <strike val="0"/>
        <outline val="0"/>
        <shadow val="0"/>
        <vertAlign val="baseline"/>
        <name val="Calibri"/>
        <family val="2"/>
      </font>
    </dxf>
    <dxf>
      <border diagonalUp="0" diagonalDown="0">
        <left style="thin">
          <color indexed="64"/>
        </left>
        <right style="thin">
          <color indexed="64"/>
        </right>
        <top style="thin">
          <color indexed="64"/>
        </top>
        <bottom style="thin">
          <color indexed="64"/>
        </bottom>
      </border>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font>
      <numFmt numFmtId="164" formatCode="_-* #,##0_-;\-* #,##0_-;_-* &quot;-&quot;??_-;_-@_-"/>
      <fill>
        <patternFill patternType="solid">
          <fgColor indexed="64"/>
          <bgColor rgb="FFFDF5E5"/>
        </patternFill>
      </fill>
    </dxf>
    <dxf>
      <font>
        <strike val="0"/>
        <outline val="0"/>
        <shadow val="0"/>
        <vertAlign val="baseline"/>
        <name val="Calibri"/>
        <family val="2"/>
      </font>
      <numFmt numFmtId="165" formatCode="0.0%"/>
      <fill>
        <patternFill patternType="solid">
          <fgColor indexed="64"/>
          <bgColor rgb="FFFDF5E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numFmt numFmtId="164" formatCode="_-* #,##0_-;\-* #,##0_-;_-* &quot;-&quot;??_-;_-@_-"/>
    </dxf>
    <dxf>
      <font>
        <strike val="0"/>
        <outline val="0"/>
        <shadow val="0"/>
        <vertAlign val="baseline"/>
        <name val="Calibri"/>
        <family val="2"/>
      </font>
    </dxf>
    <dxf>
      <border diagonalUp="0" diagonalDown="0">
        <left style="thin">
          <color indexed="64"/>
        </left>
        <right style="thin">
          <color indexed="64"/>
        </right>
        <top style="thin">
          <color indexed="64"/>
        </top>
        <bottom style="thin">
          <color indexed="64"/>
        </bottom>
      </border>
    </dxf>
    <dxf>
      <font>
        <strike val="0"/>
        <outline val="0"/>
        <shadow val="0"/>
        <vertAlign val="baseline"/>
        <name val="Calibri"/>
        <family val="2"/>
      </font>
    </dxf>
    <dxf>
      <font>
        <strike val="0"/>
        <outline val="0"/>
        <shadow val="0"/>
        <vertAlign val="baseline"/>
        <name val="Calibri"/>
        <family val="2"/>
      </font>
      <alignment horizontal="general" vertical="bottom" textRotation="0" wrapText="1" indent="0" justifyLastLine="0" shrinkToFit="0" readingOrder="0"/>
    </dxf>
    <dxf>
      <font>
        <strike val="0"/>
        <outline val="0"/>
        <shadow val="0"/>
        <vertAlign val="baseline"/>
        <name val="Calibri"/>
        <family val="2"/>
        <scheme val="minor"/>
      </font>
      <alignment horizontal="left" vertical="bottom" textRotation="0" wrapText="0" indent="0" justifyLastLine="0" shrinkToFit="0" readingOrder="0"/>
    </dxf>
    <dxf>
      <font>
        <strike val="0"/>
        <outline val="0"/>
        <shadow val="0"/>
        <vertAlign val="baseline"/>
        <name val="Calibri"/>
        <family val="2"/>
        <scheme val="minor"/>
      </font>
    </dxf>
    <dxf>
      <font>
        <strike val="0"/>
        <outline val="0"/>
        <shadow val="0"/>
        <vertAlign val="baseline"/>
        <name val="Calibri"/>
        <family val="2"/>
      </font>
    </dxf>
    <dxf>
      <font>
        <strike val="0"/>
        <outline val="0"/>
        <shadow val="0"/>
        <vertAlign val="baseline"/>
        <name val="Calibri"/>
        <family val="2"/>
        <scheme val="minor"/>
      </font>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ont>
        <strike val="0"/>
        <outline val="0"/>
        <shadow val="0"/>
        <vertAlign val="baseline"/>
        <name val="Calibri"/>
        <family val="2"/>
      </font>
      <fill>
        <patternFill patternType="none">
          <fgColor indexed="64"/>
          <bgColor auto="1"/>
        </patternFill>
      </fill>
    </dxf>
    <dxf>
      <font>
        <strike val="0"/>
        <outline val="0"/>
        <shadow val="0"/>
        <vertAlign val="baseline"/>
        <name val="Calibri"/>
        <family val="2"/>
      </font>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none">
          <fgColor indexed="64"/>
          <bgColor auto="1"/>
        </patternFill>
      </fill>
    </dxf>
    <dxf>
      <border>
        <left style="thin">
          <color theme="1"/>
        </left>
      </border>
    </dxf>
    <dxf>
      <border>
        <left style="thin">
          <color theme="1"/>
        </left>
      </border>
    </dxf>
    <dxf>
      <border>
        <top style="thin">
          <color theme="1"/>
        </top>
      </border>
    </dxf>
    <dxf>
      <border>
        <top style="thin">
          <color theme="1"/>
        </top>
      </border>
    </dxf>
    <dxf>
      <font>
        <b/>
        <color theme="1"/>
      </font>
    </dxf>
    <dxf>
      <font>
        <b/>
        <color theme="1"/>
      </font>
    </dxf>
    <dxf>
      <font>
        <b/>
        <color theme="1"/>
      </font>
      <border>
        <top style="double">
          <color theme="1"/>
        </top>
      </border>
    </dxf>
    <dxf>
      <font>
        <b/>
        <color theme="0"/>
      </font>
      <fill>
        <patternFill patternType="solid">
          <fgColor theme="1"/>
          <bgColor rgb="FF555555"/>
        </patternFill>
      </fill>
    </dxf>
    <dxf>
      <font>
        <color theme="1"/>
      </font>
      <border>
        <left style="thin">
          <color theme="1"/>
        </left>
        <right style="thin">
          <color theme="1"/>
        </right>
        <top style="thin">
          <color theme="1"/>
        </top>
        <bottom style="thin">
          <color theme="1"/>
        </bottom>
      </border>
    </dxf>
  </dxfs>
  <tableStyles count="1" defaultTableStyle="Indicator Table" defaultPivotStyle="PivotStyleLight16">
    <tableStyle name="Indicator Table" pivot="0" count="9" xr9:uid="{30612E66-5D9F-4502-A4A6-A3EB1745ACB2}">
      <tableStyleElement type="wholeTable" dxfId="971"/>
      <tableStyleElement type="headerRow" dxfId="970"/>
      <tableStyleElement type="totalRow" dxfId="969"/>
      <tableStyleElement type="firstColumn" dxfId="968"/>
      <tableStyleElement type="lastColumn" dxfId="967"/>
      <tableStyleElement type="firstRowStripe" dxfId="966"/>
      <tableStyleElement type="secondRowStripe" dxfId="965"/>
      <tableStyleElement type="firstColumnStripe" dxfId="964"/>
      <tableStyleElement type="secondColumnStripe" dxfId="963"/>
    </tableStyle>
  </tableStyles>
  <colors>
    <mruColors>
      <color rgb="FFFDF5E5"/>
      <color rgb="FF555555"/>
      <color rgb="FF808080"/>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Listed Buildings in England by Grade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Summary!$D$48</c:f>
              <c:strCache>
                <c:ptCount val="1"/>
                <c:pt idx="0">
                  <c:v>Listed Buildings by Grade</c:v>
                </c:pt>
              </c:strCache>
            </c:strRef>
          </c:tx>
          <c:dPt>
            <c:idx val="0"/>
            <c:bubble3D val="0"/>
            <c:spPr>
              <a:solidFill>
                <a:schemeClr val="accent1">
                  <a:shade val="65000"/>
                </a:schemeClr>
              </a:solidFill>
              <a:ln w="19050">
                <a:solidFill>
                  <a:schemeClr val="lt1"/>
                </a:solidFill>
              </a:ln>
              <a:effectLst/>
            </c:spPr>
            <c:extLst>
              <c:ext xmlns:c16="http://schemas.microsoft.com/office/drawing/2014/chart" uri="{C3380CC4-5D6E-409C-BE32-E72D297353CC}">
                <c16:uniqueId val="{00000004-0D87-4705-9E29-A764923A60A1}"/>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0D87-4705-9E29-A764923A60A1}"/>
              </c:ext>
            </c:extLst>
          </c:dPt>
          <c:dPt>
            <c:idx val="2"/>
            <c:bubble3D val="0"/>
            <c:spPr>
              <a:solidFill>
                <a:schemeClr val="accent1">
                  <a:tint val="65000"/>
                </a:schemeClr>
              </a:solidFill>
              <a:ln w="19050">
                <a:solidFill>
                  <a:schemeClr val="lt1"/>
                </a:solidFill>
              </a:ln>
              <a:effectLst/>
            </c:spPr>
            <c:extLst>
              <c:ext xmlns:c16="http://schemas.microsoft.com/office/drawing/2014/chart" uri="{C3380CC4-5D6E-409C-BE32-E72D297353CC}">
                <c16:uniqueId val="{00000005-0D8A-47B6-81DE-0990A252F2D3}"/>
              </c:ext>
            </c:extLst>
          </c:dPt>
          <c:dLbls>
            <c:dLbl>
              <c:idx val="1"/>
              <c:layout>
                <c:manualLayout>
                  <c:x val="-8.6653576142849201E-3"/>
                  <c:y val="3.662258095175428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87-4705-9E29-A764923A60A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Summary!$E$47:$G$47</c:f>
              <c:strCache>
                <c:ptCount val="3"/>
                <c:pt idx="0">
                  <c:v>Grade I</c:v>
                </c:pt>
                <c:pt idx="1">
                  <c:v>Grade II*</c:v>
                </c:pt>
                <c:pt idx="2">
                  <c:v>Grade II</c:v>
                </c:pt>
              </c:strCache>
            </c:strRef>
          </c:cat>
          <c:val>
            <c:numRef>
              <c:f>Summary!$E$48:$G$48</c:f>
              <c:numCache>
                <c:formatCode>_-* #,##0_-;\-* #,##0_-;_-* "-"??_-;_-@_-</c:formatCode>
                <c:ptCount val="3"/>
                <c:pt idx="0">
                  <c:v>9328</c:v>
                </c:pt>
                <c:pt idx="1">
                  <c:v>22069</c:v>
                </c:pt>
                <c:pt idx="2">
                  <c:v>347729</c:v>
                </c:pt>
              </c:numCache>
            </c:numRef>
          </c:val>
          <c:extLst>
            <c:ext xmlns:c16="http://schemas.microsoft.com/office/drawing/2014/chart" uri="{C3380CC4-5D6E-409C-BE32-E72D297353CC}">
              <c16:uniqueId val="{00000000-0D87-4705-9E29-A764923A60A1}"/>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n-GB"/>
              <a:t>Listed Building densities</a:t>
            </a:r>
          </a:p>
        </c:rich>
      </c:tx>
      <c:overlay val="0"/>
    </c:title>
    <c:autoTitleDeleted val="0"/>
    <c:plotArea>
      <c:layout>
        <c:manualLayout>
          <c:layoutTarget val="inner"/>
          <c:xMode val="edge"/>
          <c:yMode val="edge"/>
          <c:x val="3.2742035583989547E-2"/>
          <c:y val="0.14043613906147415"/>
          <c:w val="0.68607619433076228"/>
          <c:h val="0.71076633403941125"/>
        </c:manualLayout>
      </c:layout>
      <c:barChart>
        <c:barDir val="bar"/>
        <c:grouping val="clustered"/>
        <c:varyColors val="0"/>
        <c:ser>
          <c:idx val="0"/>
          <c:order val="0"/>
          <c:tx>
            <c:strRef>
              <c:f>Summary!$H$74</c:f>
              <c:strCache>
                <c:ptCount val="1"/>
                <c:pt idx="0">
                  <c:v>Listed Buildings per Sq Km</c:v>
                </c:pt>
              </c:strCache>
            </c:strRef>
          </c:tx>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Summary!$B$75:$B$84</c:f>
              <c:strCache>
                <c:ptCount val="10"/>
                <c:pt idx="0">
                  <c:v>North East</c:v>
                </c:pt>
                <c:pt idx="1">
                  <c:v>North West</c:v>
                </c:pt>
                <c:pt idx="2">
                  <c:v>Yorkshire and the Humber</c:v>
                </c:pt>
                <c:pt idx="3">
                  <c:v>East Midlands</c:v>
                </c:pt>
                <c:pt idx="4">
                  <c:v>West Midlands</c:v>
                </c:pt>
                <c:pt idx="5">
                  <c:v>East of England</c:v>
                </c:pt>
                <c:pt idx="6">
                  <c:v>London</c:v>
                </c:pt>
                <c:pt idx="7">
                  <c:v>South East</c:v>
                </c:pt>
                <c:pt idx="8">
                  <c:v>South West</c:v>
                </c:pt>
                <c:pt idx="9">
                  <c:v>England</c:v>
                </c:pt>
              </c:strCache>
            </c:strRef>
          </c:cat>
          <c:val>
            <c:numRef>
              <c:f>Summary!$H$75:$H$84</c:f>
              <c:numCache>
                <c:formatCode>General</c:formatCode>
                <c:ptCount val="10"/>
                <c:pt idx="0">
                  <c:v>1.4481511722850811</c:v>
                </c:pt>
                <c:pt idx="1">
                  <c:v>1.8289380405501205</c:v>
                </c:pt>
                <c:pt idx="2">
                  <c:v>2.0464693665628246</c:v>
                </c:pt>
                <c:pt idx="3">
                  <c:v>1.923880310117255</c:v>
                </c:pt>
                <c:pt idx="4">
                  <c:v>2.6591783351284812</c:v>
                </c:pt>
                <c:pt idx="5">
                  <c:v>3.0522790308231724</c:v>
                </c:pt>
                <c:pt idx="6">
                  <c:v>12.251272264631043</c:v>
                </c:pt>
                <c:pt idx="7">
                  <c:v>4.0360795007603967</c:v>
                </c:pt>
                <c:pt idx="8">
                  <c:v>3.7857532407601626</c:v>
                </c:pt>
                <c:pt idx="9">
                  <c:v>2.9101083060201569</c:v>
                </c:pt>
              </c:numCache>
            </c:numRef>
          </c:val>
          <c:extLst>
            <c:ext xmlns:c16="http://schemas.microsoft.com/office/drawing/2014/chart" uri="{C3380CC4-5D6E-409C-BE32-E72D297353CC}">
              <c16:uniqueId val="{00000007-3253-4863-8A96-B4666C658F09}"/>
            </c:ext>
          </c:extLst>
        </c:ser>
        <c:ser>
          <c:idx val="1"/>
          <c:order val="1"/>
          <c:tx>
            <c:strRef>
              <c:f>Summary!$K$74</c:f>
              <c:strCache>
                <c:ptCount val="1"/>
                <c:pt idx="0">
                  <c:v>Listed buildings per 1,000 people</c:v>
                </c:pt>
              </c:strCache>
            </c:strRef>
          </c:tx>
          <c:invertIfNegative val="0"/>
          <c:dLbls>
            <c:dLbl>
              <c:idx val="0"/>
              <c:tx>
                <c:rich>
                  <a:bodyPr/>
                  <a:lstStyle/>
                  <a:p>
                    <a:fld id="{98CE5537-E1E4-4040-BBC0-C0A875149A3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3253-4863-8A96-B4666C658F09}"/>
                </c:ext>
              </c:extLst>
            </c:dLbl>
            <c:dLbl>
              <c:idx val="1"/>
              <c:tx>
                <c:rich>
                  <a:bodyPr/>
                  <a:lstStyle/>
                  <a:p>
                    <a:fld id="{8BDCEA7D-31A0-4CAE-9632-80E1C3CC1BA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3253-4863-8A96-B4666C658F09}"/>
                </c:ext>
              </c:extLst>
            </c:dLbl>
            <c:dLbl>
              <c:idx val="2"/>
              <c:tx>
                <c:rich>
                  <a:bodyPr/>
                  <a:lstStyle/>
                  <a:p>
                    <a:fld id="{5B5D4673-0D89-423A-AE51-A80AFD19FE1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3253-4863-8A96-B4666C658F09}"/>
                </c:ext>
              </c:extLst>
            </c:dLbl>
            <c:dLbl>
              <c:idx val="3"/>
              <c:tx>
                <c:rich>
                  <a:bodyPr/>
                  <a:lstStyle/>
                  <a:p>
                    <a:fld id="{44393CD0-584C-4066-987C-7F469746568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3253-4863-8A96-B4666C658F09}"/>
                </c:ext>
              </c:extLst>
            </c:dLbl>
            <c:dLbl>
              <c:idx val="4"/>
              <c:tx>
                <c:rich>
                  <a:bodyPr/>
                  <a:lstStyle/>
                  <a:p>
                    <a:fld id="{5A4F18A3-B731-4AB9-B4B4-0CFFEA1B271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3253-4863-8A96-B4666C658F09}"/>
                </c:ext>
              </c:extLst>
            </c:dLbl>
            <c:dLbl>
              <c:idx val="5"/>
              <c:tx>
                <c:rich>
                  <a:bodyPr/>
                  <a:lstStyle/>
                  <a:p>
                    <a:fld id="{726A8433-34CC-4C80-9075-5251717B521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3253-4863-8A96-B4666C658F09}"/>
                </c:ext>
              </c:extLst>
            </c:dLbl>
            <c:dLbl>
              <c:idx val="6"/>
              <c:tx>
                <c:rich>
                  <a:bodyPr/>
                  <a:lstStyle/>
                  <a:p>
                    <a:fld id="{76B3BB95-9EDD-4C51-B57D-26F83C1017D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3253-4863-8A96-B4666C658F09}"/>
                </c:ext>
              </c:extLst>
            </c:dLbl>
            <c:dLbl>
              <c:idx val="7"/>
              <c:tx>
                <c:rich>
                  <a:bodyPr/>
                  <a:lstStyle/>
                  <a:p>
                    <a:fld id="{454FC77B-82DD-4649-B292-508F6D4A273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3253-4863-8A96-B4666C658F09}"/>
                </c:ext>
              </c:extLst>
            </c:dLbl>
            <c:dLbl>
              <c:idx val="8"/>
              <c:tx>
                <c:rich>
                  <a:bodyPr/>
                  <a:lstStyle/>
                  <a:p>
                    <a:fld id="{28E04AF5-9D54-478B-8691-D7D978B3DDA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3253-4863-8A96-B4666C658F09}"/>
                </c:ext>
              </c:extLst>
            </c:dLbl>
            <c:dLbl>
              <c:idx val="9"/>
              <c:tx>
                <c:rich>
                  <a:bodyPr/>
                  <a:lstStyle/>
                  <a:p>
                    <a:fld id="{6E8DD5E9-FCDC-4FF5-88CE-D927E832C94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3253-4863-8A96-B4666C658F09}"/>
                </c:ext>
              </c:extLst>
            </c:dLbl>
            <c:numFmt formatCode="#,##0.0" sourceLinked="0"/>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Summary!$B$75:$B$84</c:f>
              <c:strCache>
                <c:ptCount val="10"/>
                <c:pt idx="0">
                  <c:v>North East</c:v>
                </c:pt>
                <c:pt idx="1">
                  <c:v>North West</c:v>
                </c:pt>
                <c:pt idx="2">
                  <c:v>Yorkshire and the Humber</c:v>
                </c:pt>
                <c:pt idx="3">
                  <c:v>East Midlands</c:v>
                </c:pt>
                <c:pt idx="4">
                  <c:v>West Midlands</c:v>
                </c:pt>
                <c:pt idx="5">
                  <c:v>East of England</c:v>
                </c:pt>
                <c:pt idx="6">
                  <c:v>London</c:v>
                </c:pt>
                <c:pt idx="7">
                  <c:v>South East</c:v>
                </c:pt>
                <c:pt idx="8">
                  <c:v>South West</c:v>
                </c:pt>
                <c:pt idx="9">
                  <c:v>England</c:v>
                </c:pt>
              </c:strCache>
            </c:strRef>
          </c:cat>
          <c:val>
            <c:numRef>
              <c:f>Summary!$K$75:$K$84</c:f>
              <c:numCache>
                <c:formatCode>General</c:formatCode>
                <c:ptCount val="10"/>
                <c:pt idx="0">
                  <c:v>-4.6499154850238265</c:v>
                </c:pt>
                <c:pt idx="1">
                  <c:v>-3.5142775100950852</c:v>
                </c:pt>
                <c:pt idx="2">
                  <c:v>-5.7299998346346621</c:v>
                </c:pt>
                <c:pt idx="3">
                  <c:v>-6.2089427303301461</c:v>
                </c:pt>
                <c:pt idx="4">
                  <c:v>-5.8247024748918816</c:v>
                </c:pt>
                <c:pt idx="5">
                  <c:v>-9.353002980081051</c:v>
                </c:pt>
                <c:pt idx="6">
                  <c:v>-2.148964922853621</c:v>
                </c:pt>
                <c:pt idx="7">
                  <c:v>-8.3837547051323309</c:v>
                </c:pt>
                <c:pt idx="8">
                  <c:v>-16.043711517920258</c:v>
                </c:pt>
                <c:pt idx="9">
                  <c:v>-6.7355919250996701</c:v>
                </c:pt>
              </c:numCache>
            </c:numRef>
          </c:val>
          <c:extLst>
            <c:ext xmlns:c15="http://schemas.microsoft.com/office/drawing/2012/chart" uri="{02D57815-91ED-43cb-92C2-25804820EDAC}">
              <c15:datalabelsRange>
                <c15:f>Summary!$G$75:$G$84</c15:f>
                <c15:dlblRangeCache>
                  <c:ptCount val="10"/>
                  <c:pt idx="0">
                    <c:v> 4.6 </c:v>
                  </c:pt>
                  <c:pt idx="1">
                    <c:v> 3.5 </c:v>
                  </c:pt>
                  <c:pt idx="2">
                    <c:v> 5.7 </c:v>
                  </c:pt>
                  <c:pt idx="3">
                    <c:v> 6.2 </c:v>
                  </c:pt>
                  <c:pt idx="4">
                    <c:v> 5.8 </c:v>
                  </c:pt>
                  <c:pt idx="5">
                    <c:v> 9.4 </c:v>
                  </c:pt>
                  <c:pt idx="6">
                    <c:v> 2.1 </c:v>
                  </c:pt>
                  <c:pt idx="7">
                    <c:v> 8.4 </c:v>
                  </c:pt>
                  <c:pt idx="8">
                    <c:v> 16.0 </c:v>
                  </c:pt>
                  <c:pt idx="9">
                    <c:v> 6.7 </c:v>
                  </c:pt>
                </c15:dlblRangeCache>
              </c15:datalabelsRange>
            </c:ext>
            <c:ext xmlns:c16="http://schemas.microsoft.com/office/drawing/2014/chart" uri="{C3380CC4-5D6E-409C-BE32-E72D297353CC}">
              <c16:uniqueId val="{00000008-3253-4863-8A96-B4666C658F09}"/>
            </c:ext>
          </c:extLst>
        </c:ser>
        <c:dLbls>
          <c:showLegendKey val="0"/>
          <c:showVal val="1"/>
          <c:showCatName val="0"/>
          <c:showSerName val="0"/>
          <c:showPercent val="0"/>
          <c:showBubbleSize val="0"/>
        </c:dLbls>
        <c:gapWidth val="30"/>
        <c:overlap val="100"/>
        <c:axId val="68865408"/>
        <c:axId val="82785408"/>
      </c:barChart>
      <c:catAx>
        <c:axId val="68865408"/>
        <c:scaling>
          <c:orientation val="minMax"/>
        </c:scaling>
        <c:delete val="0"/>
        <c:axPos val="l"/>
        <c:numFmt formatCode="General" sourceLinked="0"/>
        <c:majorTickMark val="none"/>
        <c:minorTickMark val="none"/>
        <c:tickLblPos val="high"/>
        <c:txPr>
          <a:bodyPr/>
          <a:lstStyle/>
          <a:p>
            <a:pPr>
              <a:defRPr sz="1200"/>
            </a:pPr>
            <a:endParaRPr lang="en-US"/>
          </a:p>
        </c:txPr>
        <c:crossAx val="82785408"/>
        <c:crosses val="autoZero"/>
        <c:auto val="1"/>
        <c:lblAlgn val="ctr"/>
        <c:lblOffset val="100"/>
        <c:noMultiLvlLbl val="0"/>
      </c:catAx>
      <c:valAx>
        <c:axId val="82785408"/>
        <c:scaling>
          <c:orientation val="minMax"/>
        </c:scaling>
        <c:delete val="1"/>
        <c:axPos val="b"/>
        <c:numFmt formatCode="#,##0.00_ ;\-#,##0.00\ " sourceLinked="0"/>
        <c:majorTickMark val="none"/>
        <c:minorTickMark val="none"/>
        <c:tickLblPos val="nextTo"/>
        <c:crossAx val="68865408"/>
        <c:crosses val="autoZero"/>
        <c:crossBetween val="between"/>
      </c:valAx>
    </c:plotArea>
    <c:legend>
      <c:legendPos val="b"/>
      <c:layout>
        <c:manualLayout>
          <c:xMode val="edge"/>
          <c:yMode val="edge"/>
          <c:x val="3.4369105815401836E-4"/>
          <c:y val="0.92672781379909031"/>
          <c:w val="0.69654288480936888"/>
          <c:h val="7.0256121747541991E-2"/>
        </c:manualLayout>
      </c:layout>
      <c:overlay val="0"/>
    </c:legend>
    <c:plotVisOnly val="0"/>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437029</xdr:colOff>
      <xdr:row>34</xdr:row>
      <xdr:rowOff>1120</xdr:rowOff>
    </xdr:from>
    <xdr:to>
      <xdr:col>10</xdr:col>
      <xdr:colOff>702160</xdr:colOff>
      <xdr:row>47</xdr:row>
      <xdr:rowOff>226582</xdr:rowOff>
    </xdr:to>
    <xdr:graphicFrame macro="">
      <xdr:nvGraphicFramePr>
        <xdr:cNvPr id="2" name="Chart 1">
          <a:extLst>
            <a:ext uri="{FF2B5EF4-FFF2-40B4-BE49-F238E27FC236}">
              <a16:creationId xmlns:a16="http://schemas.microsoft.com/office/drawing/2014/main" id="{2CFC703F-A0B3-485C-B84E-361B3810A7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1420329</xdr:colOff>
      <xdr:row>34</xdr:row>
      <xdr:rowOff>2706</xdr:rowOff>
    </xdr:from>
    <xdr:to>
      <xdr:col>15</xdr:col>
      <xdr:colOff>26216</xdr:colOff>
      <xdr:row>50</xdr:row>
      <xdr:rowOff>56407</xdr:rowOff>
    </xdr:to>
    <xdr:graphicFrame macro="">
      <xdr:nvGraphicFramePr>
        <xdr:cNvPr id="4" name="Chart 3">
          <a:extLst>
            <a:ext uri="{FF2B5EF4-FFF2-40B4-BE49-F238E27FC236}">
              <a16:creationId xmlns:a16="http://schemas.microsoft.com/office/drawing/2014/main" id="{7F335C70-C05D-40CC-A729-D35ABBA2C759}"/>
            </a:ext>
            <a:ext uri="{147F2762-F138-4A5C-976F-8EAC2B608ADB}">
              <a16:predDERef xmlns:a16="http://schemas.microsoft.com/office/drawing/2014/main" pred="{2CFC703F-A0B3-485C-B84E-361B3810A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_table" displayName="contents_table" ref="C8:C56" totalsRowShown="0" headerRowDxfId="962" dataDxfId="961" dataCellStyle="Hyperlink">
  <autoFilter ref="C8:C56" xr:uid="{00000000-0009-0000-0100-000001000000}">
    <filterColumn colId="0" hiddenButton="1"/>
  </autoFilter>
  <tableColumns count="1">
    <tableColumn id="1" xr3:uid="{00000000-0010-0000-0000-000001000000}" name="Contents:" dataDxfId="960" dataCellStyle="Hyperlink"/>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Grade_I_entries" displayName="Grade_I_entries" ref="A25:S35" totalsRowShown="0" headerRowDxfId="843" dataDxfId="842">
  <autoFilter ref="A25:S35" xr:uid="{00000000-0009-0000-0100-00000A000000}"/>
  <sortState xmlns:xlrd2="http://schemas.microsoft.com/office/spreadsheetml/2017/richdata2" ref="A26:S35">
    <sortCondition ref="A25:A35"/>
  </sortState>
  <tableColumns count="19">
    <tableColumn id="17" xr3:uid="{00000000-0010-0000-0300-000011000000}" name="ONS Code" dataDxfId="841" dataCellStyle="Comma"/>
    <tableColumn id="1" xr3:uid="{00000000-0010-0000-0300-000001000000}" name="Region" dataDxfId="840"/>
    <tableColumn id="2" xr3:uid="{00000000-0010-0000-0300-000002000000}" name="2002" dataDxfId="839" dataCellStyle="Comma"/>
    <tableColumn id="3" xr3:uid="{00000000-0010-0000-0300-000003000000}" name="2003" dataDxfId="838" dataCellStyle="Comma"/>
    <tableColumn id="4" xr3:uid="{00000000-0010-0000-0300-000004000000}" name="2010" dataDxfId="837" dataCellStyle="Comma"/>
    <tableColumn id="5" xr3:uid="{00000000-0010-0000-0300-000005000000}" name="2011" dataDxfId="836" dataCellStyle="Comma"/>
    <tableColumn id="6" xr3:uid="{00000000-0010-0000-0300-000006000000}" name="2012" dataDxfId="835" dataCellStyle="Comma"/>
    <tableColumn id="7" xr3:uid="{00000000-0010-0000-0300-000007000000}" name="2013" dataDxfId="834" dataCellStyle="Comma"/>
    <tableColumn id="8" xr3:uid="{00000000-0010-0000-0300-000008000000}" name="2014" dataDxfId="833" dataCellStyle="Comma"/>
    <tableColumn id="9" xr3:uid="{00000000-0010-0000-0300-000009000000}" name="2015" dataDxfId="832" dataCellStyle="Comma"/>
    <tableColumn id="10" xr3:uid="{00000000-0010-0000-0300-00000A000000}" name="2016" dataDxfId="831" dataCellStyle="Comma"/>
    <tableColumn id="11" xr3:uid="{00000000-0010-0000-0300-00000B000000}" name="2017" dataDxfId="830" dataCellStyle="Comma"/>
    <tableColumn id="12" xr3:uid="{00000000-0010-0000-0300-00000C000000}" name="2018" dataDxfId="829" dataCellStyle="Comma"/>
    <tableColumn id="13" xr3:uid="{00000000-0010-0000-0300-00000D000000}" name="2019" dataDxfId="828" dataCellStyle="Comma"/>
    <tableColumn id="18" xr3:uid="{00000000-0010-0000-0300-000012000000}" name="2020" dataDxfId="827" dataCellStyle="Comma"/>
    <tableColumn id="19" xr3:uid="{37A3E07F-150A-4FF2-8035-2DC83AD92183}" name="2021" dataDxfId="826" dataCellStyle="Comma"/>
    <tableColumn id="14" xr3:uid="{00000000-0010-0000-0300-00000E000000}" name="Regional distribution _x000a_% of total" dataDxfId="825"/>
    <tableColumn id="15" xr3:uid="{00000000-0010-0000-0300-00000F000000}" name="Change _x000a_2010 to 2021" dataDxfId="824" dataCellStyle="Comma">
      <calculatedColumnFormula>Grade_I_entries[[#This Row],[2021]]-Grade_I_entries[[#This Row],[2010]]</calculatedColumnFormula>
    </tableColumn>
    <tableColumn id="16" xr3:uid="{00000000-0010-0000-0300-000010000000}" name="Trend" dataDxfId="823"/>
  </tableColumns>
  <tableStyleInfo name="Indicator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Grade_II_star_entries" displayName="Grade_II_star_entries" ref="A38:S48" totalsRowShown="0" headerRowDxfId="822" dataDxfId="821">
  <autoFilter ref="A38:S48" xr:uid="{00000000-0009-0000-0100-00000B000000}"/>
  <sortState xmlns:xlrd2="http://schemas.microsoft.com/office/spreadsheetml/2017/richdata2" ref="A39:S48">
    <sortCondition ref="A38:A48"/>
  </sortState>
  <tableColumns count="19">
    <tableColumn id="17" xr3:uid="{00000000-0010-0000-0400-000011000000}" name="ONS Code" dataDxfId="820" dataCellStyle="Comma"/>
    <tableColumn id="1" xr3:uid="{00000000-0010-0000-0400-000001000000}" name="Region" dataDxfId="819"/>
    <tableColumn id="2" xr3:uid="{00000000-0010-0000-0400-000002000000}" name="2002" dataDxfId="818" dataCellStyle="Comma"/>
    <tableColumn id="3" xr3:uid="{00000000-0010-0000-0400-000003000000}" name="2003" dataDxfId="817" dataCellStyle="Comma"/>
    <tableColumn id="4" xr3:uid="{00000000-0010-0000-0400-000004000000}" name="2010" dataDxfId="816" dataCellStyle="Comma"/>
    <tableColumn id="5" xr3:uid="{00000000-0010-0000-0400-000005000000}" name="2011" dataDxfId="815" dataCellStyle="Comma"/>
    <tableColumn id="6" xr3:uid="{00000000-0010-0000-0400-000006000000}" name="2012" dataDxfId="814" dataCellStyle="Comma"/>
    <tableColumn id="7" xr3:uid="{00000000-0010-0000-0400-000007000000}" name="2013" dataDxfId="813" dataCellStyle="Comma"/>
    <tableColumn id="8" xr3:uid="{00000000-0010-0000-0400-000008000000}" name="2014" dataDxfId="812" dataCellStyle="Comma"/>
    <tableColumn id="9" xr3:uid="{00000000-0010-0000-0400-000009000000}" name="2015" dataDxfId="811" dataCellStyle="Comma"/>
    <tableColumn id="10" xr3:uid="{00000000-0010-0000-0400-00000A000000}" name="2016" dataDxfId="810" dataCellStyle="Comma"/>
    <tableColumn id="11" xr3:uid="{00000000-0010-0000-0400-00000B000000}" name="2017" dataDxfId="809" dataCellStyle="Comma"/>
    <tableColumn id="12" xr3:uid="{00000000-0010-0000-0400-00000C000000}" name="2018" dataDxfId="808" dataCellStyle="Comma"/>
    <tableColumn id="13" xr3:uid="{00000000-0010-0000-0400-00000D000000}" name="2019" dataDxfId="807" dataCellStyle="Comma"/>
    <tableColumn id="18" xr3:uid="{00000000-0010-0000-0400-000012000000}" name="2020" dataDxfId="806" dataCellStyle="Comma"/>
    <tableColumn id="19" xr3:uid="{CE3FFB65-138B-41A1-B940-8A8A720E9BC3}" name="2021" dataDxfId="805" dataCellStyle="Comma"/>
    <tableColumn id="14" xr3:uid="{00000000-0010-0000-0400-00000E000000}" name="Regional distribution % of total" dataDxfId="804"/>
    <tableColumn id="15" xr3:uid="{00000000-0010-0000-0400-00000F000000}" name="Change _x000a_2010 to 2021" dataDxfId="803" dataCellStyle="Comma">
      <calculatedColumnFormula>Grade_II_star_entries[[#This Row],[2021]]-Grade_II_star_entries[[#This Row],[2010]]</calculatedColumnFormula>
    </tableColumn>
    <tableColumn id="16" xr3:uid="{00000000-0010-0000-0400-000010000000}" name="Trend" dataDxfId="802"/>
  </tableColumns>
  <tableStyleInfo name="Indicator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Grade_II_entries" displayName="Grade_II_entries" ref="A51:S61" totalsRowShown="0" headerRowDxfId="801" dataDxfId="800">
  <autoFilter ref="A51:S61" xr:uid="{00000000-0009-0000-0100-00000E000000}"/>
  <sortState xmlns:xlrd2="http://schemas.microsoft.com/office/spreadsheetml/2017/richdata2" ref="A52:S61">
    <sortCondition ref="A51:A61"/>
  </sortState>
  <tableColumns count="19">
    <tableColumn id="17" xr3:uid="{00000000-0010-0000-0500-000011000000}" name="ONS Code" dataDxfId="799" dataCellStyle="Comma"/>
    <tableColumn id="1" xr3:uid="{00000000-0010-0000-0500-000001000000}" name="Region" dataDxfId="798"/>
    <tableColumn id="2" xr3:uid="{00000000-0010-0000-0500-000002000000}" name="2002" dataDxfId="797" dataCellStyle="Comma"/>
    <tableColumn id="3" xr3:uid="{00000000-0010-0000-0500-000003000000}" name="2003" dataDxfId="796" dataCellStyle="Comma"/>
    <tableColumn id="4" xr3:uid="{00000000-0010-0000-0500-000004000000}" name="2010" dataDxfId="795" dataCellStyle="Comma"/>
    <tableColumn id="5" xr3:uid="{00000000-0010-0000-0500-000005000000}" name="2011" dataDxfId="794" dataCellStyle="Comma"/>
    <tableColumn id="6" xr3:uid="{00000000-0010-0000-0500-000006000000}" name="2012" dataDxfId="793" dataCellStyle="Comma"/>
    <tableColumn id="7" xr3:uid="{00000000-0010-0000-0500-000007000000}" name="2013" dataDxfId="792" dataCellStyle="Comma"/>
    <tableColumn id="8" xr3:uid="{00000000-0010-0000-0500-000008000000}" name="2014" dataDxfId="791" dataCellStyle="Comma"/>
    <tableColumn id="9" xr3:uid="{00000000-0010-0000-0500-000009000000}" name="2015" dataDxfId="790" dataCellStyle="Comma"/>
    <tableColumn id="10" xr3:uid="{00000000-0010-0000-0500-00000A000000}" name="2016" dataDxfId="789" dataCellStyle="Comma"/>
    <tableColumn id="11" xr3:uid="{00000000-0010-0000-0500-00000B000000}" name="2017" dataDxfId="788" dataCellStyle="Comma"/>
    <tableColumn id="12" xr3:uid="{00000000-0010-0000-0500-00000C000000}" name="2018" dataDxfId="787" dataCellStyle="Comma"/>
    <tableColumn id="13" xr3:uid="{00000000-0010-0000-0500-00000D000000}" name="2019" dataDxfId="786" dataCellStyle="Comma"/>
    <tableColumn id="18" xr3:uid="{00000000-0010-0000-0500-000012000000}" name="2020" dataDxfId="785" dataCellStyle="Comma"/>
    <tableColumn id="19" xr3:uid="{7C70F1DF-8574-47A5-8894-509363621947}" name="2021" dataDxfId="784" dataCellStyle="Comma"/>
    <tableColumn id="14" xr3:uid="{00000000-0010-0000-0500-00000E000000}" name="Regional distribution % of total" dataDxfId="783"/>
    <tableColumn id="15" xr3:uid="{00000000-0010-0000-0500-00000F000000}" name="Change _x000a_2010 to 2021" dataDxfId="782" dataCellStyle="Comma">
      <calculatedColumnFormula>Grade_II_entries[[#This Row],[2021]]-Grade_II_entries[[#This Row],[2010]]</calculatedColumnFormula>
    </tableColumn>
    <tableColumn id="16" xr3:uid="{00000000-0010-0000-0500-000010000000}" name="Trend" dataDxfId="781"/>
  </tableColumns>
  <tableStyleInfo name="Indicator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6000000}" name="Grade_A_entries_2002__2011" displayName="Grade_A_entries_2002__2011" ref="A64:F74" totalsRowShown="0" headerRowDxfId="780" dataDxfId="779">
  <autoFilter ref="A64:F74" xr:uid="{00000000-0009-0000-0100-000012000000}"/>
  <sortState xmlns:xlrd2="http://schemas.microsoft.com/office/spreadsheetml/2017/richdata2" ref="A65:F74">
    <sortCondition ref="A64:A74"/>
  </sortState>
  <tableColumns count="6">
    <tableColumn id="6" xr3:uid="{00000000-0010-0000-0600-000006000000}" name="ONS Code" dataDxfId="778" dataCellStyle="Comma"/>
    <tableColumn id="1" xr3:uid="{00000000-0010-0000-0600-000001000000}" name="Region" dataDxfId="777"/>
    <tableColumn id="2" xr3:uid="{00000000-0010-0000-0600-000002000000}" name="2002" dataDxfId="776" dataCellStyle="Comma"/>
    <tableColumn id="3" xr3:uid="{00000000-0010-0000-0600-000003000000}" name="2003" dataDxfId="775" dataCellStyle="Comma"/>
    <tableColumn id="4" xr3:uid="{00000000-0010-0000-0600-000004000000}" name="2010" dataDxfId="774" dataCellStyle="Comma"/>
    <tableColumn id="5" xr3:uid="{00000000-0010-0000-0600-000005000000}" name="2011" dataDxfId="773" dataCellStyle="Comma"/>
  </tableColumns>
  <tableStyleInfo name="Indicator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7000000}" name="Grade_B_entries_2002__2011" displayName="Grade_B_entries_2002__2011" ref="A77:F87" totalsRowShown="0" headerRowDxfId="772" dataDxfId="771">
  <autoFilter ref="A77:F87" xr:uid="{00000000-0009-0000-0100-000013000000}"/>
  <sortState xmlns:xlrd2="http://schemas.microsoft.com/office/spreadsheetml/2017/richdata2" ref="A78:F87">
    <sortCondition ref="A77:A87"/>
  </sortState>
  <tableColumns count="6">
    <tableColumn id="6" xr3:uid="{00000000-0010-0000-0700-000006000000}" name="ONS Code" dataDxfId="770" dataCellStyle="Comma"/>
    <tableColumn id="1" xr3:uid="{00000000-0010-0000-0700-000001000000}" name="Region" dataDxfId="769"/>
    <tableColumn id="2" xr3:uid="{00000000-0010-0000-0700-000002000000}" name="2002" dataDxfId="768" dataCellStyle="Comma"/>
    <tableColumn id="3" xr3:uid="{00000000-0010-0000-0700-000003000000}" name="2003" dataDxfId="767" dataCellStyle="Comma"/>
    <tableColumn id="4" xr3:uid="{00000000-0010-0000-0700-000004000000}" name="2010" dataDxfId="766" dataCellStyle="Comma"/>
    <tableColumn id="5" xr3:uid="{00000000-0010-0000-0700-000005000000}" name="2011" dataDxfId="765" dataCellStyle="Comma"/>
  </tableColumns>
  <tableStyleInfo name="Indicator Tab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8000000}" name="Grade_C_entries_2002__2011" displayName="Grade_C_entries_2002__2011" ref="A90:F100" totalsRowShown="0" headerRowDxfId="764" dataDxfId="763">
  <autoFilter ref="A90:F100" xr:uid="{00000000-0009-0000-0100-000014000000}"/>
  <sortState xmlns:xlrd2="http://schemas.microsoft.com/office/spreadsheetml/2017/richdata2" ref="A91:F100">
    <sortCondition ref="A90:A100"/>
  </sortState>
  <tableColumns count="6">
    <tableColumn id="6" xr3:uid="{00000000-0010-0000-0800-000006000000}" name="ONS Code" dataDxfId="762" dataCellStyle="Comma"/>
    <tableColumn id="1" xr3:uid="{00000000-0010-0000-0800-000001000000}" name="Region" dataDxfId="761"/>
    <tableColumn id="2" xr3:uid="{00000000-0010-0000-0800-000002000000}" name="2002" dataDxfId="760" dataCellStyle="Comma"/>
    <tableColumn id="3" xr3:uid="{00000000-0010-0000-0800-000003000000}" name="2003" dataDxfId="759" dataCellStyle="Comma"/>
    <tableColumn id="4" xr3:uid="{00000000-0010-0000-0800-000004000000}" name="2010" dataDxfId="758" dataCellStyle="Comma"/>
    <tableColumn id="5" xr3:uid="{00000000-0010-0000-0800-000005000000}" name="2011" dataDxfId="757" dataCellStyle="Comma"/>
  </tableColumns>
  <tableStyleInfo name="Indicator Tabl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853751-3A4D-4C50-AAAF-FBDE219CAA9B}" name="Listed_Buildings_by_Local_Authority" displayName="Listed_Buildings_by_Local_Authority" ref="A12:H322" totalsRowCount="1" headerRowDxfId="755" dataDxfId="754" totalsRowDxfId="752" tableBorderDxfId="753">
  <autoFilter ref="A12:H321" xr:uid="{00000000-0009-0000-0100-000002000000}"/>
  <sortState xmlns:xlrd2="http://schemas.microsoft.com/office/spreadsheetml/2017/richdata2" ref="A13:H321">
    <sortCondition ref="B12:B321"/>
  </sortState>
  <tableColumns count="8">
    <tableColumn id="1" xr3:uid="{41B95E58-A593-4BF9-B588-7EA22E536E8D}" name="ONS Code" dataDxfId="751" totalsRowDxfId="750"/>
    <tableColumn id="7" xr3:uid="{D759E9D1-A489-45A7-B826-28F5923C802F}" name="Region" dataDxfId="749" totalsRowDxfId="748"/>
    <tableColumn id="8" xr3:uid="{38170F48-F6C7-4588-9FF0-9833153B7C30}" name="Upper Tier Local Authority" totalsRowLabel="Total" dataDxfId="747" totalsRowDxfId="746"/>
    <tableColumn id="2" xr3:uid="{8718F5C3-30FC-470F-AB3E-236B30B20B12}" name="Local Authority" dataDxfId="745" totalsRowDxfId="744"/>
    <tableColumn id="3" xr3:uid="{8FB265B6-D1C9-42AA-A63D-4419434362DC}" name="Grade I" totalsRowFunction="sum" dataDxfId="743" totalsRowDxfId="742" dataCellStyle="Comma"/>
    <tableColumn id="4" xr3:uid="{99487385-83C5-4603-8248-8D41845F8A8D}" name="Grade II*" totalsRowFunction="sum" dataDxfId="741" totalsRowDxfId="740" dataCellStyle="Comma"/>
    <tableColumn id="5" xr3:uid="{975347F4-6F81-41E9-AC38-C058A4FD97E8}" name="Grade II" totalsRowFunction="sum" dataDxfId="739" totalsRowDxfId="738" dataCellStyle="Comma"/>
    <tableColumn id="6" xr3:uid="{9D8FDA0B-0B09-4552-BD6B-19E861D8AF0A}" name="Total" totalsRowFunction="sum" dataDxfId="737" totalsRowDxfId="736" dataCellStyle="Comma"/>
  </tableColumns>
  <tableStyleInfo name="Indicator Tabl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A4C281-0F3F-4ED2-9137-2C9E2387FB9B}" name="Listed_Buildings_by_NationalParks" displayName="Listed_Buildings_by_NationalParks" ref="B325:H336" totalsRowCount="1" headerRowDxfId="735" dataDxfId="734" totalsRowDxfId="733">
  <autoFilter ref="B325:H335" xr:uid="{00000000-0009-0000-0100-000003000000}"/>
  <tableColumns count="7">
    <tableColumn id="1" xr3:uid="{D56DA6F7-7ABE-4331-8BD1-9D1188BFC9D1}" name="Type" totalsRowLabel="Total" dataDxfId="732" totalsRowDxfId="731"/>
    <tableColumn id="2" xr3:uid="{70ED1EDB-0397-457A-B59B-632C4653D88A}" name=" " dataDxfId="730" totalsRowDxfId="729"/>
    <tableColumn id="3" xr3:uid="{0BB8981F-BDBD-4AC6-83E9-74FA5C4300F1}" name="Name" dataDxfId="728" totalsRowDxfId="727"/>
    <tableColumn id="4" xr3:uid="{BD3A49ED-85C6-4D1C-A7EC-40E87E76FCA5}" name="Grade I" totalsRowFunction="sum" dataDxfId="726" totalsRowDxfId="725" dataCellStyle="Comma"/>
    <tableColumn id="5" xr3:uid="{3712E2DA-4FFB-4A2A-A803-154FC53A6848}" name="Grade II*" totalsRowFunction="sum" dataDxfId="724" totalsRowDxfId="723" dataCellStyle="Comma"/>
    <tableColumn id="6" xr3:uid="{705639EF-C3E5-4BEB-8FB4-8D31647D011C}" name="Grade II" totalsRowFunction="sum" dataDxfId="722" totalsRowDxfId="721" dataCellStyle="Comma"/>
    <tableColumn id="7" xr3:uid="{229F21F0-8F8F-4B60-B58A-E31D0AC54274}" name="Total" totalsRowFunction="sum" dataDxfId="720" totalsRowDxfId="719" dataCellStyle="Comma"/>
  </tableColumns>
  <tableStyleInfo name="Indicator Tabl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7B7DAA4-DE41-4C76-B281-19E674AA3FAC}" name="Listed_Buildings_by_AONB" displayName="Listed_Buildings_by_AONB" ref="B339:H374" totalsRowCount="1" headerRowDxfId="718" dataDxfId="717" totalsRowDxfId="716">
  <autoFilter ref="B339:H373" xr:uid="{00000000-0009-0000-0100-000019000000}"/>
  <tableColumns count="7">
    <tableColumn id="1" xr3:uid="{350CF2FF-9486-44A0-A2ED-F066808B4BC8}" name="Type" totalsRowLabel="Total" dataDxfId="715" totalsRowDxfId="714"/>
    <tableColumn id="2" xr3:uid="{8ECA1725-7A1E-4B03-AA35-C324FC874BDA}" name=" " dataDxfId="713" totalsRowDxfId="712"/>
    <tableColumn id="3" xr3:uid="{23563A1D-A454-4E5C-B0CB-8E63414E942B}" name="Name" dataDxfId="711" totalsRowDxfId="710"/>
    <tableColumn id="4" xr3:uid="{91FBC0F4-6E90-4209-B17F-3A6B720E31FF}" name="Grade I" totalsRowFunction="sum" dataDxfId="709" totalsRowDxfId="708" dataCellStyle="Comma"/>
    <tableColumn id="5" xr3:uid="{33490745-9AB9-409B-BA9A-1D08EFF4214F}" name="Grade II*" totalsRowFunction="sum" dataDxfId="707" totalsRowDxfId="706" dataCellStyle="Comma"/>
    <tableColumn id="6" xr3:uid="{F8CB5FD8-2D59-43CA-BED4-21CA100CB29D}" name="Grade II" totalsRowFunction="sum" dataDxfId="705" totalsRowDxfId="704" dataCellStyle="Comma"/>
    <tableColumn id="7" xr3:uid="{22F47AF7-F269-4E96-BFE9-2EF90B9AE9E2}" name="Total" totalsRowFunction="sum" dataDxfId="703" totalsRowDxfId="702" dataCellStyle="Comma"/>
  </tableColumns>
  <tableStyleInfo name="Indicator Tabl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D000000}" name="Conservation_Areas_by_Region" displayName="Conservation_Areas_by_Region" ref="A7:G15" totalsRowShown="0" headerRowDxfId="701" dataDxfId="700">
  <autoFilter ref="A7:G15" xr:uid="{00000000-0009-0000-0100-000022000000}"/>
  <tableColumns count="7">
    <tableColumn id="1" xr3:uid="{00000000-0010-0000-0D00-000001000000}" name="Region" dataDxfId="699"/>
    <tableColumn id="2" xr3:uid="{00000000-0010-0000-0D00-000002000000}" name="2019" dataDxfId="698" dataCellStyle="Comma"/>
    <tableColumn id="4" xr3:uid="{00000000-0010-0000-0D00-000004000000}" name="2020" dataDxfId="697" dataCellStyle="Comma"/>
    <tableColumn id="5" xr3:uid="{0AC41316-2AFA-44BD-AD05-21C81268F199}" name="2021" dataDxfId="696" dataCellStyle="Comma"/>
    <tableColumn id="3" xr3:uid="{00000000-0010-0000-0D00-000003000000}" name="% of all conservation areas in 2021" dataDxfId="695"/>
    <tableColumn id="6" xr3:uid="{1FDE349E-D378-47AD-98F6-5F6CCD098527}" name="Change_x000a_2020 to 2021" dataDxfId="694">
      <calculatedColumnFormula>Conservation_Areas_by_Region[[#This Row],[2021]]-Conservation_Areas_by_Region[[#This Row],[2020]]</calculatedColumnFormula>
    </tableColumn>
    <tableColumn id="7" xr3:uid="{A15629AB-E47A-4D79-8363-BC587E9962E4}" name="Trend" dataDxfId="693"/>
  </tableColumns>
  <tableStyleInfo name="Indicator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01000000}" name="tables_index" displayName="tables_index" ref="C7:E91" totalsRowShown="0" headerRowDxfId="959" dataDxfId="958">
  <autoFilter ref="C7:E91" xr:uid="{00000000-0009-0000-0100-00003E000000}"/>
  <tableColumns count="3">
    <tableColumn id="1" xr3:uid="{00000000-0010-0000-0100-000001000000}" name="Worksheet" dataDxfId="957" dataCellStyle="Hyperlink"/>
    <tableColumn id="4" xr3:uid="{00000000-0010-0000-0100-000004000000}" name="Table" dataDxfId="956"/>
    <tableColumn id="5" xr3:uid="{00000000-0010-0000-0100-000005000000}" name="Includes ONS Geography Codes" dataDxfId="955"/>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E000000}" name="Conservation_Areas_by_Region_2018" displayName="Conservation_Areas_by_Region_2018" ref="A19:B31" headerRowDxfId="692" dataDxfId="691" totalsRowDxfId="690">
  <autoFilter ref="A19:B31" xr:uid="{00000000-0009-0000-0100-000026000000}"/>
  <tableColumns count="2">
    <tableColumn id="1" xr3:uid="{00000000-0010-0000-0E00-000001000000}" name="Region" totalsRowLabel="England" dataDxfId="689" totalsRowDxfId="688"/>
    <tableColumn id="2" xr3:uid="{00000000-0010-0000-0E00-000002000000}" name="2018" totalsRowFunction="sum" dataDxfId="687" totalsRowDxfId="686" dataCellStyle="Comma" totalsRowCellStyle="Comma"/>
  </tableColumns>
  <tableStyleInfo name="Indicator Tabl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F000000}" name="Conservation_Areas_by_Region_2002__2017" displayName="Conservation_Areas_by_Region_2002__2017" ref="A35:M46" totalsRowShown="0" headerRowDxfId="685" dataDxfId="684">
  <autoFilter ref="A35:M46" xr:uid="{00000000-0009-0000-0100-000028000000}"/>
  <tableColumns count="13">
    <tableColumn id="1" xr3:uid="{00000000-0010-0000-0F00-000001000000}" name="Region" dataDxfId="683"/>
    <tableColumn id="2" xr3:uid="{00000000-0010-0000-0F00-000002000000}" name="2002" dataDxfId="682" dataCellStyle="Comma"/>
    <tableColumn id="3" xr3:uid="{00000000-0010-0000-0F00-000003000000}" name="2003" dataDxfId="681" dataCellStyle="Comma"/>
    <tableColumn id="4" xr3:uid="{00000000-0010-0000-0F00-000004000000}" name="2009" dataDxfId="680" dataCellStyle="Comma"/>
    <tableColumn id="5" xr3:uid="{00000000-0010-0000-0F00-000005000000}" name="2011" dataDxfId="679" dataCellStyle="Comma"/>
    <tableColumn id="6" xr3:uid="{00000000-0010-0000-0F00-000006000000}" name="2012" dataDxfId="678" dataCellStyle="Comma"/>
    <tableColumn id="7" xr3:uid="{00000000-0010-0000-0F00-000007000000}" name="2013" dataDxfId="677" dataCellStyle="Comma"/>
    <tableColumn id="8" xr3:uid="{00000000-0010-0000-0F00-000008000000}" name="2014 *" dataDxfId="676" dataCellStyle="Comma"/>
    <tableColumn id="9" xr3:uid="{00000000-0010-0000-0F00-000009000000}" name="2015 *" dataDxfId="675" dataCellStyle="Comma"/>
    <tableColumn id="10" xr3:uid="{00000000-0010-0000-0F00-00000A000000}" name="2016 *" dataDxfId="674" dataCellStyle="Comma"/>
    <tableColumn id="11" xr3:uid="{00000000-0010-0000-0F00-00000B000000}" name="2017 *" dataDxfId="673" dataCellStyle="Comma"/>
    <tableColumn id="12" xr3:uid="{00000000-0010-0000-0F00-00000C000000}" name="% of all conservation areas in 2017" dataDxfId="672"/>
    <tableColumn id="13" xr3:uid="{00000000-0010-0000-0F00-00000D000000}" name="Trend" dataDxfId="671"/>
  </tableColumns>
  <tableStyleInfo name="Indicator Tabl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DFB086B-5808-4986-9C28-9865CA9A1B33}" name="Table26" displayName="Table26" ref="A7:E9910" totalsRowCount="1">
  <autoFilter ref="A7:E9909" xr:uid="{1D8EADAF-AF29-4FB1-9040-DDC0AAD14203}"/>
  <sortState xmlns:xlrd2="http://schemas.microsoft.com/office/spreadsheetml/2017/richdata2" ref="A8:E9909">
    <sortCondition ref="A7:A9909"/>
  </sortState>
  <tableColumns count="5">
    <tableColumn id="2" xr3:uid="{48B01A9D-3737-4582-957F-47F071C00BAB}" name="Region" totalsRowLabel="Total"/>
    <tableColumn id="4" xr3:uid="{E78E75EF-B719-4EEC-9612-B202ABF7D0E5}" name="Unitary Authority"/>
    <tableColumn id="3" xr3:uid="{8F1E0C7F-A2D6-477C-8329-06D0244CA019}" name="District Borough"/>
    <tableColumn id="5" xr3:uid="{55647621-6C1E-44CC-9B27-88A3EBE195C6}" name="National Park"/>
    <tableColumn id="6" xr3:uid="{FB807591-F740-404C-9C55-6F07CC74133A}" name="Published Conservation Area Name" totalsRowFunction="count" totalsRowDxfId="669" totalsRowCellStyle="Comma"/>
  </tableColumns>
  <tableStyleInfo name="Indicator Tabl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3D4C7BA-48E5-45E0-A380-BA4AEC702D84}" name="Scheduled_Monuments_by_Region" displayName="Scheduled_Monuments_by_Region" ref="A7:Z17" totalsRowShown="0" headerRowDxfId="668" dataDxfId="667">
  <autoFilter ref="A7:Z17" xr:uid="{00000000-0009-0000-0100-000007000000}"/>
  <sortState xmlns:xlrd2="http://schemas.microsoft.com/office/spreadsheetml/2017/richdata2" ref="A8:Z17">
    <sortCondition ref="A7:A17"/>
  </sortState>
  <tableColumns count="26">
    <tableColumn id="25" xr3:uid="{ED4A4A83-ABDF-4834-A561-9CF79B31DD17}" name="ONS Code" dataDxfId="666"/>
    <tableColumn id="1" xr3:uid="{B2C11DB2-15FF-4926-AD6A-26A0B3A844FE}" name="Region" dataDxfId="665"/>
    <tableColumn id="2" xr3:uid="{A5B377F8-B587-462F-A9E7-3DA17830B8E7}" name="2002" dataDxfId="664" dataCellStyle="Comma"/>
    <tableColumn id="3" xr3:uid="{074E850B-4969-4286-91A6-36483F3ADB72}" name="2003" dataDxfId="663" dataCellStyle="Comma"/>
    <tableColumn id="4" xr3:uid="{17663636-5741-4938-8E3C-4EF547DECDF1}" name="2004" dataDxfId="662" dataCellStyle="Comma"/>
    <tableColumn id="5" xr3:uid="{E49F439B-22C2-4A3D-8CF4-1EE9F697713C}" name="2005" dataDxfId="661" dataCellStyle="Comma"/>
    <tableColumn id="6" xr3:uid="{B0534A1A-93C1-4862-859B-28F1AD179BFD}" name="2006" dataDxfId="660" dataCellStyle="Comma"/>
    <tableColumn id="7" xr3:uid="{C39956B7-2A55-4654-9955-BA1E1049F261}" name="2007" dataDxfId="659" dataCellStyle="Comma"/>
    <tableColumn id="8" xr3:uid="{E7FB3486-ACC3-4425-AAD1-9098A2C2AD0E}" name="2008" dataDxfId="658" dataCellStyle="Comma"/>
    <tableColumn id="9" xr3:uid="{ECB095B6-ABE9-4FED-ADC1-283344A87C15}" name="2009" dataDxfId="657" dataCellStyle="Comma"/>
    <tableColumn id="10" xr3:uid="{D5742C95-923F-479B-8C92-EC78321F00E1}" name="2010" dataDxfId="656" dataCellStyle="Comma"/>
    <tableColumn id="11" xr3:uid="{1BB04CA8-1612-406A-813F-80C43D329958}" name="2011" dataDxfId="655" dataCellStyle="Comma"/>
    <tableColumn id="12" xr3:uid="{4CFA3505-D662-469A-B9E8-492905E9A910}" name="2012" dataDxfId="654" dataCellStyle="Comma"/>
    <tableColumn id="13" xr3:uid="{FA7FFEB8-01B6-49C1-88AD-17BA1F3B3439}" name="2013" dataDxfId="653" dataCellStyle="Comma"/>
    <tableColumn id="14" xr3:uid="{3625E85E-BF67-44C2-9E5A-EFDA8E17CE43}" name="2014" dataDxfId="652" dataCellStyle="Comma"/>
    <tableColumn id="15" xr3:uid="{A0EBEE85-1AF2-4874-A36B-CDEE02BD1F1C}" name="2015" dataDxfId="651" dataCellStyle="Comma"/>
    <tableColumn id="16" xr3:uid="{4CD27A08-EC40-46A1-9762-0EB9F725D6FD}" name="2016" dataDxfId="650" dataCellStyle="Comma"/>
    <tableColumn id="17" xr3:uid="{2C1A36CD-1C03-4AA3-93ED-AAEF8C0648F6}" name="2017" dataDxfId="649" dataCellStyle="Comma"/>
    <tableColumn id="18" xr3:uid="{BE1AF876-F130-4E71-B60B-41506C5D6954}" name="2018" dataDxfId="648" dataCellStyle="Comma"/>
    <tableColumn id="23" xr3:uid="{A3186D0D-80A4-46EA-B754-D2EF92633BFC}" name="2019" dataDxfId="647" dataCellStyle="Comma"/>
    <tableColumn id="24" xr3:uid="{6FCE6E6B-5BE9-43F1-8A59-3F9CC76F4FA6}" name="2020" dataDxfId="646" dataCellStyle="Comma"/>
    <tableColumn id="26" xr3:uid="{D95E633B-7826-46BD-949B-9ECE157E7185}" name="2021" dataDxfId="645" dataCellStyle="Comma"/>
    <tableColumn id="19" xr3:uid="{D6676BB5-8A18-467B-890A-823CD80B8F79}" name="Change _x000a_2003[1] to 2021" dataDxfId="644" dataCellStyle="Comma"/>
    <tableColumn id="20" xr3:uid="{048BA7C3-CEF7-4AB5-B2F3-552F42E15553}" name="% change _x000a_2003[1] to 2021" dataDxfId="643"/>
    <tableColumn id="21" xr3:uid="{ADE9FB32-9C4C-406D-B5A4-EC487C70D21D}" name="Regional distribution, % of England's scheduled monuments, 2021" dataDxfId="642"/>
    <tableColumn id="22" xr3:uid="{D03A2EB1-A002-4D38-B5FE-3F10E2AE3910}" name="Trend" dataDxfId="641"/>
  </tableColumns>
  <tableStyleInfo name="Indicator Tabl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B04071B-D0DE-44B6-AFC5-981AA4899970}" name="Scheduled_Monuments_by_Local_Authority" displayName="Scheduled_Monuments_by_Local_Authority" ref="A7:E317" totalsRowCount="1" headerRowDxfId="639" dataDxfId="638" totalsRowDxfId="637">
  <autoFilter ref="A7:E316" xr:uid="{00000000-0009-0000-0100-00003D000000}"/>
  <sortState xmlns:xlrd2="http://schemas.microsoft.com/office/spreadsheetml/2017/richdata2" ref="A8:E316">
    <sortCondition ref="B7:B316"/>
  </sortState>
  <tableColumns count="5">
    <tableColumn id="5" xr3:uid="{EC53D8BE-8FDD-4BB3-AD92-E83B97319363}" name="ONS Code" dataDxfId="636" totalsRowDxfId="635"/>
    <tableColumn id="1" xr3:uid="{54C38038-D83E-47A6-9477-C313AFDCD79A}" name="Region" totalsRowLabel="Total" dataDxfId="634" totalsRowDxfId="633"/>
    <tableColumn id="2" xr3:uid="{D8943021-717A-4E1D-9DCC-5A43A8771884}" name="Upper Tier Local Authority" dataDxfId="632" totalsRowDxfId="631"/>
    <tableColumn id="3" xr3:uid="{94B555BE-64F1-4C06-8581-1619E07C023A}" name="Local Authority" dataDxfId="630" totalsRowDxfId="629"/>
    <tableColumn id="4" xr3:uid="{5E17CBD9-41BB-473D-84C3-D852E676A220}" name="Scheduled Monuments" totalsRowFunction="sum" dataDxfId="628" totalsRowDxfId="627" dataCellStyle="Comma"/>
  </tableColumns>
  <tableStyleInfo name="Indicator Tabl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3596C26-CC14-42BA-9FA5-A835D3271DA4}" name="Scheduled_Monuments_by_National_Parks" displayName="Scheduled_Monuments_by_National_Parks" ref="B320:E331" totalsRowCount="1" headerRowDxfId="626" dataDxfId="625" totalsRowDxfId="624">
  <autoFilter ref="B320:E330" xr:uid="{00000000-0009-0000-0100-00003F000000}"/>
  <tableColumns count="4">
    <tableColumn id="1" xr3:uid="{7359179D-3ED5-4AD0-A983-9D7C4C409D37}" name="Type" totalsRowLabel="Total" dataDxfId="623" totalsRowDxfId="622"/>
    <tableColumn id="2" xr3:uid="{B25A7718-5774-49A3-BAE4-A11F39F417B8}" name=" " dataDxfId="621" totalsRowDxfId="620"/>
    <tableColumn id="3" xr3:uid="{314FCD68-D31A-437C-B681-BE0840146A5B}" name="Name" dataDxfId="619" totalsRowDxfId="618"/>
    <tableColumn id="4" xr3:uid="{159DA731-47B8-4FB3-8D0A-A3A04CBA9337}" name="Scheduled Monuments" totalsRowFunction="sum" dataDxfId="617" totalsRowDxfId="616" dataCellStyle="Comma"/>
  </tableColumns>
  <tableStyleInfo name="Indicator Tabl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71F3327-45B7-429C-A8B2-7757B14F2A80}" name="Scheduled_Monuments_by_AONB" displayName="Scheduled_Monuments_by_AONB" ref="B334:E369" totalsRowCount="1" headerRowDxfId="615" dataDxfId="614" totalsRowDxfId="613">
  <autoFilter ref="B334:E368" xr:uid="{00000000-0009-0000-0100-000040000000}"/>
  <tableColumns count="4">
    <tableColumn id="1" xr3:uid="{684C7D0B-C351-4C19-A601-1850A2255C9D}" name="Type" totalsRowLabel="Total" dataDxfId="612" totalsRowDxfId="611"/>
    <tableColumn id="2" xr3:uid="{D7A22986-4D6A-4D09-9BCD-7DCDA4C6AC91}" name=" " dataDxfId="610" totalsRowDxfId="609"/>
    <tableColumn id="3" xr3:uid="{811B8775-58FC-4EA4-8266-6B51B1E17887}" name="Name" dataDxfId="608" totalsRowDxfId="607"/>
    <tableColumn id="4" xr3:uid="{74956983-C358-49FC-9E81-A98C997E72F7}" name="Scheduled Monuments" totalsRowFunction="sum" dataDxfId="606" totalsRowDxfId="605" dataCellStyle="Comma"/>
  </tableColumns>
  <tableStyleInfo name="Indicator Tabl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6FE70D3-5C48-4F3E-83A3-5B2D198E0FE3}" name="Historic_Battlefields" displayName="Historic_Battlefields" ref="V6:X52" totalsRowShown="0" headerRowDxfId="604" dataDxfId="603">
  <autoFilter ref="V6:X52" xr:uid="{00000000-0009-0000-0100-000041000000}"/>
  <sortState xmlns:xlrd2="http://schemas.microsoft.com/office/spreadsheetml/2017/richdata2" ref="V7:X52">
    <sortCondition ref="W6:W52"/>
  </sortState>
  <tableColumns count="3">
    <tableColumn id="3" xr3:uid="{EF54EA27-63C9-4F02-9938-BCA963D6E332}" name="ONS Code" dataDxfId="602"/>
    <tableColumn id="1" xr3:uid="{B06B7080-8981-44CC-8093-9075C8A8F149}" name="Region" dataDxfId="601"/>
    <tableColumn id="2" xr3:uid="{CE741C38-895F-4CC5-947E-7989032BAA3A}" name="Battle of…" dataDxfId="600"/>
  </tableColumns>
  <tableStyleInfo name="Indicator Tabl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9DA4C9E-4A06-4D7A-8C51-64D44F7CE3F5}" name="Historic_Battlefields_by_Region" displayName="Historic_Battlefields_by_Region" ref="A6:T16" totalsRowShown="0" headerRowDxfId="599" dataDxfId="598">
  <autoFilter ref="A6:T16" xr:uid="{00000000-0009-0000-0100-000042000000}"/>
  <sortState xmlns:xlrd2="http://schemas.microsoft.com/office/spreadsheetml/2017/richdata2" ref="A7:T16">
    <sortCondition ref="A6:A16"/>
  </sortState>
  <tableColumns count="20">
    <tableColumn id="35" xr3:uid="{45E8C292-A00F-489B-8988-579C789BE95A}" name="ONS Code" dataDxfId="597"/>
    <tableColumn id="1" xr3:uid="{2D634124-0173-4A60-86BA-7A1F4CCBB512}" name="Region" dataDxfId="596"/>
    <tableColumn id="2" xr3:uid="{2F153AED-3FDB-43A7-A0A7-C785B696D9B7}" name="2002" dataDxfId="595" dataCellStyle="Comma"/>
    <tableColumn id="3" xr3:uid="{290AD1D0-838C-4209-AC39-37E317EE293A}" name="…" dataDxfId="594" dataCellStyle="Comma"/>
    <tableColumn id="4" xr3:uid="{BF449F12-4156-4043-8A85-C670DCFB891E}" name="2009" dataDxfId="593" dataCellStyle="Comma"/>
    <tableColumn id="5" xr3:uid="{520DFA63-9C6F-4F40-B3C9-2D1636D1E47D}" name="2010" dataDxfId="592" dataCellStyle="Comma"/>
    <tableColumn id="6" xr3:uid="{1B92A44F-3B27-44E4-A30D-EA84F83C6C02}" name="2011" dataDxfId="591" dataCellStyle="Comma"/>
    <tableColumn id="7" xr3:uid="{EC3A53A9-60AD-489C-8D68-7302C42963C6}" name="2012" dataDxfId="590" dataCellStyle="Comma"/>
    <tableColumn id="8" xr3:uid="{B94B8912-198A-4AA8-AFD4-A32325260580}" name="2013" dataDxfId="589" dataCellStyle="Comma"/>
    <tableColumn id="9" xr3:uid="{C15E5058-AE50-4EB1-B08D-DAF71A060A8F}" name="2014" dataDxfId="588" dataCellStyle="Comma"/>
    <tableColumn id="10" xr3:uid="{011034E6-14B3-43F2-8C8D-EA8AABF6D59A}" name="2015" dataDxfId="587" dataCellStyle="Comma"/>
    <tableColumn id="11" xr3:uid="{2AE5DE0E-13A4-46EA-AE94-0FDEC10A9F8E}" name="2016" dataDxfId="586" dataCellStyle="Comma"/>
    <tableColumn id="12" xr3:uid="{82137E5F-7A2C-48B1-B001-5907885F6918}" name="2017" dataDxfId="585" dataCellStyle="Comma"/>
    <tableColumn id="13" xr3:uid="{5CF026EF-56EB-4BD8-A936-3E904BCD9EFD}" name="2018" dataDxfId="584" dataCellStyle="Comma"/>
    <tableColumn id="14" xr3:uid="{8C78E7DA-E766-4444-9152-AD92F6ECB966}" name="2019" dataDxfId="583" dataCellStyle="Comma"/>
    <tableColumn id="18" xr3:uid="{B746CB1F-B464-46BA-8A1B-8E4DA26D34E1}" name="2020" dataDxfId="582" dataCellStyle="Comma"/>
    <tableColumn id="19" xr3:uid="{FD6F4CB7-19C2-41B4-811C-480026D17E09}" name="2021" dataDxfId="581"/>
    <tableColumn id="15" xr3:uid="{51B485A2-8F1E-422F-98CB-C72F26F90882}" name="Regional distribution: % all Registered Battlefields in England, 2021" dataDxfId="580"/>
    <tableColumn id="16" xr3:uid="{EF9C9860-6781-45BC-AC14-F72D117EE0E5}" name="Change _x000a_2009 to 2021" dataDxfId="579" dataCellStyle="Comma">
      <calculatedColumnFormula>Historic_Battlefields_by_Region[[#This Row],[2021]]-Historic_Battlefields_by_Region[[#This Row],[2009]]</calculatedColumnFormula>
    </tableColumn>
    <tableColumn id="17" xr3:uid="{F13A036D-AB01-4032-B68D-38ABE2B552BB}" name="% change _x000a_2009 to 2021" dataDxfId="578"/>
  </tableColumns>
  <tableStyleInfo name="Indicator Tabl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31C2DEC-BFCC-4E2B-9305-1102AA1FD4DA}" name="Historic_Battlefields_by_National_Park" displayName="Historic_Battlefields_by_National_Park" ref="B19:Q30" totalsRowCount="1" headerRowDxfId="577" dataDxfId="576" totalsRowDxfId="575">
  <autoFilter ref="B19:Q29" xr:uid="{00000000-0009-0000-0100-000044000000}"/>
  <tableColumns count="16">
    <tableColumn id="1" xr3:uid="{2C32A670-A3CA-4C30-96EB-7878028B8F3A}" name="National Park" totalsRowLabel="Total" dataDxfId="574" totalsRowDxfId="573"/>
    <tableColumn id="2" xr3:uid="{0ED836E2-66B3-4B23-A38B-618B5075486C}" name="2002" dataDxfId="572" totalsRowDxfId="571" dataCellStyle="Comma"/>
    <tableColumn id="3" xr3:uid="{26A8EBCC-7227-40E5-B517-04A38281102E}" name="…" dataDxfId="570" totalsRowDxfId="569" dataCellStyle="Comma"/>
    <tableColumn id="4" xr3:uid="{23BFB464-412A-4FC3-8AFE-6CDB23C8A14A}" name="2009" dataDxfId="568" totalsRowDxfId="567" dataCellStyle="Comma"/>
    <tableColumn id="5" xr3:uid="{BB12B580-D053-4847-81A7-075D357396A4}" name="2010" dataDxfId="566" totalsRowDxfId="565" dataCellStyle="Comma"/>
    <tableColumn id="6" xr3:uid="{DB7FB044-3B30-471F-8516-C79C468002FB}" name="2011" dataDxfId="564" totalsRowDxfId="563" dataCellStyle="Comma"/>
    <tableColumn id="7" xr3:uid="{860050BA-67D5-4714-96A0-3229E6BDB867}" name="2012" dataDxfId="562" totalsRowDxfId="561" dataCellStyle="Comma"/>
    <tableColumn id="8" xr3:uid="{8B417AED-4369-4EA8-9F13-1B65C538E31F}" name="2013" dataDxfId="560" totalsRowDxfId="559" dataCellStyle="Comma"/>
    <tableColumn id="9" xr3:uid="{48F193DE-BBE2-431D-9A05-BE565FCF1EE9}" name="2014" totalsRowFunction="sum" dataDxfId="558" totalsRowDxfId="557" dataCellStyle="Comma"/>
    <tableColumn id="10" xr3:uid="{3FB60B40-418D-43C9-993F-CB3AA98BDBF2}" name="2015" totalsRowFunction="sum" dataDxfId="556" totalsRowDxfId="555" dataCellStyle="Comma"/>
    <tableColumn id="11" xr3:uid="{582B7B61-F53B-400D-8627-B77F5DD4B89F}" name="2016" totalsRowFunction="sum" dataDxfId="554" totalsRowDxfId="553" dataCellStyle="Comma"/>
    <tableColumn id="12" xr3:uid="{18350D40-C017-49BF-99B0-782317015642}" name="2017" totalsRowFunction="sum" dataDxfId="552" totalsRowDxfId="551" dataCellStyle="Comma"/>
    <tableColumn id="13" xr3:uid="{1443B888-0F7C-4189-BB3D-365DC0772BB0}" name="2018" totalsRowFunction="sum" dataDxfId="550" totalsRowDxfId="549" dataCellStyle="Comma"/>
    <tableColumn id="14" xr3:uid="{1E2DE772-DA72-4FC2-82EF-EF7B234C1C7E}" name="2019" totalsRowFunction="sum" dataDxfId="548" totalsRowDxfId="547" dataCellStyle="Comma"/>
    <tableColumn id="15" xr3:uid="{FA8E3695-313C-42E8-AF83-8A14E3EE689C}" name="2020" totalsRowFunction="sum" dataDxfId="546" totalsRowDxfId="545" dataCellStyle="Comma"/>
    <tableColumn id="16" xr3:uid="{AE2D98FC-26DF-462F-A409-0886FA50B390}" name="2021" totalsRowFunction="sum" dataDxfId="544" totalsRowDxfId="543" dataCellStyle="Comma"/>
  </tableColumns>
  <tableStyleInfo name="Indicator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940E621-7129-4767-A4E4-FEB4F2335044}" name="Taking_Stock_of_the_Historic_Environment" displayName="Taking_Stock_of_the_Historic_Environment" ref="B5:P16" totalsRowShown="0" headerRowDxfId="954" dataDxfId="953" tableBorderDxfId="952">
  <autoFilter ref="B5:P16" xr:uid="{D004A9EB-6084-4CF0-8BDF-E1D2FD07278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133D2DA7-E864-43A9-A882-BD52969CEB8F}" name="Heritage assets, England" dataDxfId="951"/>
    <tableColumn id="2" xr3:uid="{92152470-6AF0-4B8F-B3F9-AC258DA60254}" name="2010" dataDxfId="950" dataCellStyle="Comma"/>
    <tableColumn id="3" xr3:uid="{E39CB083-0889-48AA-9786-774D4590D198}" name="2011" dataDxfId="949" dataCellStyle="Comma"/>
    <tableColumn id="4" xr3:uid="{80263789-093E-452A-8EA4-C2717145426D}" name="2012" dataDxfId="948" dataCellStyle="Comma"/>
    <tableColumn id="5" xr3:uid="{D6E7CA3D-718C-40DD-B098-5F9A5CD895AB}" name="2013" dataDxfId="947" dataCellStyle="Comma"/>
    <tableColumn id="6" xr3:uid="{343ED6E8-DD85-4232-913C-A0DAF5F80890}" name="2014" dataDxfId="946" dataCellStyle="Comma"/>
    <tableColumn id="7" xr3:uid="{D33355BC-F77E-4E3B-88B4-AECA28EF912B}" name="2015" dataDxfId="945" dataCellStyle="Comma"/>
    <tableColumn id="8" xr3:uid="{E00E77EE-1B33-4BD7-A8C4-A6B5E53FBFF5}" name="2016" dataDxfId="944" dataCellStyle="Comma"/>
    <tableColumn id="9" xr3:uid="{091EB371-0843-45D3-962E-8A9DAA67D06E}" name="2017" dataDxfId="943" dataCellStyle="Comma"/>
    <tableColumn id="10" xr3:uid="{FB26C874-9B29-46FB-8DAF-5F3A8DDBECBE}" name="2018" dataDxfId="942" dataCellStyle="Comma"/>
    <tableColumn id="11" xr3:uid="{43FB274E-B0A9-465D-A164-F1AC6470D9CC}" name="2019" dataDxfId="941" dataCellStyle="Comma"/>
    <tableColumn id="15" xr3:uid="{82CB02F1-AA25-44F2-84D4-633AA9F34853}" name="2020" dataDxfId="940" dataCellStyle="Comma"/>
    <tableColumn id="14" xr3:uid="{07F9DFB3-D1D8-42DF-AC80-C91EA18A136C}" name="2021" dataDxfId="939" dataCellStyle="Comma"/>
    <tableColumn id="12" xr3:uid="{125EE237-3FAA-4B12-917B-4BCA101AC41D}" name="% Change 2010 to 2021" dataDxfId="938">
      <calculatedColumnFormula>Taking_Stock_of_the_Historic_Environment[[#This Row],[Change 2010 to 2021]]/Taking_Stock_of_the_Historic_Environment[[#This Row],[2010]]</calculatedColumnFormula>
    </tableColumn>
    <tableColumn id="13" xr3:uid="{44A8E2B2-C17D-49F8-802B-AEEEE44D1C08}" name="Change 2010 to 2021" dataDxfId="937" dataCellStyle="Comma">
      <calculatedColumnFormula>Taking_Stock_of_the_Historic_Environment[[#This Row],[2021]]-Taking_Stock_of_the_Historic_Environment[[#This Row],[2010]]</calculatedColumnFormula>
    </tableColumn>
  </tableColumns>
  <tableStyleInfo name="Indicator Tabl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FAEBCC9-C05A-4801-A177-47CA2C6931C3}" name="Historic_Battlefields_by_AONB" displayName="Historic_Battlefields_by_AONB" ref="B33:Q68" totalsRowCount="1" headerRowDxfId="542" dataDxfId="541" totalsRowDxfId="540">
  <autoFilter ref="B33:Q67" xr:uid="{00000000-0009-0000-0100-000045000000}"/>
  <tableColumns count="16">
    <tableColumn id="1" xr3:uid="{B82EBE5F-251C-48CD-A9B9-93CE00E477C7}" name="AONB " totalsRowLabel="Total" dataDxfId="539" totalsRowDxfId="538"/>
    <tableColumn id="2" xr3:uid="{B82615BA-CE60-4D95-97AE-66436EFBEEC6}" name="2002" dataDxfId="537" totalsRowDxfId="536" dataCellStyle="Comma"/>
    <tableColumn id="3" xr3:uid="{E51CC9AE-08C9-4F20-8DC9-40157457B794}" name="…" dataDxfId="535" totalsRowDxfId="534" dataCellStyle="Comma"/>
    <tableColumn id="4" xr3:uid="{12337812-6A51-41B1-8B9E-F94655F055A4}" name="2009" dataDxfId="533" totalsRowDxfId="532" dataCellStyle="Comma"/>
    <tableColumn id="5" xr3:uid="{B7B8A5B5-ACD7-45E2-AC9C-B6ABFC174E79}" name="2010" dataDxfId="531" totalsRowDxfId="530" dataCellStyle="Comma"/>
    <tableColumn id="6" xr3:uid="{9EBF1C9C-1BB9-49A9-ACF6-41096DD9A3B7}" name="2011" dataDxfId="529" totalsRowDxfId="528" dataCellStyle="Comma"/>
    <tableColumn id="7" xr3:uid="{1F22618A-78D4-4499-918F-999CE5AE654C}" name="2012" dataDxfId="527" totalsRowDxfId="526" dataCellStyle="Comma"/>
    <tableColumn id="8" xr3:uid="{84857949-703B-4CC7-9CA9-9A81E7F986FB}" name="2013" dataDxfId="525" totalsRowDxfId="524" dataCellStyle="Comma"/>
    <tableColumn id="9" xr3:uid="{2B7310A3-7DA8-4EA3-840A-0414919FAD4C}" name="2014" totalsRowFunction="sum" dataDxfId="523" totalsRowDxfId="522" dataCellStyle="Comma"/>
    <tableColumn id="10" xr3:uid="{5D61A8E4-1E3F-4247-9BDD-5D4A49FC6CF7}" name="2015" totalsRowFunction="sum" dataDxfId="521" totalsRowDxfId="520" dataCellStyle="Comma"/>
    <tableColumn id="11" xr3:uid="{DBC69E63-068A-4A3A-B7EE-380A28CA1308}" name="2016" totalsRowFunction="sum" dataDxfId="519" totalsRowDxfId="518" dataCellStyle="Comma"/>
    <tableColumn id="12" xr3:uid="{D6A0547F-E4FB-4416-87E8-307EAD3B3CE1}" name="2017" totalsRowFunction="sum" dataDxfId="517" totalsRowDxfId="516" dataCellStyle="Comma"/>
    <tableColumn id="13" xr3:uid="{88F00686-45D4-4F56-B1AA-3581F242160C}" name="2018" totalsRowFunction="sum" dataDxfId="515" totalsRowDxfId="514" dataCellStyle="Comma"/>
    <tableColumn id="14" xr3:uid="{BF50C433-E223-4940-9B34-FB5C41BD35FA}" name="2019" totalsRowFunction="sum" dataDxfId="513" totalsRowDxfId="512" dataCellStyle="Comma"/>
    <tableColumn id="15" xr3:uid="{934BA979-F66D-41CC-9405-64DD724C20FC}" name="2020" totalsRowFunction="sum" dataDxfId="511" totalsRowDxfId="510" dataCellStyle="Comma"/>
    <tableColumn id="16" xr3:uid="{C5D3B21A-01BB-4FA5-A099-7E490E30D44F}" name="2021" totalsRowFunction="sum" dataDxfId="509" totalsRowDxfId="508" dataCellStyle="Comma"/>
  </tableColumns>
  <tableStyleInfo name="Indicator Tabl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4FC3E27-2F7B-46CE-BC95-C57F414B9D04}" name="Registered_Parks_and_Gardens_by_Region" displayName="Registered_Parks_and_Gardens_by_Region" ref="A9:Z19" totalsRowShown="0" headerRowDxfId="507" dataDxfId="506">
  <autoFilter ref="A9:Z19" xr:uid="{00000000-0009-0000-0100-00002A000000}"/>
  <sortState xmlns:xlrd2="http://schemas.microsoft.com/office/spreadsheetml/2017/richdata2" ref="A10:Z19">
    <sortCondition ref="A9:A19"/>
  </sortState>
  <tableColumns count="26">
    <tableColumn id="24" xr3:uid="{DEFF0746-FBC7-472B-A950-AB425F656178}" name="ONS Code" dataDxfId="505"/>
    <tableColumn id="1" xr3:uid="{D591C460-D4F2-4314-9101-85D963A82685}" name="Region" dataDxfId="504"/>
    <tableColumn id="2" xr3:uid="{3A6358A6-06D9-4EF4-9952-704931E9DBFB}" name="2002" dataDxfId="503" dataCellStyle="Comma"/>
    <tableColumn id="3" xr3:uid="{544278E9-F1B5-4C55-98EA-586054A873B0}" name="2003" dataDxfId="502" dataCellStyle="Comma"/>
    <tableColumn id="4" xr3:uid="{34439DCF-6681-4B09-B3E9-CE6FA2105F30}" name="2004" dataDxfId="501" dataCellStyle="Comma"/>
    <tableColumn id="5" xr3:uid="{C87D153D-F248-4039-B894-B83FCB137A95}" name="2005" dataDxfId="500" dataCellStyle="Comma"/>
    <tableColumn id="6" xr3:uid="{BFB131E5-3282-4B83-B715-7F98D58876DA}" name="2006" dataDxfId="499" dataCellStyle="Comma"/>
    <tableColumn id="7" xr3:uid="{D23CE330-6807-4C2B-92D3-F4C55A9F36C5}" name="2007" dataDxfId="498" dataCellStyle="Comma"/>
    <tableColumn id="8" xr3:uid="{2ED9C171-A311-4AA9-B3C7-8C9967482283}" name="2008" dataDxfId="497" dataCellStyle="Comma"/>
    <tableColumn id="9" xr3:uid="{8212D6F5-47D6-4611-AEEB-52EC218C7CCA}" name="2009" dataDxfId="496" dataCellStyle="Comma"/>
    <tableColumn id="10" xr3:uid="{C5242082-0D1B-4DC1-A7AE-12ED6F09C5A8}" name="2010" dataDxfId="495" dataCellStyle="Comma"/>
    <tableColumn id="11" xr3:uid="{51CD620A-62A8-4A8C-84F8-64169F0D84E4}" name="2011" dataDxfId="494" dataCellStyle="Comma"/>
    <tableColumn id="12" xr3:uid="{FC5E0FCE-4079-4703-A4C3-8935DA96A879}" name="2012 [1]" dataDxfId="493" dataCellStyle="Comma"/>
    <tableColumn id="13" xr3:uid="{31DA37B8-5FBF-42D8-9AEE-19021ABBAFDD}" name="2013" dataDxfId="492" dataCellStyle="Comma"/>
    <tableColumn id="14" xr3:uid="{50FD019E-9E21-4757-A2B3-BB90A7CC9280}" name="2014" dataDxfId="491" dataCellStyle="Comma"/>
    <tableColumn id="15" xr3:uid="{885CC287-3F88-45C5-921A-122F8C600766}" name="2015" dataDxfId="490" dataCellStyle="Comma"/>
    <tableColumn id="16" xr3:uid="{33C7E4B7-4551-4180-B766-1536DD425D47}" name="2016" dataDxfId="489" dataCellStyle="Comma"/>
    <tableColumn id="17" xr3:uid="{F625F89E-2E20-4C7C-AF98-CC7222C6A966}" name="2017" dataDxfId="488" dataCellStyle="Comma"/>
    <tableColumn id="18" xr3:uid="{871E9DC8-DCE5-48EF-9F09-DA479B8072B3}" name="2018" dataDxfId="487" dataCellStyle="Comma"/>
    <tableColumn id="19" xr3:uid="{C42C0FAD-23D4-4D82-AB36-93379F4EF453}" name="2019" dataDxfId="486" dataCellStyle="Comma"/>
    <tableColumn id="25" xr3:uid="{8967DDA3-A577-4BEA-B7F3-858A04C8E684}" name="2020" dataDxfId="485" dataCellStyle="Comma"/>
    <tableColumn id="26" xr3:uid="{F43F89D6-B2C9-475A-A750-FCE5C9023573}" name="2021" dataDxfId="484" dataCellStyle="Comma"/>
    <tableColumn id="20" xr3:uid="{7B66D688-70B0-4107-968F-5B475A9E1E99}" name="Change _x000a_2003 to 2021" dataDxfId="483" dataCellStyle="Comma">
      <calculatedColumnFormula>Registered_Parks_and_Gardens_by_Region[[#This Row],[2021]]-Registered_Parks_and_Gardens_by_Region[[#This Row],[2003]]</calculatedColumnFormula>
    </tableColumn>
    <tableColumn id="21" xr3:uid="{01EB28C8-8C0E-4157-8135-E9D6F2299ABD}" name="% change _x000a_2003 to 2021" dataDxfId="482">
      <calculatedColumnFormula>W10/D10</calculatedColumnFormula>
    </tableColumn>
    <tableColumn id="22" xr3:uid="{BADA2998-317F-41EB-BEA1-0F5C6D9737F0}" name="Regional distribution: % of England's registered parks and gardens, 2021" dataDxfId="481">
      <calculatedColumnFormula>Registered_Parks_and_Gardens_by_Region[[#This Row],[2021]]/MAX(Registered_Parks_and_Gardens_by_Region[2021])</calculatedColumnFormula>
    </tableColumn>
    <tableColumn id="23" xr3:uid="{D9228F23-92A6-4E23-AC1E-B4C1138B0227}" name="Trend" dataDxfId="480"/>
  </tableColumns>
  <tableStyleInfo name="Indicator Tabl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307CF66-4A73-41C7-B2D8-FE3ACC535823}" name="Registered_Parks_and_Gardens_by_Grade" displayName="Registered_Parks_and_Gardens_by_Grade" ref="A25:E35" totalsRowShown="0" headerRowDxfId="479" dataDxfId="478">
  <autoFilter ref="A25:E35" xr:uid="{00000000-0009-0000-0100-00002D000000}"/>
  <sortState xmlns:xlrd2="http://schemas.microsoft.com/office/spreadsheetml/2017/richdata2" ref="A26:E35">
    <sortCondition ref="A25:A35"/>
  </sortState>
  <tableColumns count="5">
    <tableColumn id="5" xr3:uid="{07C8D5C8-E500-47AD-A906-1A583BAF4273}" name="ONS Code" dataDxfId="477"/>
    <tableColumn id="1" xr3:uid="{5B026A39-B69F-4A46-95D6-7E5E59D0707D}" name="Region" dataDxfId="476"/>
    <tableColumn id="2" xr3:uid="{024B96F7-861F-4C32-8E79-101487048518}" name="Grade I_2019" dataDxfId="475" dataCellStyle="Comma"/>
    <tableColumn id="3" xr3:uid="{CB0B18A0-8AD5-409A-BD51-ADD8CDF765B2}" name="Grade II*_2019" dataDxfId="474" dataCellStyle="Comma"/>
    <tableColumn id="4" xr3:uid="{0B50874F-28C8-41DC-B37B-5F828036F588}" name="Grade II_2019" dataDxfId="473" dataCellStyle="Comma"/>
  </tableColumns>
  <tableStyleInfo name="Indicator Tabl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36125F9D-9E38-48F6-B295-86E91EB49D14}" name="Registered_Parks_and_Gardens_by_National_Parks" displayName="Registered_Parks_and_Gardens_by_National_Parks" ref="B324:H335" totalsRowCount="1" headerRowDxfId="471" dataDxfId="470" totalsRowDxfId="469">
  <autoFilter ref="B324:H334" xr:uid="{00000000-0009-0000-0100-00002E000000}"/>
  <tableColumns count="7">
    <tableColumn id="1" xr3:uid="{7AE1AC1B-FCF0-4621-B0FF-D8DD39D12A2E}" name="Type" totalsRowLabel="Total" dataDxfId="468" totalsRowDxfId="467"/>
    <tableColumn id="2" xr3:uid="{A8B2824C-A147-4F52-A8FD-CE9EBC61F49E}" name="Name" dataDxfId="466" totalsRowDxfId="465"/>
    <tableColumn id="3" xr3:uid="{8FE0AD4A-809D-4EBD-A0EB-E13C590424CE}" name=" " dataDxfId="464" totalsRowDxfId="463"/>
    <tableColumn id="4" xr3:uid="{F23282AC-97FC-4BE4-9195-2A4813E1086B}" name="Grade I" totalsRowFunction="sum" dataDxfId="462" totalsRowDxfId="461" dataCellStyle="Comma"/>
    <tableColumn id="5" xr3:uid="{D0A5A1BB-0938-4EBA-81DA-F72F061AF1AA}" name="Grade II*" totalsRowFunction="sum" dataDxfId="460" totalsRowDxfId="459" dataCellStyle="Comma"/>
    <tableColumn id="6" xr3:uid="{81EDD073-1168-434A-B917-B53EFC944A19}" name="Grade II" totalsRowFunction="sum" dataDxfId="458" totalsRowDxfId="457" dataCellStyle="Comma"/>
    <tableColumn id="7" xr3:uid="{0262028E-DF1F-4EF0-B369-A08B0114354A}" name="Total" totalsRowFunction="sum" dataDxfId="456" totalsRowDxfId="455" dataCellStyle="Comma"/>
  </tableColumns>
  <tableStyleInfo name="Indicator Tabl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1266CB4-5AB0-4329-BE55-5221548043DE}" name="Registered_Parks_and_Gardens_by_AONB" displayName="Registered_Parks_and_Gardens_by_AONB" ref="B338:H373" totalsRowCount="1" headerRowDxfId="454" dataDxfId="453" totalsRowDxfId="452">
  <autoFilter ref="B338:H372" xr:uid="{00000000-0009-0000-0100-000033000000}"/>
  <tableColumns count="7">
    <tableColumn id="1" xr3:uid="{3FA9AA5E-42ED-4F99-90D9-E5FADCE9158D}" name="Type" totalsRowLabel="Total" dataDxfId="451" totalsRowDxfId="450"/>
    <tableColumn id="2" xr3:uid="{314D513C-F987-4317-95E6-34CFE178AD4E}" name="Name" dataDxfId="449" totalsRowDxfId="448"/>
    <tableColumn id="3" xr3:uid="{481EFA11-5496-4313-ACBF-7B17A4A47911}" name=" " dataDxfId="447" totalsRowDxfId="446"/>
    <tableColumn id="4" xr3:uid="{306B81E7-4C95-4F14-AF09-8A1A431704C1}" name="Grade I" totalsRowFunction="sum" dataDxfId="445" totalsRowDxfId="444" dataCellStyle="Comma"/>
    <tableColumn id="5" xr3:uid="{BD900902-8AA9-471D-A238-54C896812AD1}" name="Grade II*" totalsRowFunction="sum" dataDxfId="443" totalsRowDxfId="442" dataCellStyle="Comma"/>
    <tableColumn id="6" xr3:uid="{28FCF1DE-049D-438C-B23D-29CE39AC6600}" name="Grade II" totalsRowFunction="sum" dataDxfId="441" totalsRowDxfId="440" dataCellStyle="Comma"/>
    <tableColumn id="7" xr3:uid="{51908781-9DC3-47E4-B0A7-DF31D5413D28}" name="Total" totalsRowFunction="sum" dataDxfId="439" totalsRowDxfId="438" dataCellStyle="Comma"/>
  </tableColumns>
  <tableStyleInfo name="Indicator Tabl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212C9ED1-76FD-4FD3-9654-A1C8CBADA9A4}" name="Registered_Parks_and_Gardens_by_Local_Authority" displayName="Registered_Parks_and_Gardens_by_Local_Authority" ref="A11:H321" totalsRowCount="1" headerRowDxfId="437" dataDxfId="436" totalsRowDxfId="434" tableBorderDxfId="435">
  <autoFilter ref="A11:H320" xr:uid="{00000000-0009-0000-0100-000038000000}"/>
  <tableColumns count="8">
    <tableColumn id="11" xr3:uid="{AA97B5FF-7D4B-46DE-81B3-CE33370E9ED8}" name="ONS Code" dataDxfId="433" totalsRowDxfId="432"/>
    <tableColumn id="1" xr3:uid="{7E41339C-C340-42C0-B14F-C288521F7ADA}" name="Region" totalsRowLabel="Total" dataDxfId="431" totalsRowDxfId="430"/>
    <tableColumn id="2" xr3:uid="{F67A4232-156F-4F41-AA61-EC5F5DFA44A4}" name="Upper Tier Local Authority" dataDxfId="429" totalsRowDxfId="428"/>
    <tableColumn id="3" xr3:uid="{53073164-5D11-404D-9C17-2B9027EF0E3A}" name="Local Authority" dataDxfId="427" totalsRowDxfId="426"/>
    <tableColumn id="4" xr3:uid="{2364AE1D-6F6C-48DE-8904-6AD96D91944E}" name="Grade I" totalsRowFunction="sum" dataDxfId="425" totalsRowDxfId="424" dataCellStyle="Comma"/>
    <tableColumn id="5" xr3:uid="{E7C65913-E98E-43A4-815F-AD31617CC547}" name="Grade II*" totalsRowFunction="sum" dataDxfId="423" totalsRowDxfId="422" dataCellStyle="Comma"/>
    <tableColumn id="6" xr3:uid="{668989B5-E398-4516-87B3-03ECC2869745}" name="Grade II" totalsRowFunction="sum" dataDxfId="421" totalsRowDxfId="420" dataCellStyle="Comma"/>
    <tableColumn id="7" xr3:uid="{EC0AD2F7-D3EC-4CC7-B45E-B8C40929CEE9}" name="Total" totalsRowFunction="sum" dataDxfId="419" totalsRowDxfId="418" dataCellStyle="Comma"/>
  </tableColumns>
  <tableStyleInfo name="Indicator Tabl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D956D196-39EE-48BC-A2A4-219651A1BAFA}" name="Protected_Wrecks_by_Region" displayName="Protected_Wrecks_by_Region" ref="A6:Z16" totalsRowShown="0" headerRowDxfId="417" dataDxfId="416">
  <autoFilter ref="A6:Z16" xr:uid="{00000000-0009-0000-0100-00001F000000}"/>
  <sortState xmlns:xlrd2="http://schemas.microsoft.com/office/spreadsheetml/2017/richdata2" ref="A7:Z16">
    <sortCondition ref="A6:A16"/>
  </sortState>
  <tableColumns count="26">
    <tableColumn id="24" xr3:uid="{309B155F-590B-4F9F-A4F4-1DDD989D0C8A}" name="ONS Code" dataDxfId="415"/>
    <tableColumn id="1" xr3:uid="{FD845858-A6DD-4E62-B922-D994FE0B5E99}" name="Region" dataDxfId="414"/>
    <tableColumn id="2" xr3:uid="{343E1F4E-6048-4AF4-A88D-F275811A221F}" name="2002" dataDxfId="413"/>
    <tableColumn id="3" xr3:uid="{D2285999-DFBA-4A85-B3E2-F7C9F8882126}" name="2003" dataDxfId="412"/>
    <tableColumn id="4" xr3:uid="{19EDE0C4-B8D9-4D19-B158-DA26DB113290}" name="2004" dataDxfId="411"/>
    <tableColumn id="5" xr3:uid="{1BFF6208-4553-40FA-8FBD-6F3F4E1B50B8}" name="2005" dataDxfId="410"/>
    <tableColumn id="6" xr3:uid="{A6CA5330-4F72-4DD7-9D42-12405BD4BFE4}" name="2006" dataDxfId="409"/>
    <tableColumn id="7" xr3:uid="{EC80CC87-1362-4164-8004-D69AE10FF8F1}" name="2007" dataDxfId="408"/>
    <tableColumn id="8" xr3:uid="{C3915F68-0EE8-4DF7-B7F2-197618FA40E0}" name="2008" dataDxfId="407"/>
    <tableColumn id="9" xr3:uid="{5321BA7E-D663-462D-9F93-9E46AE81E64C}" name="2009" dataDxfId="406"/>
    <tableColumn id="10" xr3:uid="{DFCD418D-E284-40C0-AABB-ADBD1E9B7054}" name="2010" dataDxfId="405"/>
    <tableColumn id="11" xr3:uid="{88629E77-36FD-4C99-835A-3D9C4E0332CA}" name="2011" dataDxfId="404"/>
    <tableColumn id="12" xr3:uid="{27D7528C-8FDD-4083-9CC1-BFAF6D15747F}" name="2012" dataDxfId="403"/>
    <tableColumn id="13" xr3:uid="{155FA32D-F5F1-4046-BFEB-5F5C5A13BECB}" name="2013" dataDxfId="402"/>
    <tableColumn id="14" xr3:uid="{CD35B33E-12F3-40A7-9F75-8E37BDA6DB9C}" name="2014" dataDxfId="401"/>
    <tableColumn id="15" xr3:uid="{FCF0BF75-4133-4E0A-86FB-853D753A4F1B}" name="2015" dataDxfId="400"/>
    <tableColumn id="16" xr3:uid="{01DA4615-C825-4469-9E03-1DF394591425}" name="2016" dataDxfId="399"/>
    <tableColumn id="17" xr3:uid="{E21F6974-83AE-45DA-84AF-02A41661ECB1}" name="2017" dataDxfId="398"/>
    <tableColumn id="18" xr3:uid="{58E7102D-5B49-450D-9EC1-A6B3A86DE9E5}" name="2018" dataDxfId="397"/>
    <tableColumn id="19" xr3:uid="{7A66C06E-30AD-476E-90E6-E5B5C30180B5}" name="2019" dataDxfId="396"/>
    <tableColumn id="25" xr3:uid="{C95D5B85-83D3-427C-871A-E2C044B5AD5C}" name="2020" dataDxfId="395"/>
    <tableColumn id="26" xr3:uid="{A1F5816A-D95B-4AD0-897E-F06F1507FC07}" name="2021" dataDxfId="394"/>
    <tableColumn id="20" xr3:uid="{76C0F069-D34E-4358-85CA-0549750764B5}" name="Regional distribution: % of English Protected Historic Wrecks, 2021" dataDxfId="393">
      <calculatedColumnFormula>Protected_Wrecks_by_Region[[#This Row],[2021]]/MAX(Protected_Wrecks_by_Region[2021])</calculatedColumnFormula>
    </tableColumn>
    <tableColumn id="21" xr3:uid="{5DB5A89B-4D95-42B3-9537-D36161DFAC31}" name="Change _x000a_2009 to 2021" dataDxfId="392">
      <calculatedColumnFormula>Protected_Wrecks_by_Region[[#This Row],[2021]]-Protected_Wrecks_by_Region[[#This Row],[2009]]</calculatedColumnFormula>
    </tableColumn>
    <tableColumn id="22" xr3:uid="{1DF4605A-D912-45F9-B2C1-20AC6ADC8B5B}" name="% change _x000a_2009 to 2021" dataDxfId="391"/>
    <tableColumn id="23" xr3:uid="{CED840DF-845B-40F1-A900-481758F7E28B}" name="Trend" dataDxfId="390"/>
  </tableColumns>
  <tableStyleInfo name="Indicator Tabl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CBF58EE-498B-4594-89F1-1457BA2D86B1}" name="Protected_Wrecks" displayName="Protected_Wrecks" ref="AB6:AD59" totalsRowShown="0" headerRowDxfId="389" dataDxfId="388">
  <autoFilter ref="AB6:AD59" xr:uid="{00000000-0009-0000-0100-000020000000}"/>
  <sortState xmlns:xlrd2="http://schemas.microsoft.com/office/spreadsheetml/2017/richdata2" ref="AB7:AD59">
    <sortCondition ref="AC6:AC59"/>
  </sortState>
  <tableColumns count="3">
    <tableColumn id="3" xr3:uid="{069A4EA6-FE0A-460C-B9CA-F03738CC5F46}" name="ONS Code" dataDxfId="387"/>
    <tableColumn id="1" xr3:uid="{B014874C-0C31-45B1-96DC-C285B115077E}" name="Region" dataDxfId="386"/>
    <tableColumn id="2" xr3:uid="{85B9B72D-699D-4D4F-B498-3288A38F25B1}" name="Protected Wreck Site" dataDxfId="385"/>
  </tableColumns>
  <tableStyleInfo name="Indicator Tabl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1F000000}" name="World_Heritage_Sites_by_Region" displayName="World_Heritage_Sites_by_Region" ref="A9:X19" totalsRowShown="0" headerRowDxfId="384" dataDxfId="383">
  <autoFilter ref="A9:X19" xr:uid="{00000000-0009-0000-0100-000048000000}"/>
  <sortState xmlns:xlrd2="http://schemas.microsoft.com/office/spreadsheetml/2017/richdata2" ref="A10:X19">
    <sortCondition ref="A9:A19"/>
  </sortState>
  <tableColumns count="24">
    <tableColumn id="20" xr3:uid="{00000000-0010-0000-1F00-000014000000}" name="ONS Code" dataDxfId="382"/>
    <tableColumn id="1" xr3:uid="{00000000-0010-0000-1F00-000001000000}" name="Region" dataDxfId="381"/>
    <tableColumn id="2" xr3:uid="{00000000-0010-0000-1F00-000002000000}" name="Core_2002" dataDxfId="380"/>
    <tableColumn id="3" xr3:uid="{00000000-0010-0000-1F00-000003000000}" name="Core_2009" dataDxfId="379"/>
    <tableColumn id="4" xr3:uid="{00000000-0010-0000-1F00-000004000000}" name="Core_2010" dataDxfId="378"/>
    <tableColumn id="5" xr3:uid="{00000000-0010-0000-1F00-000005000000}" name="Core_2011" dataDxfId="377"/>
    <tableColumn id="6" xr3:uid="{00000000-0010-0000-1F00-000006000000}" name="Core_2012" dataDxfId="376"/>
    <tableColumn id="7" xr3:uid="{00000000-0010-0000-1F00-000007000000}" name="Core_2013" dataDxfId="375"/>
    <tableColumn id="8" xr3:uid="{00000000-0010-0000-1F00-000008000000}" name="Core_2014" dataDxfId="374"/>
    <tableColumn id="9" xr3:uid="{00000000-0010-0000-1F00-000009000000}" name="Buffer_2014" dataDxfId="373"/>
    <tableColumn id="10" xr3:uid="{00000000-0010-0000-1F00-00000A000000}" name="Core_2015" dataDxfId="372"/>
    <tableColumn id="11" xr3:uid="{00000000-0010-0000-1F00-00000B000000}" name="Buffer_2015" dataDxfId="371"/>
    <tableColumn id="12" xr3:uid="{00000000-0010-0000-1F00-00000C000000}" name="Core_2016" dataDxfId="370"/>
    <tableColumn id="13" xr3:uid="{00000000-0010-0000-1F00-00000D000000}" name="Buffer_2016" dataDxfId="369"/>
    <tableColumn id="14" xr3:uid="{00000000-0010-0000-1F00-00000E000000}" name="Core_2017" dataDxfId="368"/>
    <tableColumn id="15" xr3:uid="{00000000-0010-0000-1F00-00000F000000}" name="Buffer_2017" dataDxfId="367"/>
    <tableColumn id="16" xr3:uid="{00000000-0010-0000-1F00-000010000000}" name="Core_2018" dataDxfId="366"/>
    <tableColumn id="17" xr3:uid="{00000000-0010-0000-1F00-000011000000}" name="Buffer_2018" dataDxfId="365"/>
    <tableColumn id="18" xr3:uid="{00000000-0010-0000-1F00-000012000000}" name="Core_2019" dataDxfId="364"/>
    <tableColumn id="19" xr3:uid="{00000000-0010-0000-1F00-000013000000}" name="Buffer_2019" dataDxfId="363"/>
    <tableColumn id="21" xr3:uid="{00000000-0010-0000-1F00-000015000000}" name="Core_2020" dataDxfId="362"/>
    <tableColumn id="22" xr3:uid="{00000000-0010-0000-1F00-000016000000}" name="Buffer_2020" dataDxfId="361"/>
    <tableColumn id="23" xr3:uid="{33B88936-231D-4419-87A3-F4526C9DE7FF}" name="Core_2021" dataDxfId="360"/>
    <tableColumn id="24" xr3:uid="{6BB6BBF9-E1DC-4745-BBF7-8CF054D44E51}" name="Buffer_2021" dataDxfId="359"/>
  </tableColumns>
  <tableStyleInfo name="Indicator Tabl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20000000}" name="World_Heritage_Sites_by_National_Park" displayName="World_Heritage_Sites_by_National_Park" ref="B23:X34" totalsRowShown="0" headerRowDxfId="358" dataDxfId="357" tableBorderDxfId="356">
  <autoFilter ref="B23:X34" xr:uid="{00000000-0009-0000-0100-000049000000}"/>
  <tableColumns count="23">
    <tableColumn id="1" xr3:uid="{00000000-0010-0000-2000-000001000000}" name="National Park" dataDxfId="355"/>
    <tableColumn id="2" xr3:uid="{00000000-0010-0000-2000-000002000000}" name="Core_2002" dataDxfId="354"/>
    <tableColumn id="3" xr3:uid="{00000000-0010-0000-2000-000003000000}" name="Core_2009" dataDxfId="353"/>
    <tableColumn id="4" xr3:uid="{00000000-0010-0000-2000-000004000000}" name="Core_2010" dataDxfId="352"/>
    <tableColumn id="5" xr3:uid="{00000000-0010-0000-2000-000005000000}" name="Core_2011" dataDxfId="351"/>
    <tableColumn id="6" xr3:uid="{00000000-0010-0000-2000-000006000000}" name="Core_2012" dataDxfId="350"/>
    <tableColumn id="7" xr3:uid="{00000000-0010-0000-2000-000007000000}" name="Core_2013" dataDxfId="349"/>
    <tableColumn id="8" xr3:uid="{00000000-0010-0000-2000-000008000000}" name="Core_2014" dataDxfId="348"/>
    <tableColumn id="9" xr3:uid="{00000000-0010-0000-2000-000009000000}" name="Buffer_2014" dataDxfId="347"/>
    <tableColumn id="10" xr3:uid="{00000000-0010-0000-2000-00000A000000}" name="Core_2015" dataDxfId="346"/>
    <tableColumn id="11" xr3:uid="{00000000-0010-0000-2000-00000B000000}" name="Buffer_2015" dataDxfId="345"/>
    <tableColumn id="12" xr3:uid="{00000000-0010-0000-2000-00000C000000}" name="Core_2016" dataDxfId="344"/>
    <tableColumn id="13" xr3:uid="{00000000-0010-0000-2000-00000D000000}" name="Buffer_2016" dataDxfId="343"/>
    <tableColumn id="14" xr3:uid="{00000000-0010-0000-2000-00000E000000}" name="Core_2017" dataDxfId="342"/>
    <tableColumn id="15" xr3:uid="{00000000-0010-0000-2000-00000F000000}" name="Buffer_2017" dataDxfId="341"/>
    <tableColumn id="16" xr3:uid="{00000000-0010-0000-2000-000010000000}" name="Core_2018" dataDxfId="340"/>
    <tableColumn id="17" xr3:uid="{00000000-0010-0000-2000-000011000000}" name="Buffer_2018" dataDxfId="339"/>
    <tableColumn id="18" xr3:uid="{00000000-0010-0000-2000-000012000000}" name="Core_2019" dataDxfId="338"/>
    <tableColumn id="19" xr3:uid="{00000000-0010-0000-2000-000013000000}" name="Buffer_2019" dataDxfId="337"/>
    <tableColumn id="20" xr3:uid="{00000000-0010-0000-2000-000014000000}" name="Core_2020" dataDxfId="336"/>
    <tableColumn id="21" xr3:uid="{00000000-0010-0000-2000-000015000000}" name="Buffer_2020" dataDxfId="335"/>
    <tableColumn id="22" xr3:uid="{F8EC939F-C4EB-47C6-9AE8-604F01E551DB}" name="Core_2021" dataDxfId="334"/>
    <tableColumn id="23" xr3:uid="{05D6641E-0A68-4F5B-BEEA-112ABF11531D}" name="Buffer_2021" dataDxfId="333"/>
  </tableColumns>
  <tableStyleInfo name="Indicator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69A8C30-EF1B-40B3-8500-17590DCF2DD9}" name="Taking_Stock___Trends_over_time" displayName="Taking_Stock___Trends_over_time" ref="B18:N29" totalsRowShown="0" headerRowDxfId="936" dataDxfId="935" tableBorderDxfId="934">
  <autoFilter ref="B18:N29" xr:uid="{544B3966-90BF-409D-A2BC-8442D99D73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8BCBCE4-C5B5-4AB6-8941-53DFDC0362DB}" name="Trends - historic assets over time, Indexed (2009/2010*=100), England" dataDxfId="933"/>
    <tableColumn id="2" xr3:uid="{570B6C3E-90FB-4AA6-9DE2-6BCFDB3D0C2B}" name="2010*" dataDxfId="932"/>
    <tableColumn id="3" xr3:uid="{EFB08EC7-F3B9-4CD8-AA68-26657DC1BBBA}" name="2011" dataDxfId="931"/>
    <tableColumn id="4" xr3:uid="{7BA0EB32-352E-40AD-805B-08853CFF0A1D}" name="2012" dataDxfId="930"/>
    <tableColumn id="5" xr3:uid="{6AA6B5BB-8184-422F-965E-C91417CD0453}" name="2013" dataDxfId="929"/>
    <tableColumn id="6" xr3:uid="{74322E79-F372-4EBA-A564-699F150FEB23}" name="2014" dataDxfId="928"/>
    <tableColumn id="7" xr3:uid="{8CA74A5B-E4A1-4009-8D4D-FE487FCDDFEA}" name="2015" dataDxfId="927"/>
    <tableColumn id="8" xr3:uid="{6ECF6AB8-8C4E-4631-834F-6026DAF41686}" name="2016" dataDxfId="926"/>
    <tableColumn id="9" xr3:uid="{049C394A-D9A7-4722-ABC6-0D3A3C4F996C}" name="2017" dataDxfId="925"/>
    <tableColumn id="10" xr3:uid="{33FB7849-B37D-49C2-9A5E-439319470F55}" name="2018" dataDxfId="924"/>
    <tableColumn id="11" xr3:uid="{C4DF66DE-FBFB-4C68-8F76-4CAA4F8E8E16}" name="2019" dataDxfId="923"/>
    <tableColumn id="12" xr3:uid="{BE1D9DC9-99A3-4557-B5D5-0848FC2838C8}" name="2020" dataDxfId="922"/>
    <tableColumn id="13" xr3:uid="{1CD7BC89-D06A-4788-A841-64129053D18C}" name="2021" dataDxfId="921"/>
  </tableColumns>
  <tableStyleInfo name="Indicator Tabl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21000000}" name="World_Heritage_Sites_by_AONB" displayName="World_Heritage_Sites_by_AONB" ref="B37:X72" totalsRowShown="0" headerRowDxfId="332" dataDxfId="331" tableBorderDxfId="330">
  <autoFilter ref="B37:X72" xr:uid="{00000000-0009-0000-0100-00004A000000}"/>
  <tableColumns count="23">
    <tableColumn id="1" xr3:uid="{00000000-0010-0000-2100-000001000000}" name="AONB" dataDxfId="329"/>
    <tableColumn id="2" xr3:uid="{00000000-0010-0000-2100-000002000000}" name="Core_2002" dataDxfId="328"/>
    <tableColumn id="3" xr3:uid="{00000000-0010-0000-2100-000003000000}" name="Core_2009" dataDxfId="327"/>
    <tableColumn id="4" xr3:uid="{00000000-0010-0000-2100-000004000000}" name="Core_2010" dataDxfId="326"/>
    <tableColumn id="5" xr3:uid="{00000000-0010-0000-2100-000005000000}" name="Core_2011" dataDxfId="325"/>
    <tableColumn id="6" xr3:uid="{00000000-0010-0000-2100-000006000000}" name="Core_2012" dataDxfId="324"/>
    <tableColumn id="7" xr3:uid="{00000000-0010-0000-2100-000007000000}" name="Core_2013" dataDxfId="323"/>
    <tableColumn id="8" xr3:uid="{00000000-0010-0000-2100-000008000000}" name="Core_2014" dataDxfId="322"/>
    <tableColumn id="9" xr3:uid="{00000000-0010-0000-2100-000009000000}" name="Buffer_2014" dataDxfId="321"/>
    <tableColumn id="10" xr3:uid="{00000000-0010-0000-2100-00000A000000}" name="Core_2015" dataDxfId="320"/>
    <tableColumn id="11" xr3:uid="{00000000-0010-0000-2100-00000B000000}" name="Buffer_2015" dataDxfId="319"/>
    <tableColumn id="12" xr3:uid="{00000000-0010-0000-2100-00000C000000}" name="Core_2016" dataDxfId="318"/>
    <tableColumn id="13" xr3:uid="{00000000-0010-0000-2100-00000D000000}" name="Buffer_2016" dataDxfId="317"/>
    <tableColumn id="14" xr3:uid="{00000000-0010-0000-2100-00000E000000}" name="Core_2017" dataDxfId="316"/>
    <tableColumn id="15" xr3:uid="{00000000-0010-0000-2100-00000F000000}" name="Buffer_2017" dataDxfId="315"/>
    <tableColumn id="16" xr3:uid="{00000000-0010-0000-2100-000010000000}" name="Core_2018" dataDxfId="314"/>
    <tableColumn id="17" xr3:uid="{00000000-0010-0000-2100-000011000000}" name="Buffer_2018" dataDxfId="313"/>
    <tableColumn id="18" xr3:uid="{00000000-0010-0000-2100-000012000000}" name="Core_2019" dataDxfId="312"/>
    <tableColumn id="19" xr3:uid="{00000000-0010-0000-2100-000013000000}" name="Buffer_2019" dataDxfId="311"/>
    <tableColumn id="20" xr3:uid="{00000000-0010-0000-2100-000014000000}" name="Core_2020" dataDxfId="310"/>
    <tableColumn id="21" xr3:uid="{00000000-0010-0000-2100-000015000000}" name="Buffer_2020" dataDxfId="309"/>
    <tableColumn id="22" xr3:uid="{6C7888CB-2E77-48B2-AEDB-D2BB06126F34}" name="Core_2021" dataDxfId="308"/>
    <tableColumn id="23" xr3:uid="{F52FFD41-781B-46EF-B36A-7E629C99632D}" name="Buffer_2021" dataDxfId="307"/>
  </tableColumns>
  <tableStyleInfo name="Indicator Tabl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22000000}" name="World_Heritage_Sites" displayName="World_Heritage_Sites" ref="Z8:AC29" totalsRowShown="0" headerRowDxfId="306" dataDxfId="305">
  <autoFilter ref="Z8:AC29" xr:uid="{00000000-0009-0000-0100-00004B000000}"/>
  <tableColumns count="4">
    <tableColumn id="4" xr3:uid="{00000000-0010-0000-2200-000004000000}" name="ONS Code" dataDxfId="304"/>
    <tableColumn id="1" xr3:uid="{00000000-0010-0000-2200-000001000000}" name="Region" dataDxfId="303"/>
    <tableColumn id="2" xr3:uid="{00000000-0010-0000-2200-000002000000}" name="World Heritage Site" dataDxfId="302"/>
    <tableColumn id="3" xr3:uid="{00000000-0010-0000-2200-000003000000}" name="Year inscribed" dataDxfId="301"/>
  </tableColumns>
  <tableStyleInfo name="Indicator Tabl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A79CA9B-86BA-4E21-A6A1-CAC26BE6EDE1}" name="National_Park_Coverage" displayName="National_Park_Coverage" ref="B8:Q14" totalsRowShown="0" headerRowDxfId="300" dataDxfId="299" dataCellStyle="Comma">
  <autoFilter ref="B8:Q14" xr:uid="{00000000-0009-0000-0100-00004C000000}"/>
  <tableColumns count="16">
    <tableColumn id="1" xr3:uid="{C04D5D7E-0E66-48AB-8D26-BCA4F38C6953}" name="England " dataDxfId="298"/>
    <tableColumn id="2" xr3:uid="{8E79B793-25FC-46BA-9700-4BC920FB1076}" name="2002" dataDxfId="297" dataCellStyle="Comma"/>
    <tableColumn id="3" xr3:uid="{A9B3196E-971D-45DF-822F-BA29DF7903DF}" name="2009" dataDxfId="296" dataCellStyle="Comma"/>
    <tableColumn id="4" xr3:uid="{14BAE0AC-840C-45B5-8F83-DBB07B93515E}" name="2010" dataDxfId="295" dataCellStyle="Comma"/>
    <tableColumn id="5" xr3:uid="{FF14D96D-6314-4A44-9CC0-CAD6417FBFB2}" name="2011" dataDxfId="294" dataCellStyle="Comma"/>
    <tableColumn id="6" xr3:uid="{A6C1388C-DD0C-4A55-BE9E-8EBE23B81A86}" name="2012" dataDxfId="293" dataCellStyle="Comma"/>
    <tableColumn id="7" xr3:uid="{45C2E818-E703-4723-9F32-A4E9DD2323DF}" name="2013" dataDxfId="292" dataCellStyle="Comma"/>
    <tableColumn id="8" xr3:uid="{9EFA54E2-70DD-4896-BE35-A24C2C2EABF0}" name="2014" dataDxfId="291" dataCellStyle="Comma"/>
    <tableColumn id="9" xr3:uid="{113DF53C-D6F1-497F-8ACB-92D9031EA5D1}" name="2015" dataDxfId="290" dataCellStyle="Comma"/>
    <tableColumn id="10" xr3:uid="{7128DE11-660B-4C50-8FD8-93256CF7A41E}" name="2016" dataDxfId="289" dataCellStyle="Comma"/>
    <tableColumn id="11" xr3:uid="{2647D8CB-02D7-4407-AA86-DB448BDC5B9A}" name="2017" dataDxfId="288" dataCellStyle="Comma"/>
    <tableColumn id="12" xr3:uid="{964554BB-6E11-4DE7-90F8-1DA4781AA4DE}" name="2018" dataDxfId="287" dataCellStyle="Comma"/>
    <tableColumn id="13" xr3:uid="{8264E450-E97F-49E0-9C64-1C0D6D738897}" name="2019" dataDxfId="286" dataCellStyle="Comma"/>
    <tableColumn id="15" xr3:uid="{A3EBB9BE-097F-4648-916F-97B02F363605}" name="2020" dataDxfId="285" dataCellStyle="Comma"/>
    <tableColumn id="16" xr3:uid="{49FD6A91-2DCE-4D6B-B2EB-4460499005C6}" name="2021" dataDxfId="284" dataCellStyle="Comma"/>
    <tableColumn id="14" xr3:uid="{64BEA837-560E-4BDA-90EC-2298B6EBA11F}" name="Trend" dataDxfId="283" dataCellStyle="Comma"/>
  </tableColumns>
  <tableStyleInfo name="Indicator Tabl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92893E4-06D6-4F89-9E95-87C53BB5D43B}" name="National_Park_Regional_Coverage" displayName="National_Park_Regional_Coverage" ref="A23:K32" totalsRowShown="0" headerRowDxfId="282" dataDxfId="281">
  <autoFilter ref="A23:K32" xr:uid="{00000000-0009-0000-0100-00004D000000}"/>
  <tableColumns count="11">
    <tableColumn id="1" xr3:uid="{08B83797-94EC-43AA-8ABF-AB34BB4E6325}" name="ONS Code" dataDxfId="280"/>
    <tableColumn id="2" xr3:uid="{0BF83B1B-24FC-499F-A620-9ACB88A65337}" name="Name_x000a__Region"/>
    <tableColumn id="3" xr3:uid="{93348DA1-95FC-4930-B49F-22CBC3B62061}" name="Size (Ha)_x000a__Region" dataDxfId="279" dataCellStyle="Comma"/>
    <tableColumn id="4" xr3:uid="{650F575E-1C27-4770-A389-E285AA06C3C2}" name="Size (Ha)_x000a__Ancient Woodland" dataDxfId="278" dataCellStyle="Comma"/>
    <tableColumn id="5" xr3:uid="{AE9299E7-CD2A-48E5-80A5-E546654BC343}" name="% of Region_x000a__Ancient Woodland" dataDxfId="277">
      <calculatedColumnFormula>National_Park_Regional_Coverage[[#This Row],[Size (Ha)
_Ancient Woodland]]/National_Park_Regional_Coverage[[#This Row],[Size (Ha)
_Region]]</calculatedColumnFormula>
    </tableColumn>
    <tableColumn id="6" xr3:uid="{30F82571-9D10-4363-862E-123C28847AF3}" name="Size (Ha)_x000a__AONB" dataDxfId="276" dataCellStyle="Comma"/>
    <tableColumn id="7" xr3:uid="{6D76B72D-0E82-4233-BDA2-B1DA5D1D0483}" name="% of Region_x000a__AONB" dataDxfId="275">
      <calculatedColumnFormula>National_Park_Regional_Coverage[[#This Row],[Size (Ha)
_AONB]]/National_Park_Regional_Coverage[[#This Row],[Size (Ha)
_Region]]</calculatedColumnFormula>
    </tableColumn>
    <tableColumn id="11" xr3:uid="{815212B7-636B-4850-A681-D769C81C808A}" name="Size (Ha)_x000a__Heritage Coast&quot;" dataDxfId="274" dataCellStyle="Comma"/>
    <tableColumn id="8" xr3:uid="{2DFBE42A-3B96-4454-97F8-969B4CB86972}" name="% of Region" dataDxfId="273">
      <calculatedColumnFormula>National_Park_Regional_Coverage[[#This Row],[Size (Ha)
_Heritage Coast"]]/National_Park_Regional_Coverage[[#This Row],[Size (Ha)
_Region]]</calculatedColumnFormula>
    </tableColumn>
    <tableColumn id="9" xr3:uid="{6FF6D118-DB37-4D0D-BCB4-9130D51062E2}" name="Size (Ha)_x000a__National Park" dataDxfId="272" dataCellStyle="Comma"/>
    <tableColumn id="10" xr3:uid="{3D3C224E-E312-4AAF-8894-6F4DD73E530B}" name="% of Region_x000a__National Park" dataDxfId="271"/>
  </tableColumns>
  <tableStyleInfo name="Indicator Tabl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25000000}" name="Historic_Environment_Records_by_Region" displayName="Historic_Environment_Records_by_Region" ref="A10:M20" totalsRowShown="0" headerRowDxfId="270" dataDxfId="269">
  <autoFilter ref="A10:M20" xr:uid="{00000000-0009-0000-0100-00004E000000}"/>
  <tableColumns count="13">
    <tableColumn id="12" xr3:uid="{00000000-0010-0000-2500-00000C000000}" name="ONS Code"/>
    <tableColumn id="1" xr3:uid="{00000000-0010-0000-2500-000001000000}" name="Region" dataDxfId="268"/>
    <tableColumn id="2" xr3:uid="{00000000-0010-0000-2500-000002000000}" name="2012" dataDxfId="267" dataCellStyle="Comma"/>
    <tableColumn id="3" xr3:uid="{00000000-0010-0000-2500-000003000000}" name="2013" dataDxfId="266" dataCellStyle="Comma"/>
    <tableColumn id="4" xr3:uid="{00000000-0010-0000-2500-000004000000}" name="2014" dataDxfId="265" dataCellStyle="Comma"/>
    <tableColumn id="5" xr3:uid="{00000000-0010-0000-2500-000005000000}" name="2015" dataDxfId="264" dataCellStyle="Comma"/>
    <tableColumn id="6" xr3:uid="{00000000-0010-0000-2500-000006000000}" name="2016" dataDxfId="263" dataCellStyle="Comma"/>
    <tableColumn id="7" xr3:uid="{00000000-0010-0000-2500-000007000000}" name="2017" dataDxfId="262" dataCellStyle="Comma"/>
    <tableColumn id="8" xr3:uid="{00000000-0010-0000-2500-000008000000}" name="2018" dataDxfId="261" dataCellStyle="Comma"/>
    <tableColumn id="9" xr3:uid="{00000000-0010-0000-2500-000009000000}" name="2019" dataDxfId="260" dataCellStyle="Comma"/>
    <tableColumn id="11" xr3:uid="{00000000-0010-0000-2500-00000B000000}" name="2020" dataDxfId="259" dataCellStyle="Comma"/>
    <tableColumn id="13" xr3:uid="{B713BC45-08EC-4C0E-99F5-FC1158CD037B}" name="2021" dataDxfId="258" dataCellStyle="Comma"/>
    <tableColumn id="10" xr3:uid="{00000000-0010-0000-2500-00000A000000}" name="Trend" dataDxfId="257"/>
  </tableColumns>
  <tableStyleInfo name="Indicator Tabl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26000000}" name="Online_Historic_Environment_Records_by_Region" displayName="Online_Historic_Environment_Records_by_Region" ref="A23:M33" totalsRowShown="0" headerRowDxfId="256" dataDxfId="255">
  <autoFilter ref="A23:M33" xr:uid="{00000000-0009-0000-0100-00004F000000}"/>
  <tableColumns count="13">
    <tableColumn id="11" xr3:uid="{00000000-0010-0000-2600-00000B000000}" name="ONS Code"/>
    <tableColumn id="1" xr3:uid="{00000000-0010-0000-2600-000001000000}" name="Region" dataDxfId="254"/>
    <tableColumn id="2" xr3:uid="{00000000-0010-0000-2600-000002000000}" name="2012" dataDxfId="253" dataCellStyle="Comma"/>
    <tableColumn id="3" xr3:uid="{00000000-0010-0000-2600-000003000000}" name="2013" dataDxfId="252" dataCellStyle="Comma"/>
    <tableColumn id="4" xr3:uid="{00000000-0010-0000-2600-000004000000}" name="2014" dataDxfId="251" dataCellStyle="Comma"/>
    <tableColumn id="5" xr3:uid="{00000000-0010-0000-2600-000005000000}" name="2015" dataDxfId="250" dataCellStyle="Comma"/>
    <tableColumn id="6" xr3:uid="{00000000-0010-0000-2600-000006000000}" name="2016" dataDxfId="249" dataCellStyle="Comma"/>
    <tableColumn id="7" xr3:uid="{00000000-0010-0000-2600-000007000000}" name="2017" dataDxfId="248" dataCellStyle="Comma"/>
    <tableColumn id="8" xr3:uid="{00000000-0010-0000-2600-000008000000}" name="2018" dataDxfId="247" dataCellStyle="Comma"/>
    <tableColumn id="9" xr3:uid="{00000000-0010-0000-2600-000009000000}" name="2019" dataDxfId="246" dataCellStyle="Comma"/>
    <tableColumn id="12" xr3:uid="{00000000-0010-0000-2600-00000C000000}" name="2020" dataDxfId="245" dataCellStyle="Comma"/>
    <tableColumn id="13" xr3:uid="{44D0CC45-D884-42AF-8E7C-6C9B973BF919}" name="2021" dataDxfId="244" dataCellStyle="Comma"/>
    <tableColumn id="10" xr3:uid="{00000000-0010-0000-2600-00000A000000}" name="Trend" dataDxfId="243"/>
  </tableColumns>
  <tableStyleInfo name="Indicator Tabl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27000000}" name="Heritage_Gateway_Historic_Environment_Records_by_Region" displayName="Heritage_Gateway_Historic_Environment_Records_by_Region" ref="A36:M46" totalsRowShown="0" headerRowDxfId="242" dataDxfId="241">
  <autoFilter ref="A36:M46" xr:uid="{00000000-0009-0000-0100-000050000000}"/>
  <tableColumns count="13">
    <tableColumn id="11" xr3:uid="{00000000-0010-0000-2700-00000B000000}" name="ONS Code"/>
    <tableColumn id="1" xr3:uid="{00000000-0010-0000-2700-000001000000}" name="Region" dataDxfId="240"/>
    <tableColumn id="2" xr3:uid="{00000000-0010-0000-2700-000002000000}" name="2012" dataDxfId="239" dataCellStyle="Comma"/>
    <tableColumn id="3" xr3:uid="{00000000-0010-0000-2700-000003000000}" name="2013" dataDxfId="238" dataCellStyle="Comma"/>
    <tableColumn id="4" xr3:uid="{00000000-0010-0000-2700-000004000000}" name="2014" dataDxfId="237" dataCellStyle="Comma"/>
    <tableColumn id="5" xr3:uid="{00000000-0010-0000-2700-000005000000}" name="2015" dataDxfId="236" dataCellStyle="Comma"/>
    <tableColumn id="6" xr3:uid="{00000000-0010-0000-2700-000006000000}" name="2016" dataDxfId="235" dataCellStyle="Comma"/>
    <tableColumn id="7" xr3:uid="{00000000-0010-0000-2700-000007000000}" name="2017" dataDxfId="234" dataCellStyle="Comma"/>
    <tableColumn id="8" xr3:uid="{00000000-0010-0000-2700-000008000000}" name="2018" dataDxfId="233" dataCellStyle="Comma"/>
    <tableColumn id="9" xr3:uid="{00000000-0010-0000-2700-000009000000}" name="2019" dataDxfId="232" dataCellStyle="Comma"/>
    <tableColumn id="12" xr3:uid="{00000000-0010-0000-2700-00000C000000}" name="2020" dataDxfId="231" dataCellStyle="Comma"/>
    <tableColumn id="13" xr3:uid="{93B158F3-5B81-44DD-82C6-939009FA96DC}" name="2021" dataDxfId="230" dataCellStyle="Comma"/>
    <tableColumn id="10" xr3:uid="{00000000-0010-0000-2700-00000A000000}" name="Trend" dataDxfId="229"/>
  </tableColumns>
  <tableStyleInfo name="Indicator Tabl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28000000}" name="Local_Initiative_Historic_Environment_Records_by_Region" displayName="Local_Initiative_Historic_Environment_Records_by_Region" ref="A49:M59" totalsRowShown="0" headerRowDxfId="228" dataDxfId="227">
  <autoFilter ref="A49:M59" xr:uid="{00000000-0009-0000-0100-000051000000}"/>
  <tableColumns count="13">
    <tableColumn id="11" xr3:uid="{00000000-0010-0000-2800-00000B000000}" name="ONS Code"/>
    <tableColumn id="1" xr3:uid="{00000000-0010-0000-2800-000001000000}" name="Region" dataDxfId="226"/>
    <tableColumn id="2" xr3:uid="{00000000-0010-0000-2800-000002000000}" name="2012" dataDxfId="225" dataCellStyle="Comma"/>
    <tableColumn id="3" xr3:uid="{00000000-0010-0000-2800-000003000000}" name="2013" dataDxfId="224" dataCellStyle="Comma"/>
    <tableColumn id="4" xr3:uid="{00000000-0010-0000-2800-000004000000}" name="2014" dataDxfId="223" dataCellStyle="Comma"/>
    <tableColumn id="5" xr3:uid="{00000000-0010-0000-2800-000005000000}" name="2015" dataDxfId="222" dataCellStyle="Comma"/>
    <tableColumn id="6" xr3:uid="{00000000-0010-0000-2800-000006000000}" name="2016" dataDxfId="221" dataCellStyle="Comma"/>
    <tableColumn id="7" xr3:uid="{00000000-0010-0000-2800-000007000000}" name="2017" dataDxfId="220" dataCellStyle="Comma"/>
    <tableColumn id="8" xr3:uid="{00000000-0010-0000-2800-000008000000}" name="2018" dataDxfId="219" dataCellStyle="Comma"/>
    <tableColumn id="9" xr3:uid="{00000000-0010-0000-2800-000009000000}" name="2019" dataDxfId="218" dataCellStyle="Comma"/>
    <tableColumn id="12" xr3:uid="{00000000-0010-0000-2800-00000C000000}" name="2020" dataDxfId="217" dataCellStyle="Comma"/>
    <tableColumn id="13" xr3:uid="{5C293C5A-EDED-4F6A-A01B-C5B6AC4AE88F}" name="2021" dataDxfId="216" dataCellStyle="Comma"/>
    <tableColumn id="10" xr3:uid="{00000000-0010-0000-2800-00000A000000}" name="Trend" dataDxfId="215"/>
  </tableColumns>
  <tableStyleInfo name="Indicator Tabl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29000000}" name="Historic_Environment_Records_Online_via_Local_Initiative_and_Heritage_Gateway" displayName="Historic_Environment_Records_Online_via_Local_Initiative_and_Heritage_Gateway" ref="A62:M72" totalsRowShown="0" headerRowDxfId="214" dataDxfId="213">
  <autoFilter ref="A62:M72" xr:uid="{00000000-0009-0000-0100-000052000000}"/>
  <tableColumns count="13">
    <tableColumn id="11" xr3:uid="{00000000-0010-0000-2900-00000B000000}" name="ONS Code"/>
    <tableColumn id="1" xr3:uid="{00000000-0010-0000-2900-000001000000}" name="Region" dataDxfId="212"/>
    <tableColumn id="2" xr3:uid="{00000000-0010-0000-2900-000002000000}" name="2012" dataDxfId="211" dataCellStyle="Comma"/>
    <tableColumn id="3" xr3:uid="{00000000-0010-0000-2900-000003000000}" name="2013" dataDxfId="210" dataCellStyle="Comma"/>
    <tableColumn id="4" xr3:uid="{00000000-0010-0000-2900-000004000000}" name="2014" dataDxfId="209" dataCellStyle="Comma"/>
    <tableColumn id="5" xr3:uid="{00000000-0010-0000-2900-000005000000}" name="2015" dataDxfId="208" dataCellStyle="Comma"/>
    <tableColumn id="6" xr3:uid="{00000000-0010-0000-2900-000006000000}" name="2016" dataDxfId="207" dataCellStyle="Comma"/>
    <tableColumn id="7" xr3:uid="{00000000-0010-0000-2900-000007000000}" name="2017" dataDxfId="206" dataCellStyle="Comma"/>
    <tableColumn id="8" xr3:uid="{00000000-0010-0000-2900-000008000000}" name="2018" dataDxfId="205" dataCellStyle="Comma"/>
    <tableColumn id="9" xr3:uid="{00000000-0010-0000-2900-000009000000}" name="2019" dataDxfId="204" dataCellStyle="Comma"/>
    <tableColumn id="12" xr3:uid="{00000000-0010-0000-2900-00000C000000}" name="2020" dataDxfId="203" dataCellStyle="Comma"/>
    <tableColumn id="13" xr3:uid="{3D277412-CB37-4485-9D72-FF7A184089BE}" name="2021" dataDxfId="202" dataCellStyle="Comma"/>
    <tableColumn id="10" xr3:uid="{00000000-0010-0000-2900-00000A000000}" name="Trend" dataDxfId="201"/>
  </tableColumns>
  <tableStyleInfo name="Indicator Tabl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2A000000}" name="Percentage_of_Online_Historic_Environment_Records_using_Heritage_Gateway" displayName="Percentage_of_Online_Historic_Environment_Records_using_Heritage_Gateway" ref="A75:M85" totalsRowShown="0" headerRowDxfId="200" dataDxfId="199">
  <autoFilter ref="A75:M85" xr:uid="{00000000-0009-0000-0100-000053000000}"/>
  <tableColumns count="13">
    <tableColumn id="11" xr3:uid="{00000000-0010-0000-2A00-00000B000000}" name="ONS Code"/>
    <tableColumn id="1" xr3:uid="{00000000-0010-0000-2A00-000001000000}" name="Region" dataDxfId="198"/>
    <tableColumn id="2" xr3:uid="{00000000-0010-0000-2A00-000002000000}" name="2012" dataDxfId="197"/>
    <tableColumn id="3" xr3:uid="{00000000-0010-0000-2A00-000003000000}" name="2013" dataDxfId="196"/>
    <tableColumn id="4" xr3:uid="{00000000-0010-0000-2A00-000004000000}" name="2014" dataDxfId="195"/>
    <tableColumn id="5" xr3:uid="{00000000-0010-0000-2A00-000005000000}" name="2015" dataDxfId="194"/>
    <tableColumn id="6" xr3:uid="{00000000-0010-0000-2A00-000006000000}" name="2016" dataDxfId="193"/>
    <tableColumn id="7" xr3:uid="{00000000-0010-0000-2A00-000007000000}" name="2017" dataDxfId="192"/>
    <tableColumn id="8" xr3:uid="{00000000-0010-0000-2A00-000008000000}" name="2018" dataDxfId="191"/>
    <tableColumn id="9" xr3:uid="{00000000-0010-0000-2A00-000009000000}" name="2019" dataDxfId="190"/>
    <tableColumn id="12" xr3:uid="{00000000-0010-0000-2A00-00000C000000}" name="2020" dataDxfId="189"/>
    <tableColumn id="13" xr3:uid="{CAB06BD5-A1E1-4708-BD07-3C2D2BC53B9F}" name="2021" dataDxfId="188"/>
    <tableColumn id="10" xr3:uid="{00000000-0010-0000-2A00-00000A000000}" name="Trend" dataDxfId="187"/>
  </tableColumns>
  <tableStyleInfo name="Indicator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1C0F97F-ACD5-4E85-AE49-5FAD2EC5B11F}" name="Listed_Buildings" displayName="Listed_Buildings" ref="B35:G45" headerRowDxfId="920" dataDxfId="919" tableBorderDxfId="918">
  <autoFilter ref="B35:G45" xr:uid="{7C7757E1-C912-40E5-994A-586FA02FABA1}">
    <filterColumn colId="0" hiddenButton="1"/>
    <filterColumn colId="1" hiddenButton="1"/>
    <filterColumn colId="2" hiddenButton="1"/>
    <filterColumn colId="3" hiddenButton="1"/>
    <filterColumn colId="4" hiddenButton="1"/>
    <filterColumn colId="5" hiddenButton="1"/>
  </autoFilter>
  <sortState xmlns:xlrd2="http://schemas.microsoft.com/office/spreadsheetml/2017/richdata2" ref="B36:G45">
    <sortCondition ref="B35:B45"/>
  </sortState>
  <tableColumns count="6">
    <tableColumn id="1" xr3:uid="{CCFF8BA4-097B-4619-8E49-B8888107F57E}" name="Listed Buildings" totalsRowLabel="Total" dataDxfId="917" totalsRowDxfId="916"/>
    <tableColumn id="2" xr3:uid="{414D7728-9A9D-45C7-AF9F-0559F9F45B9A}" name="Total Number" dataDxfId="915" totalsRowDxfId="914" dataCellStyle="Comma">
      <calculatedColumnFormula>VLOOKUP(Listed_Buildings[[#This Row],[Listed Buildings]],Total_Number_of_Listed_Building_entries[[#All],[Region]:[2021]],15,FALSE)</calculatedColumnFormula>
    </tableColumn>
    <tableColumn id="3" xr3:uid="{05AF01B3-0006-4C0D-8305-3AFDA18FFE42}" name="Total as % of England total" dataDxfId="913" totalsRowDxfId="912">
      <calculatedColumnFormula>Listed_Buildings[[#This Row],[Total Number]]/$C$45</calculatedColumnFormula>
    </tableColumn>
    <tableColumn id="4" xr3:uid="{72CD169E-8692-4D1B-829D-8BCDF3D6C4A6}" name="Grade I" dataDxfId="911" totalsRowDxfId="910">
      <calculatedColumnFormula>VLOOKUP(Listed_Buildings[[#This Row],[Listed Buildings]],Grade_I_entries[[#All],[Region]:[2021]],15,FALSE)/Listed_Buildings[[#This Row],[Total Number]]</calculatedColumnFormula>
    </tableColumn>
    <tableColumn id="5" xr3:uid="{B8603CBF-E3C8-40B0-BB44-2478C0A27658}" name="Grade II*" dataDxfId="909" totalsRowDxfId="908">
      <calculatedColumnFormula>VLOOKUP(Listed_Buildings[[#This Row],[Listed Buildings]],Grade_II_star_entries[[#All],[Region]:[2021]],15,FALSE)/Listed_Buildings[[#This Row],[Total Number]]</calculatedColumnFormula>
    </tableColumn>
    <tableColumn id="6" xr3:uid="{1D491994-18B0-42C6-A46B-5E140C40595C}" name="Grade II" totalsRowFunction="sum" dataDxfId="907" totalsRowDxfId="906">
      <calculatedColumnFormula>VLOOKUP(Listed_Buildings[[#This Row],[Listed Buildings]],Grade_II_entries[[#All],[Region]:[2021]],15,FALSE)/Listed_Buildings[[#This Row],[Total Number]]</calculatedColumnFormula>
    </tableColumn>
  </tableColumns>
  <tableStyleInfo name="Indicator Tabl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2B000000}" name="Percentage_of_Historic_Environment_Records_using_Heritage_Gateway" displayName="Percentage_of_Historic_Environment_Records_using_Heritage_Gateway" ref="A88:M98" totalsRowShown="0" headerRowDxfId="186" dataDxfId="185">
  <autoFilter ref="A88:M98" xr:uid="{00000000-0009-0000-0100-000054000000}"/>
  <tableColumns count="13">
    <tableColumn id="11" xr3:uid="{00000000-0010-0000-2B00-00000B000000}" name="ONS Code"/>
    <tableColumn id="1" xr3:uid="{00000000-0010-0000-2B00-000001000000}" name="Region" dataDxfId="184"/>
    <tableColumn id="2" xr3:uid="{00000000-0010-0000-2B00-000002000000}" name="2012" dataDxfId="183"/>
    <tableColumn id="3" xr3:uid="{00000000-0010-0000-2B00-000003000000}" name="2013" dataDxfId="182"/>
    <tableColumn id="4" xr3:uid="{00000000-0010-0000-2B00-000004000000}" name="2014" dataDxfId="181"/>
    <tableColumn id="5" xr3:uid="{00000000-0010-0000-2B00-000005000000}" name="2015" dataDxfId="180"/>
    <tableColumn id="6" xr3:uid="{00000000-0010-0000-2B00-000006000000}" name="2016" dataDxfId="179"/>
    <tableColumn id="7" xr3:uid="{00000000-0010-0000-2B00-000007000000}" name="2017" dataDxfId="178"/>
    <tableColumn id="8" xr3:uid="{00000000-0010-0000-2B00-000008000000}" name="2018" dataDxfId="177"/>
    <tableColumn id="9" xr3:uid="{00000000-0010-0000-2B00-000009000000}" name="2019" dataDxfId="176"/>
    <tableColumn id="12" xr3:uid="{00000000-0010-0000-2B00-00000C000000}" name="2020" dataDxfId="175"/>
    <tableColumn id="13" xr3:uid="{FCDB5B82-5FA7-4AC6-9CE7-9C6D6BE11D86}" name="2021" dataDxfId="174"/>
    <tableColumn id="10" xr3:uid="{00000000-0010-0000-2B00-00000A000000}" name="Trend" dataDxfId="173"/>
  </tableColumns>
  <tableStyleInfo name="Indicator Tabl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C000000}" name="Historic_Landscape_Characterisation_by_Region" displayName="Historic_Landscape_Characterisation_by_Region" ref="A6:R16" totalsRowShown="0" headerRowDxfId="172" dataDxfId="171">
  <autoFilter ref="A6:R16" xr:uid="{00000000-0009-0000-0100-000032000000}"/>
  <tableColumns count="18">
    <tableColumn id="18" xr3:uid="{00000000-0010-0000-2C00-000012000000}" name="ONS Code" dataDxfId="170"/>
    <tableColumn id="1" xr3:uid="{00000000-0010-0000-2C00-000001000000}" name="Region" dataDxfId="169"/>
    <tableColumn id="2" xr3:uid="{00000000-0010-0000-2C00-000002000000}" name="2002" dataDxfId="168"/>
    <tableColumn id="3" xr3:uid="{00000000-0010-0000-2C00-000003000000}" name="…" dataDxfId="167"/>
    <tableColumn id="4" xr3:uid="{00000000-0010-0000-2C00-000004000000}" name="2007" dataDxfId="166"/>
    <tableColumn id="5" xr3:uid="{00000000-0010-0000-2C00-000005000000}" name="2008" dataDxfId="165"/>
    <tableColumn id="6" xr3:uid="{00000000-0010-0000-2C00-000006000000}" name="2009" dataDxfId="164"/>
    <tableColumn id="7" xr3:uid="{00000000-0010-0000-2C00-000007000000}" name="2010" dataDxfId="163"/>
    <tableColumn id="8" xr3:uid="{00000000-0010-0000-2C00-000008000000}" name="2011" dataDxfId="162"/>
    <tableColumn id="9" xr3:uid="{00000000-0010-0000-2C00-000009000000}" name="2012" dataDxfId="161"/>
    <tableColumn id="10" xr3:uid="{00000000-0010-0000-2C00-00000A000000}" name="2013" dataDxfId="160"/>
    <tableColumn id="11" xr3:uid="{00000000-0010-0000-2C00-00000B000000}" name="2014" dataDxfId="159"/>
    <tableColumn id="12" xr3:uid="{00000000-0010-0000-2C00-00000C000000}" name="2015" dataDxfId="158"/>
    <tableColumn id="13" xr3:uid="{00000000-0010-0000-2C00-00000D000000}" name="2016" dataDxfId="157"/>
    <tableColumn id="14" xr3:uid="{00000000-0010-0000-2C00-00000E000000}" name="2017" dataDxfId="156"/>
    <tableColumn id="15" xr3:uid="{00000000-0010-0000-2C00-00000F000000}" name="2018" dataDxfId="155"/>
    <tableColumn id="16" xr3:uid="{00000000-0010-0000-2C00-000010000000}" name="2019" dataDxfId="154"/>
    <tableColumn id="17" xr3:uid="{00000000-0010-0000-2C00-000011000000}" name="Trend" dataDxfId="153"/>
  </tableColumns>
  <tableStyleInfo name="Indicator Tabl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D000000}" name="Historic_Landscape_Characterisation_Surveys" displayName="Historic_Landscape_Characterisation_Surveys" ref="A7:AC101" totalsRowShown="0" headerRowDxfId="152" dataDxfId="151">
  <autoFilter ref="A7:AC101" xr:uid="{00000000-0009-0000-0100-000034000000}"/>
  <tableColumns count="29">
    <tableColumn id="31" xr3:uid="{00000000-0010-0000-2D00-00001F000000}" name="ONS Code" dataDxfId="150"/>
    <tableColumn id="1" xr3:uid="{00000000-0010-0000-2D00-000001000000}" name="Region" dataDxfId="149"/>
    <tableColumn id="2" xr3:uid="{00000000-0010-0000-2D00-000002000000}" name="Survey" dataDxfId="148"/>
    <tableColumn id="3" xr3:uid="{00000000-0010-0000-2D00-000003000000}" name="Total Land Area (Sq Km)" dataDxfId="147" dataCellStyle="Comma"/>
    <tableColumn id="5" xr3:uid="{00000000-0010-0000-2D00-000005000000}" name="2002_Area mapped by HLC" dataDxfId="146" dataCellStyle="Comma"/>
    <tableColumn id="6" xr3:uid="{00000000-0010-0000-2D00-000006000000}" name="2009_Area mapped by HLC" dataDxfId="145" dataCellStyle="Comma"/>
    <tableColumn id="7" xr3:uid="{00000000-0010-0000-2D00-000007000000}" name="2010_Area mapped by HLC" dataDxfId="144" dataCellStyle="Comma"/>
    <tableColumn id="8" xr3:uid="{00000000-0010-0000-2D00-000008000000}" name="2011_Area mapped by HLC" dataDxfId="143" dataCellStyle="Comma"/>
    <tableColumn id="9" xr3:uid="{00000000-0010-0000-2D00-000009000000}" name="2012_Area mapped by HLC" dataDxfId="142" dataCellStyle="Comma"/>
    <tableColumn id="10" xr3:uid="{00000000-0010-0000-2D00-00000A000000}" name="2013_Area mapped by HLC" dataDxfId="141" dataCellStyle="Comma"/>
    <tableColumn id="11" xr3:uid="{00000000-0010-0000-2D00-00000B000000}" name="2014_Area mapped by HLC" dataDxfId="140" dataCellStyle="Comma"/>
    <tableColumn id="12" xr3:uid="{00000000-0010-0000-2D00-00000C000000}" name="2015_Area mapped by HLC" dataDxfId="139" dataCellStyle="Comma"/>
    <tableColumn id="13" xr3:uid="{00000000-0010-0000-2D00-00000D000000}" name="2016_Area mapped by HLC" dataDxfId="138" dataCellStyle="Comma"/>
    <tableColumn id="14" xr3:uid="{00000000-0010-0000-2D00-00000E000000}" name="2017_Area mapped by HLC" dataDxfId="137" dataCellStyle="Comma"/>
    <tableColumn id="15" xr3:uid="{00000000-0010-0000-2D00-00000F000000}" name="2018_Area mapped by HLC" dataDxfId="136" dataCellStyle="Comma"/>
    <tableColumn id="17" xr3:uid="{00000000-0010-0000-2D00-000011000000}" name="2002_Proportion of total land area mapped by HLC" dataDxfId="135"/>
    <tableColumn id="18" xr3:uid="{00000000-0010-0000-2D00-000012000000}" name="2007_Proportion of total land area mapped by HLC" dataDxfId="134"/>
    <tableColumn id="19" xr3:uid="{00000000-0010-0000-2D00-000013000000}" name="2008_Proportion of total land area mapped by HLC" dataDxfId="133"/>
    <tableColumn id="20" xr3:uid="{00000000-0010-0000-2D00-000014000000}" name="2009_Proportion of total land area mapped by HLC" dataDxfId="132"/>
    <tableColumn id="21" xr3:uid="{00000000-0010-0000-2D00-000015000000}" name="2010_Proportion of total land area mapped by HLC" dataDxfId="131"/>
    <tableColumn id="22" xr3:uid="{00000000-0010-0000-2D00-000016000000}" name="2011_Proportion of total land area mapped by HLC" dataDxfId="130"/>
    <tableColumn id="23" xr3:uid="{00000000-0010-0000-2D00-000017000000}" name="2012_Proportion of total land area mapped by HLC" dataDxfId="129"/>
    <tableColumn id="24" xr3:uid="{00000000-0010-0000-2D00-000018000000}" name="2013_Proportion of total land area mapped by HLC" dataDxfId="128"/>
    <tableColumn id="25" xr3:uid="{00000000-0010-0000-2D00-000019000000}" name="2014_Proportion of total land area mapped by HLC" dataDxfId="127"/>
    <tableColumn id="26" xr3:uid="{00000000-0010-0000-2D00-00001A000000}" name="2015_Proportion of total land area mapped by HLC" dataDxfId="126"/>
    <tableColumn id="27" xr3:uid="{00000000-0010-0000-2D00-00001B000000}" name="2016_Proportion of total land area mapped by HLC" dataDxfId="125"/>
    <tableColumn id="28" xr3:uid="{00000000-0010-0000-2D00-00001C000000}" name="2017_Proportion of total land area mapped by HLC" dataDxfId="124"/>
    <tableColumn id="29" xr3:uid="{00000000-0010-0000-2D00-00001D000000}" name="2018_Proportion of total land area mapped by HLC" dataDxfId="123"/>
    <tableColumn id="30" xr3:uid="{00000000-0010-0000-2D00-00001E000000}" name="2019_Proportion of total land area mapped by HLC" dataDxfId="122"/>
  </tableColumns>
  <tableStyleInfo name="Indicator Tabl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2E000000}" name="Local_Lists_by_Region" displayName="Local_Lists_by_Region" ref="A6:E16" totalsRowShown="0" headerRowDxfId="121" dataDxfId="120">
  <autoFilter ref="A6:E16" xr:uid="{00000000-0009-0000-0100-000055000000}"/>
  <tableColumns count="5">
    <tableColumn id="1" xr3:uid="{00000000-0010-0000-2E00-000001000000}" name="ONS Code" dataDxfId="119"/>
    <tableColumn id="2" xr3:uid="{00000000-0010-0000-2E00-000002000000}" name="Region" dataDxfId="118"/>
    <tableColumn id="3" xr3:uid="{00000000-0010-0000-2E00-000003000000}" name="District Councils and Unitary Authorities (D&amp;U) covered by lists" dataDxfId="117"/>
    <tableColumn id="4" xr3:uid="{00000000-0010-0000-2E00-000004000000}" name="No. D&amp;Us" dataDxfId="116"/>
    <tableColumn id="5" xr3:uid="{00000000-0010-0000-2E00-000005000000}" name="% with a local list" dataDxfId="115"/>
  </tableColumns>
  <tableStyleInfo name="Indicator Tabl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2F000000}" name="Local_Lists_by_National_Park" displayName="Local_Lists_by_National_Park" ref="B19:D31" headerRowDxfId="114" dataDxfId="113" totalsRowDxfId="112">
  <autoFilter ref="B19:D31" xr:uid="{00000000-0009-0000-0100-000056000000}"/>
  <tableColumns count="3">
    <tableColumn id="1" xr3:uid="{00000000-0010-0000-2F00-000001000000}" name="National Park" totalsRowLabel="Total" dataDxfId="111"/>
    <tableColumn id="2" xr3:uid="{00000000-0010-0000-2F00-000002000000}" name="Region" dataDxfId="110"/>
    <tableColumn id="4" xr3:uid="{00000000-0010-0000-2F00-000004000000}" name="NPA with lists" totalsRowFunction="sum" dataDxfId="109"/>
  </tableColumns>
  <tableStyleInfo name="Indicator Tabl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30000000}" name="Local_Lists" displayName="Local_Lists" ref="A6:C345" totalsRowShown="0" headerRowDxfId="107" dataDxfId="106">
  <autoFilter ref="A6:C345" xr:uid="{00000000-0009-0000-0100-000005000000}"/>
  <tableColumns count="3">
    <tableColumn id="1" xr3:uid="{00000000-0010-0000-3000-000001000000}" name="Region" dataDxfId="105"/>
    <tableColumn id="6" xr3:uid="{00000000-0010-0000-3000-000006000000}" name="Authority" dataDxfId="104"/>
    <tableColumn id="4" xr3:uid="{00000000-0010-0000-3000-000004000000}" name="Authority has a local list" dataDxfId="103"/>
  </tableColumns>
  <tableStyleInfo name="Indicator Tabl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1000000}" name="National_Register_of_Historic_Vessels_by_Region" displayName="National_Register_of_Historic_Vessels_by_Region" ref="A9:H15" totalsRowShown="0" headerRowDxfId="102" dataDxfId="101">
  <autoFilter ref="A9:H15" xr:uid="{00000000-0009-0000-0100-000037000000}"/>
  <tableColumns count="8">
    <tableColumn id="1" xr3:uid="{00000000-0010-0000-3100-000001000000}" name="Region" dataDxfId="100"/>
    <tableColumn id="2" xr3:uid="{00000000-0010-0000-3100-000002000000}" name="2016" dataDxfId="99" dataCellStyle="Comma"/>
    <tableColumn id="3" xr3:uid="{00000000-0010-0000-3100-000003000000}" name="2017" dataDxfId="98" dataCellStyle="Comma"/>
    <tableColumn id="4" xr3:uid="{00000000-0010-0000-3100-000004000000}" name="2018" dataDxfId="97" dataCellStyle="Comma"/>
    <tableColumn id="5" xr3:uid="{00000000-0010-0000-3100-000005000000}" name="2019" dataDxfId="96" dataCellStyle="Comma"/>
    <tableColumn id="7" xr3:uid="{00000000-0010-0000-3100-000007000000}" name="2020" dataDxfId="95" dataCellStyle="Comma"/>
    <tableColumn id="6" xr3:uid="{2AF8C1EE-8A37-4D09-A01D-023A6EE690B9}" name="2021" dataDxfId="94" dataCellStyle="Comma"/>
    <tableColumn id="8" xr3:uid="{00000000-0010-0000-3100-000008000000}" name="Trend" dataDxfId="93" dataCellStyle="Comma"/>
  </tableColumns>
  <tableStyleInfo name="Indicator Tabl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2000000}" name="National_Heritage_Fleet" displayName="National_Heritage_Fleet" ref="A21:G22" totalsRowShown="0" headerRowDxfId="92" dataDxfId="91">
  <autoFilter ref="A21:G22" xr:uid="{00000000-0009-0000-0100-000039000000}"/>
  <tableColumns count="7">
    <tableColumn id="1" xr3:uid="{00000000-0010-0000-3200-000001000000}" name="Region" dataDxfId="90"/>
    <tableColumn id="2" xr3:uid="{00000000-0010-0000-3200-000002000000}" name="2016" dataDxfId="89" dataCellStyle="Comma"/>
    <tableColumn id="3" xr3:uid="{00000000-0010-0000-3200-000003000000}" name="2017" dataDxfId="88" dataCellStyle="Comma"/>
    <tableColumn id="4" xr3:uid="{00000000-0010-0000-3200-000004000000}" name="2018" dataDxfId="87" dataCellStyle="Comma"/>
    <tableColumn id="5" xr3:uid="{00000000-0010-0000-3200-000005000000}" name="2019" dataDxfId="86" dataCellStyle="Comma"/>
    <tableColumn id="7" xr3:uid="{00000000-0010-0000-3200-000007000000}" name="2020" dataDxfId="85" dataCellStyle="Comma"/>
    <tableColumn id="6" xr3:uid="{688896F4-136E-440A-82F8-5C78DEDC0FD6}" name="2021" dataDxfId="84" dataCellStyle="Comma"/>
  </tableColumns>
  <tableStyleInfo name="Indicator Tabl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3000000}" name="Pre__1919_Dwellings_in_England_by_Region" displayName="Pre__1919_Dwellings_in_England_by_Region" ref="A25:N35" totalsRowShown="0" headerRowDxfId="83" dataDxfId="82">
  <autoFilter ref="A25:N35" xr:uid="{00000000-0009-0000-0100-00003A000000}"/>
  <tableColumns count="14">
    <tableColumn id="12" xr3:uid="{00000000-0010-0000-3300-00000C000000}" name="ONS Code" dataDxfId="81"/>
    <tableColumn id="1" xr3:uid="{00000000-0010-0000-3300-000001000000}" name="Region" dataDxfId="80"/>
    <tableColumn id="2" xr3:uid="{00000000-0010-0000-3300-000002000000}" name="2012" dataDxfId="79" dataCellStyle="Comma"/>
    <tableColumn id="3" xr3:uid="{00000000-0010-0000-3300-000003000000}" name="2014" dataDxfId="78" dataCellStyle="Comma"/>
    <tableColumn id="4" xr3:uid="{00000000-0010-0000-3300-000004000000}" name="2015" dataDxfId="77" dataCellStyle="Comma"/>
    <tableColumn id="5" xr3:uid="{00000000-0010-0000-3300-000005000000}" name="2016" dataDxfId="76" dataCellStyle="Comma"/>
    <tableColumn id="6" xr3:uid="{00000000-0010-0000-3300-000006000000}" name="2017" dataDxfId="75" dataCellStyle="Comma"/>
    <tableColumn id="7" xr3:uid="{00000000-0010-0000-3300-000007000000}" name="2018" dataDxfId="74" dataCellStyle="Comma"/>
    <tableColumn id="8" xr3:uid="{00000000-0010-0000-3300-000008000000}" name="2019" dataDxfId="73" dataCellStyle="Comma"/>
    <tableColumn id="13" xr3:uid="{00000000-0010-0000-3300-00000D000000}" name="2020" dataDxfId="72" dataCellStyle="Comma"/>
    <tableColumn id="14" xr3:uid="{1B773404-5DAD-492D-8A1A-E9594A909680}" name="2021" dataDxfId="71" dataCellStyle="Comma"/>
    <tableColumn id="9" xr3:uid="{00000000-0010-0000-3300-000009000000}" name="Difference _x000a_2012-2021" dataDxfId="70" dataCellStyle="Comma">
      <calculatedColumnFormula>Pre__1919_Dwellings_in_England_by_Region[[#This Row],[2021]]-Pre__1919_Dwellings_in_England_by_Region[[#This Row],[2012]]</calculatedColumnFormula>
    </tableColumn>
    <tableColumn id="10" xr3:uid="{00000000-0010-0000-3300-00000A000000}" name="% Change _x000a_2012-2021" dataDxfId="69">
      <calculatedColumnFormula>Pre__1919_Dwellings_in_England_by_Region[[#This Row],[Difference 
2012-2021]]/Pre__1919_Dwellings_in_England_by_Region[[#This Row],[2012]]</calculatedColumnFormula>
    </tableColumn>
    <tableColumn id="11" xr3:uid="{00000000-0010-0000-3300-00000B000000}" name="Trend" dataDxfId="68" dataCellStyle="Comma"/>
  </tableColumns>
  <tableStyleInfo name="Indicator Tabl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4000000}" name="Dwellings_in_England_by_Build_Year" displayName="Dwellings_in_England_by_Build_Year" ref="B6:O20" totalsRowShown="0" headerRowDxfId="67" dataDxfId="66">
  <autoFilter ref="B6:O20" xr:uid="{00000000-0009-0000-0100-00003B000000}"/>
  <tableColumns count="14">
    <tableColumn id="1" xr3:uid="{00000000-0010-0000-3400-000001000000}" name="Build Year" dataDxfId="65"/>
    <tableColumn id="2" xr3:uid="{00000000-0010-0000-3400-000002000000}" name="2012" dataDxfId="64" dataCellStyle="Comma"/>
    <tableColumn id="3" xr3:uid="{00000000-0010-0000-3400-000003000000}" name="2014" dataDxfId="63" dataCellStyle="Comma"/>
    <tableColumn id="4" xr3:uid="{00000000-0010-0000-3400-000004000000}" name="2015" dataDxfId="62" dataCellStyle="Comma"/>
    <tableColumn id="5" xr3:uid="{00000000-0010-0000-3400-000005000000}" name="2016" dataDxfId="61" dataCellStyle="Comma"/>
    <tableColumn id="6" xr3:uid="{00000000-0010-0000-3400-000006000000}" name="2017" dataDxfId="60" dataCellStyle="Comma"/>
    <tableColumn id="7" xr3:uid="{00000000-0010-0000-3400-000007000000}" name="2018" dataDxfId="59" dataCellStyle="Comma"/>
    <tableColumn id="8" xr3:uid="{00000000-0010-0000-3400-000008000000}" name="2019" dataDxfId="58" dataCellStyle="Comma"/>
    <tableColumn id="13" xr3:uid="{00000000-0010-0000-3400-00000D000000}" name="2020" dataDxfId="57" dataCellStyle="Comma"/>
    <tableColumn id="14" xr3:uid="{4988B6AE-AEF6-4C09-B7F2-902DBC015BEB}" name="2021" dataDxfId="56" dataCellStyle="Comma"/>
    <tableColumn id="9" xr3:uid="{00000000-0010-0000-3400-000009000000}" name="% change _x000a_2012 to 2021" dataDxfId="55">
      <calculatedColumnFormula>(Dwellings_in_England_by_Build_Year[[#This Row],[2021]]-Dwellings_in_England_by_Build_Year[[#This Row],[2012]])/Dwellings_in_England_by_Build_Year[[#This Row],[2012]]</calculatedColumnFormula>
    </tableColumn>
    <tableColumn id="10" xr3:uid="{00000000-0010-0000-3400-00000A000000}" name="% change _x000a_2020 to 2021" dataDxfId="54">
      <calculatedColumnFormula>(Dwellings_in_England_by_Build_Year[[#This Row],[2021]]-Dwellings_in_England_by_Build_Year[[#This Row],[2020]])/Dwellings_in_England_by_Build_Year[[#This Row],[2020]]</calculatedColumnFormula>
    </tableColumn>
    <tableColumn id="11" xr3:uid="{00000000-0010-0000-3400-00000B000000}" name="% Total dwellings by build year _x000a_2020 to 2021" dataDxfId="53">
      <calculatedColumnFormula>Dwellings_in_England_by_Build_Year[[#This Row],[2021]]/$K$19</calculatedColumnFormula>
    </tableColumn>
    <tableColumn id="12" xr3:uid="{00000000-0010-0000-3400-00000C000000}" name="Trend" dataDxfId="52"/>
  </tableColumns>
  <tableStyleInfo name="Indicator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7BB8D55-FAE2-464C-A1E8-3FF8F6135266}" name="Listed_Buildings___National_totals" displayName="Listed_Buildings___National_totals" ref="D47:G49" totalsRowShown="0" headerRowDxfId="905" dataDxfId="904" tableBorderDxfId="903">
  <autoFilter ref="D47:G49" xr:uid="{AE042EC8-8444-47E6-A828-A67E9F09DCC3}">
    <filterColumn colId="0" hiddenButton="1"/>
    <filterColumn colId="1" hiddenButton="1"/>
    <filterColumn colId="2" hiddenButton="1"/>
    <filterColumn colId="3" hiddenButton="1"/>
  </autoFilter>
  <tableColumns count="4">
    <tableColumn id="1" xr3:uid="{49D66B2D-7F32-4878-8A96-92FC6FE22E11}" name="National Totals" dataDxfId="902"/>
    <tableColumn id="2" xr3:uid="{6867A1C1-04C2-4855-9EE2-85AA6A80BB77}" name="Grade I" dataDxfId="901" dataCellStyle="Comma"/>
    <tableColumn id="3" xr3:uid="{F2D5B92A-2D1B-4065-8D69-CC33E6546C99}" name="Grade II*" dataDxfId="900"/>
    <tableColumn id="4" xr3:uid="{03D9B5C5-BA65-4763-9E46-0EF3D2CB7024}" name="Grade II" dataDxfId="899"/>
  </tableColumns>
  <tableStyleInfo name="Indicator Tabl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35000000}" name="Pre__1919_Dwellings_by_Local_Authority" displayName="Pre__1919_Dwellings_by_Local_Authority" ref="A5:F314" totalsRowShown="0" headerRowDxfId="50" dataDxfId="49">
  <autoFilter ref="A5:F314" xr:uid="{00000000-0009-0000-0100-000006000000}"/>
  <sortState xmlns:xlrd2="http://schemas.microsoft.com/office/spreadsheetml/2017/richdata2" ref="A6:F314">
    <sortCondition ref="B6:B314"/>
    <sortCondition ref="C6:C314"/>
  </sortState>
  <tableColumns count="6">
    <tableColumn id="3" xr3:uid="{00000000-0010-0000-3500-000003000000}" name="ONS Code" dataDxfId="48"/>
    <tableColumn id="2" xr3:uid="{00000000-0010-0000-3500-000002000000}" name="Region" dataDxfId="47"/>
    <tableColumn id="4" xr3:uid="{00000000-0010-0000-3500-000004000000}" name="Local Authority District" dataDxfId="46"/>
    <tableColumn id="6" xr3:uid="{00000000-0010-0000-3500-000006000000}" name="All properties" dataDxfId="45" dataCellStyle="Comma"/>
    <tableColumn id="5" xr3:uid="{00000000-0010-0000-3500-000005000000}" name="Pre-1919" dataDxfId="44" dataCellStyle="Comma"/>
    <tableColumn id="7" xr3:uid="{00000000-0010-0000-3500-000007000000}" name="% Pre-1919" dataDxfId="43"/>
  </tableColumns>
  <tableStyleInfo name="Indicator Tabl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C097198-F897-4071-8E16-6C0407D97918}" name="Table16" displayName="Table16" ref="A8:G52" totalsRowShown="0">
  <autoFilter ref="A8:G52" xr:uid="{5C097198-F897-4071-8E16-6C0407D97918}"/>
  <tableColumns count="7">
    <tableColumn id="7" xr3:uid="{BE958E37-371A-461B-B10C-E4C3ED62C890}" name="ONS Code" dataDxfId="42"/>
    <tableColumn id="1" xr3:uid="{2FB80287-BD69-4247-A531-D2960EBCF5DE}" name="Country/Region" dataDxfId="41"/>
    <tableColumn id="2" xr3:uid="{1B4636B8-32CA-4335-91B7-FF1A6E1061E5}" name="Age of Building"/>
    <tableColumn id="3" xr3:uid="{A2EBFF2C-7497-4792-865C-F48EFF814D0B}" name="Industry" dataDxfId="40"/>
    <tableColumn id="4" xr3:uid="{30BB20CC-611F-4BF2-B922-176321F5762F}" name="Office" dataDxfId="39"/>
    <tableColumn id="5" xr3:uid="{E11E78D1-F41B-4F1A-8D3A-3E87B3E6493E}" name="Other" dataDxfId="38"/>
    <tableColumn id="6" xr3:uid="{C9CE482F-EB9D-4B8E-9A9E-92EEF9D5FF22}" name="Retail" dataDxfId="37"/>
  </tableColumns>
  <tableStyleInfo name="Indicator Tabl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6000000}" name="Pre__1919_Dwellings_by_Parliamentary_Constituency_2019" displayName="Pre__1919_Dwellings_by_Parliamentary_Constituency_2019" ref="A5:F540" totalsRowCount="1" headerRowDxfId="35" dataDxfId="34" totalsRowDxfId="33">
  <autoFilter ref="A5:F539" xr:uid="{00000000-0009-0000-0100-00003C000000}"/>
  <tableColumns count="6">
    <tableColumn id="6" xr3:uid="{00000000-0010-0000-3600-000006000000}" name="ONS Code" dataDxfId="32" totalsRowDxfId="31"/>
    <tableColumn id="1" xr3:uid="{00000000-0010-0000-3600-000001000000}" name="Region" totalsRowLabel="Average" dataDxfId="30" totalsRowDxfId="29"/>
    <tableColumn id="2" xr3:uid="{00000000-0010-0000-3600-000002000000}" name="Westminster Constituency" dataDxfId="28" totalsRowDxfId="27"/>
    <tableColumn id="3" xr3:uid="{00000000-0010-0000-3600-000003000000}" name="Total properties _x000a_(all periods)" dataDxfId="26" totalsRowDxfId="25" dataCellStyle="Comma"/>
    <tableColumn id="4" xr3:uid="{00000000-0010-0000-3600-000004000000}" name="Total pre-1919 properties" dataDxfId="24" totalsRowDxfId="23" dataCellStyle="Comma"/>
    <tableColumn id="5" xr3:uid="{00000000-0010-0000-3600-000005000000}" name="Percent pre-1919" totalsRowFunction="average" dataDxfId="22" totalsRowDxfId="21"/>
  </tableColumns>
  <tableStyleInfo name="Indicator Tabl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7000000}" name="Listed_Building_Use_2015" displayName="Listed_Building_Use_2015" ref="A6:K16" totalsRowShown="0" headerRowDxfId="20" dataDxfId="19">
  <autoFilter ref="A6:K16" xr:uid="{00000000-0009-0000-0100-000043000000}"/>
  <tableColumns count="11">
    <tableColumn id="1" xr3:uid="{00000000-0010-0000-3700-000001000000}" name="Use class" dataDxfId="18"/>
    <tableColumn id="2" xr3:uid="{00000000-0010-0000-3700-000002000000}" name="East Midlands" dataDxfId="17"/>
    <tableColumn id="3" xr3:uid="{00000000-0010-0000-3700-000003000000}" name="East of England" dataDxfId="16"/>
    <tableColumn id="4" xr3:uid="{00000000-0010-0000-3700-000004000000}" name="London" dataDxfId="15"/>
    <tableColumn id="5" xr3:uid="{00000000-0010-0000-3700-000005000000}" name="South East" dataDxfId="14"/>
    <tableColumn id="6" xr3:uid="{00000000-0010-0000-3700-000006000000}" name="South West" dataDxfId="13"/>
    <tableColumn id="7" xr3:uid="{00000000-0010-0000-3700-000007000000}" name="West Midlands" dataDxfId="12"/>
    <tableColumn id="8" xr3:uid="{00000000-0010-0000-3700-000008000000}" name="North East" dataDxfId="11"/>
    <tableColumn id="9" xr3:uid="{00000000-0010-0000-3700-000009000000}" name="North West" dataDxfId="10"/>
    <tableColumn id="10" xr3:uid="{00000000-0010-0000-3700-00000A000000}" name="Yorkshire and The Humber" dataDxfId="9"/>
    <tableColumn id="11" xr3:uid="{00000000-0010-0000-3700-00000B000000}" name="England" dataDxfId="8"/>
  </tableColumns>
  <tableStyleInfo name="Indicator Tabl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38000000}" name="Listed_Buildings_by_Type_2008" displayName="Listed_Buildings_by_Type_2008" ref="A20:B32" totalsRowShown="0" headerRowDxfId="7" dataDxfId="6">
  <autoFilter ref="A20:B32" xr:uid="{00000000-0009-0000-0100-000046000000}"/>
  <tableColumns count="2">
    <tableColumn id="1" xr3:uid="{00000000-0010-0000-3800-000001000000}" name="England, Listed buildings by type (all) 2008 %*" dataDxfId="5"/>
    <tableColumn id="2" xr3:uid="{00000000-0010-0000-3800-000002000000}" name="% Type" dataDxfId="4"/>
  </tableColumns>
  <tableStyleInfo name="Indicator Tabl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9000000}" name="Age_of_Listed_Buildings_2008" displayName="Age_of_Listed_Buildings_2008" ref="A35:B38" totalsRowShown="0" headerRowDxfId="3" dataDxfId="2">
  <autoFilter ref="A35:B38" xr:uid="{00000000-0009-0000-0100-000047000000}"/>
  <tableColumns count="2">
    <tableColumn id="1" xr3:uid="{00000000-0010-0000-3900-000001000000}" name="England, Age of listed buildings entries  (all) 2008 %*" dataDxfId="1"/>
    <tableColumn id="2" xr3:uid="{00000000-0010-0000-3900-000002000000}" name="% Age" dataDxfId="0"/>
  </tableColumns>
  <tableStyleInfo name="Indicator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4CADCBD-9B06-4236-A309-5337D58442BE}" name="Regional_Distribution_of_Heritage_Assets" displayName="Regional_Distribution_of_Heritage_Assets" ref="B56:T66" totalsRowShown="0" headerRowDxfId="898" dataDxfId="897" tableBorderDxfId="896">
  <autoFilter ref="B56:T66" xr:uid="{59DAADE1-6272-4E9F-BF72-3D7A9DF27B3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sortState xmlns:xlrd2="http://schemas.microsoft.com/office/spreadsheetml/2017/richdata2" ref="B57:T66">
    <sortCondition ref="B56:B66"/>
  </sortState>
  <tableColumns count="19">
    <tableColumn id="1" xr3:uid="{8990D718-EC30-4AD6-B618-107CFF12C8CE}" name="Assets by region" dataDxfId="895"/>
    <tableColumn id="2" xr3:uid="{4F74B8A2-FDBA-429C-86AF-86BD7334C990}" name="Parks and Gardens__x000a_Total" dataDxfId="894" dataCellStyle="Comma">
      <calculatedColumnFormula>VLOOKUP(Regional_Distribution_of_Heritage_Assets[[#This Row],[Assets by region]],Registered_Parks_and_Gardens_by_Region[[#All],[Region]:[Trend]],21,FALSE)</calculatedColumnFormula>
    </tableColumn>
    <tableColumn id="3" xr3:uid="{24036EF1-17FF-45A9-A8BA-E6EF35300C63}" name="Parks and Gardens__x000a_Regional distribution" dataDxfId="893">
      <calculatedColumnFormula>Regional_Distribution_of_Heritage_Assets[[#This Row],[Parks and Gardens_
Total]]/MAX(Regional_Distribution_of_Heritage_Assets[Parks and Gardens_
Total])</calculatedColumnFormula>
    </tableColumn>
    <tableColumn id="4" xr3:uid="{7FEC8C00-37D4-429A-B5FE-833DDF866FCF}" name="Parks and Gardens__x000a_Change 2003 to 2021" dataDxfId="892" dataCellStyle="Comma"/>
    <tableColumn id="5" xr3:uid="{37555467-8929-46BD-BDDF-D6F1EE7C549C}" name="Parks and Gardens__x000a_% change 2003 to 2021" dataDxfId="891"/>
    <tableColumn id="6" xr3:uid="{AA466675-3590-43D6-A0E5-D5FE95F41E33}" name="Scheduled Monuments__x000a_Total" dataDxfId="890" dataCellStyle="Comma">
      <calculatedColumnFormula>VLOOKUP(Regional_Distribution_of_Heritage_Assets[[#This Row],[Assets by region]],Scheduled_Monuments_by_Region[[#All],[Region]:[Trend]],21,)</calculatedColumnFormula>
    </tableColumn>
    <tableColumn id="7" xr3:uid="{103A369B-B33C-4F8B-8024-90CABA1D728A}" name="Scheduled Monuments__x000a_Regional distribution" dataDxfId="889">
      <calculatedColumnFormula>Regional_Distribution_of_Heritage_Assets[[#This Row],[Scheduled Monuments_
Total]]/MAX(Regional_Distribution_of_Heritage_Assets[Scheduled Monuments_
Total])</calculatedColumnFormula>
    </tableColumn>
    <tableColumn id="8" xr3:uid="{C21FE7B6-ABB6-4BED-83C1-94259475F51F}" name="Scheduled Monuments__x000a_Change 2003* to 2021" dataDxfId="888" dataCellStyle="Comma"/>
    <tableColumn id="9" xr3:uid="{DC5917C6-D0BC-4D67-BF9B-215A00019990}" name="Scheduled Monuments__x000a_% change 2003* to 2021" dataDxfId="887"/>
    <tableColumn id="10" xr3:uid="{DDB734EE-BC90-49B3-AEBF-10B4CC095B28}" name="Registered Battlefields__x000a_Total" dataDxfId="886" dataCellStyle="Comma">
      <calculatedColumnFormula>VLOOKUP(Regional_Distribution_of_Heritage_Assets[[#This Row],[Assets by region]],Historic_Battlefields_by_Region[[#All],[Region]:[% change 
2009 to 2021]],16,FALSE)</calculatedColumnFormula>
    </tableColumn>
    <tableColumn id="11" xr3:uid="{E757E4F5-922D-4279-A9CF-50EB8E4579F7}" name="Registered Battlefields__x000a_Regional distribution" dataDxfId="885">
      <calculatedColumnFormula>Regional_Distribution_of_Heritage_Assets[[#This Row],[Registered Battlefields_
Total]]/MAX(Regional_Distribution_of_Heritage_Assets[Registered Battlefields_
Total])</calculatedColumnFormula>
    </tableColumn>
    <tableColumn id="12" xr3:uid="{04404E05-A340-443D-A2EC-A0D5F0D4A4D6}" name="Registered Battlefields__x000a_Change 2009 to 2021" dataDxfId="884" dataCellStyle="Comma"/>
    <tableColumn id="13" xr3:uid="{12C6B0C8-687C-4CC4-A5D1-97E20F39EA91}" name="Registered Battlefields__x000a_% change 2009 to 2021" dataDxfId="883"/>
    <tableColumn id="14" xr3:uid="{8411CB81-FE91-43D1-863F-A1D7B8074663}" name="Historic Wrecks__x000a_Total" dataDxfId="882" dataCellStyle="Comma">
      <calculatedColumnFormula>VLOOKUP(Regional_Distribution_of_Heritage_Assets[[#This Row],[Assets by region]],Protected_Wrecks_by_Region[[#All],[Region]:[Trend]],21,FALSE)</calculatedColumnFormula>
    </tableColumn>
    <tableColumn id="15" xr3:uid="{B8E6DAFA-B5F1-4D9E-892F-18902D20696D}" name="Historic Wrecks__x000a_Regional distribution" dataDxfId="881">
      <calculatedColumnFormula>Regional_Distribution_of_Heritage_Assets[[#This Row],[Historic Wrecks_
Total]]/MAX(Regional_Distribution_of_Heritage_Assets[Historic Wrecks_
Total])</calculatedColumnFormula>
    </tableColumn>
    <tableColumn id="16" xr3:uid="{62535D08-83F6-4747-85FD-1CF99CE7D0F5}" name="Historic Wrecks__x000a_Change 2009 to 2021" dataDxfId="880" dataCellStyle="Comma"/>
    <tableColumn id="17" xr3:uid="{0EEF7F3E-EC5C-42F9-8935-46F1BFB6FB33}" name="World Heritage Sites__x000a_Total" dataDxfId="879" dataCellStyle="Comma"/>
    <tableColumn id="18" xr3:uid="{8F329042-BE2F-4DAA-AA62-A98F3657694A}" name="World Heritage Sites__x000a_Regional distribution" dataDxfId="878">
      <calculatedColumnFormula>Regional_Distribution_of_Heritage_Assets[[#This Row],[World Heritage Sites_
Total]]/MAX(Regional_Distribution_of_Heritage_Assets[World Heritage Sites_
Total])</calculatedColumnFormula>
    </tableColumn>
    <tableColumn id="19" xr3:uid="{3B40048E-A6CD-47FC-B64E-FEE881B76CE3}" name="Total NHLE entries" dataDxfId="877" dataCellStyle="Comma">
      <calculatedColumnFormula>SUM(VLOOKUP(Regional_Distribution_of_Heritage_Assets[[#This Row],[Assets by region]],Listed_Buildings[[#All],[Listed Buildings]:[Total Number]],2,FALSE),Regional_Distribution_of_Heritage_Assets[[#This Row],[Parks and Gardens_
Total]],Regional_Distribution_of_Heritage_Assets[[#This Row],[Scheduled Monuments_
Total]],Regional_Distribution_of_Heritage_Assets[[#This Row],[Registered Battlefields_
Total]],Regional_Distribution_of_Heritage_Assets[[#This Row],[Historic Wrecks_
Total]],Regional_Distribution_of_Heritage_Assets[[#This Row],[World Heritage Sites_
Total]])</calculatedColumnFormula>
    </tableColumn>
  </tableColumns>
  <tableStyleInfo name="Indicator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D57CC76-9641-4266-8F51-1571B0DAC807}" name="_Graph_source" displayName="_Graph_source" ref="B74:K84" totalsRowShown="0" headerRowDxfId="876" dataDxfId="875">
  <autoFilter ref="B74:K84" xr:uid="{3BF9AA02-0212-48E7-B1CD-232E4118F6FA}"/>
  <tableColumns count="10">
    <tableColumn id="1" xr3:uid="{950A1ABB-C65A-4455-94F0-32F65E286B61}" name="Region" dataDxfId="874"/>
    <tableColumn id="2" xr3:uid="{F78CE9FF-5D0B-46D9-9DD8-05554F9692EC}" name="Population_x000a_ mid-20121_x000a_(Thousands)" dataDxfId="873" dataCellStyle="Comma"/>
    <tableColumn id="3" xr3:uid="{8B7B871A-5AB7-4D04-B75B-B5A90D59ACA6}" name="Area _x000a_(Sq km)" dataDxfId="872" dataCellStyle="Comma"/>
    <tableColumn id="4" xr3:uid="{AFEE12FD-FBA9-4DE8-BF7C-82EBD69FB48A}" name="Regional distribution" dataDxfId="871"/>
    <tableColumn id="10" xr3:uid="{CF2C9A95-2585-42D5-9311-A9B5E1FE169F}" name="Listed Buildings" dataDxfId="870" dataCellStyle="Comma">
      <calculatedColumnFormula>VLOOKUP(_Graph_source[[#This Row],[Region]],Listed_Buildings[[#All],[Listed Buildings]:[Total Number]],2,FALSE)</calculatedColumnFormula>
    </tableColumn>
    <tableColumn id="5" xr3:uid="{996D1C7B-D5BF-43AE-BB03-1CD523E1DE84}" name="Listed Buildings per 1,000 people (number)" dataDxfId="869" dataCellStyle="Comma">
      <calculatedColumnFormula>_Graph_source[[#This Row],[Listed Buildings]]/_Graph_source[[#This Row],[Population
 mid-20121
(Thousands)]]</calculatedColumnFormula>
    </tableColumn>
    <tableColumn id="6" xr3:uid="{D2891474-2BD1-4424-8838-478196F4BF8D}" name="Listed Buildings per Sq Km" dataDxfId="868">
      <calculatedColumnFormula>_Graph_source[[#This Row],[Listed Buildings]]/_Graph_source[[#This Row],[Area 
(Sq km)]]</calculatedColumnFormula>
    </tableColumn>
    <tableColumn id="7" xr3:uid="{DC473A92-1197-465F-9A72-553FAD42413C}" name="Listed Buildings per 1000 people ( average =100)" dataDxfId="867">
      <calculatedColumnFormula>_Graph_source[[#This Row],[Listed Buildings per 1,000 people (number)]]/$G$84</calculatedColumnFormula>
    </tableColumn>
    <tableColumn id="8" xr3:uid="{4350E8FC-4417-4329-BF28-55347CE15B00}" name="Listed Buildings per Sq Km ( average =100)" dataDxfId="866">
      <calculatedColumnFormula>_Graph_source[[#This Row],[Listed Buildings per Sq Km]]/$H$84</calculatedColumnFormula>
    </tableColumn>
    <tableColumn id="9" xr3:uid="{C763DE88-FDFF-41C9-B6FC-7E2D55DA5C67}" name="Listed buildings per 1,000 people" dataDxfId="865">
      <calculatedColumnFormula>-_Graph_source[[#This Row],[Listed Buildings per 1,000 people (number)]]</calculatedColumnFormula>
    </tableColumn>
  </tableColumns>
  <tableStyleInfo name="Indicator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otal_Number_of_Listed_Building_entries" displayName="Total_Number_of_Listed_Building_entries" ref="A12:S22" totalsRowShown="0" headerRowDxfId="864" dataDxfId="863">
  <autoFilter ref="A12:S22" xr:uid="{00000000-0009-0000-0100-000004000000}"/>
  <sortState xmlns:xlrd2="http://schemas.microsoft.com/office/spreadsheetml/2017/richdata2" ref="A13:S22">
    <sortCondition ref="A12:A22"/>
  </sortState>
  <tableColumns count="19">
    <tableColumn id="17" xr3:uid="{00000000-0010-0000-0200-000011000000}" name="ONS Code" dataDxfId="862" dataCellStyle="Comma"/>
    <tableColumn id="1" xr3:uid="{00000000-0010-0000-0200-000001000000}" name="Region" dataDxfId="861"/>
    <tableColumn id="2" xr3:uid="{00000000-0010-0000-0200-000002000000}" name="2002" dataDxfId="860" dataCellStyle="Comma"/>
    <tableColumn id="3" xr3:uid="{00000000-0010-0000-0200-000003000000}" name="2003" dataDxfId="859" dataCellStyle="Comma"/>
    <tableColumn id="4" xr3:uid="{00000000-0010-0000-0200-000004000000}" name="2010" dataDxfId="858" dataCellStyle="Comma"/>
    <tableColumn id="5" xr3:uid="{00000000-0010-0000-0200-000005000000}" name="2011" dataDxfId="857" dataCellStyle="Comma"/>
    <tableColumn id="6" xr3:uid="{00000000-0010-0000-0200-000006000000}" name="2012" dataDxfId="856" dataCellStyle="Comma"/>
    <tableColumn id="7" xr3:uid="{00000000-0010-0000-0200-000007000000}" name="2013" dataDxfId="855" dataCellStyle="Comma"/>
    <tableColumn id="8" xr3:uid="{00000000-0010-0000-0200-000008000000}" name="2014" dataDxfId="854" dataCellStyle="Comma"/>
    <tableColumn id="9" xr3:uid="{00000000-0010-0000-0200-000009000000}" name="2015" dataDxfId="853" dataCellStyle="Comma"/>
    <tableColumn id="10" xr3:uid="{00000000-0010-0000-0200-00000A000000}" name="2016" dataDxfId="852" dataCellStyle="Comma"/>
    <tableColumn id="11" xr3:uid="{00000000-0010-0000-0200-00000B000000}" name="2017" dataDxfId="851" dataCellStyle="Comma"/>
    <tableColumn id="12" xr3:uid="{00000000-0010-0000-0200-00000C000000}" name="2018" dataDxfId="850" dataCellStyle="Comma"/>
    <tableColumn id="13" xr3:uid="{00000000-0010-0000-0200-00000D000000}" name="2019" dataDxfId="849" dataCellStyle="Comma"/>
    <tableColumn id="18" xr3:uid="{00000000-0010-0000-0200-000012000000}" name="2020" dataDxfId="848" dataCellStyle="Comma"/>
    <tableColumn id="19" xr3:uid="{CE8124B4-A11B-4010-83BE-495B05D40F98}" name="2021" dataDxfId="847" dataCellStyle="Comma"/>
    <tableColumn id="14" xr3:uid="{00000000-0010-0000-0200-00000E000000}" name="Regional distribution _x000a_% of total" dataDxfId="846"/>
    <tableColumn id="15" xr3:uid="{00000000-0010-0000-0200-00000F000000}" name="Change _x000a_2010 to 2021" dataDxfId="845" dataCellStyle="Comma">
      <calculatedColumnFormula>Total_Number_of_Listed_Building_entries[[#This Row],[2021]]-Total_Number_of_Listed_Building_entries[[#This Row],[2010]]</calculatedColumnFormula>
    </tableColumn>
    <tableColumn id="16" xr3:uid="{00000000-0010-0000-0200-000010000000}" name="Trend" dataDxfId="844"/>
  </tableColumns>
  <tableStyleInfo name="Indicator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Simon.Wilson@HistoricEngland.org.uk"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8.bin"/><Relationship Id="rId5" Type="http://schemas.openxmlformats.org/officeDocument/2006/relationships/table" Target="../tables/table30.xml"/><Relationship Id="rId4" Type="http://schemas.openxmlformats.org/officeDocument/2006/relationships/table" Target="../tables/table2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table" Target="../tables/table3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printerSettings" Target="../printerSettings/printerSettings10.bin"/><Relationship Id="rId4" Type="http://schemas.openxmlformats.org/officeDocument/2006/relationships/table" Target="../tables/table35.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table" Target="../tables/table36.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table" Target="../tables/table39.xml"/><Relationship Id="rId1" Type="http://schemas.openxmlformats.org/officeDocument/2006/relationships/table" Target="../tables/table38.xml"/><Relationship Id="rId4" Type="http://schemas.openxmlformats.org/officeDocument/2006/relationships/table" Target="../tables/table41.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table" Target="../tables/table42.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8" Type="http://schemas.openxmlformats.org/officeDocument/2006/relationships/table" Target="../tables/table50.xml"/><Relationship Id="rId3" Type="http://schemas.openxmlformats.org/officeDocument/2006/relationships/table" Target="../tables/table45.xml"/><Relationship Id="rId7" Type="http://schemas.openxmlformats.org/officeDocument/2006/relationships/table" Target="../tables/table49.xml"/><Relationship Id="rId2" Type="http://schemas.openxmlformats.org/officeDocument/2006/relationships/table" Target="../tables/table44.xml"/><Relationship Id="rId1" Type="http://schemas.openxmlformats.org/officeDocument/2006/relationships/printerSettings" Target="../printerSettings/printerSettings12.bin"/><Relationship Id="rId6" Type="http://schemas.openxmlformats.org/officeDocument/2006/relationships/table" Target="../tables/table48.xml"/><Relationship Id="rId5" Type="http://schemas.openxmlformats.org/officeDocument/2006/relationships/table" Target="../tables/table47.xml"/><Relationship Id="rId4" Type="http://schemas.openxmlformats.org/officeDocument/2006/relationships/table" Target="../tables/table4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54.xml"/><Relationship Id="rId2" Type="http://schemas.openxmlformats.org/officeDocument/2006/relationships/table" Target="../tables/table5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57.xml"/><Relationship Id="rId2" Type="http://schemas.openxmlformats.org/officeDocument/2006/relationships/table" Target="../tables/table56.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59.xml"/><Relationship Id="rId1" Type="http://schemas.openxmlformats.org/officeDocument/2006/relationships/table" Target="../tables/table58.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60.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61.xml"/><Relationship Id="rId1" Type="http://schemas.openxmlformats.org/officeDocument/2006/relationships/hyperlink" Target="https://www.gov.uk/government/publications/non-domestic-rating-stock-of-properties-by-sector-in-england-and-wales-on-the-2010-rating-list" TargetMode="External"/></Relationships>
</file>

<file path=xl/worksheets/_rels/sheet25.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65.xml"/><Relationship Id="rId2" Type="http://schemas.openxmlformats.org/officeDocument/2006/relationships/table" Target="../tables/table64.xml"/><Relationship Id="rId1" Type="http://schemas.openxmlformats.org/officeDocument/2006/relationships/table" Target="../tables/table63.xml"/></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5.xml"/><Relationship Id="rId3" Type="http://schemas.openxmlformats.org/officeDocument/2006/relationships/table" Target="../tables/table10.xml"/><Relationship Id="rId7" Type="http://schemas.openxmlformats.org/officeDocument/2006/relationships/table" Target="../tables/table14.xml"/><Relationship Id="rId2" Type="http://schemas.openxmlformats.org/officeDocument/2006/relationships/table" Target="../tables/table9.xml"/><Relationship Id="rId1" Type="http://schemas.openxmlformats.org/officeDocument/2006/relationships/printerSettings" Target="../printerSettings/printerSettings4.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5.bin"/><Relationship Id="rId4" Type="http://schemas.openxmlformats.org/officeDocument/2006/relationships/table" Target="../tables/table1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6.bin"/><Relationship Id="rId4" Type="http://schemas.openxmlformats.org/officeDocument/2006/relationships/table" Target="../tables/table2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8.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tabColor theme="4" tint="0.39997558519241921"/>
  </sheetPr>
  <dimension ref="B1:N105"/>
  <sheetViews>
    <sheetView showGridLines="0" tabSelected="1" zoomScaleNormal="100" workbookViewId="0"/>
  </sheetViews>
  <sheetFormatPr defaultColWidth="9.140625" defaultRowHeight="15" x14ac:dyDescent="0.25"/>
  <cols>
    <col min="2" max="2" width="3.140625" customWidth="1"/>
    <col min="3" max="12" width="10.7109375" customWidth="1"/>
    <col min="13" max="13" width="3.140625" customWidth="1"/>
  </cols>
  <sheetData>
    <row r="1" spans="2:14" ht="15.75" thickBot="1" x14ac:dyDescent="0.3"/>
    <row r="2" spans="2:14" s="15" customFormat="1" ht="18" customHeight="1" x14ac:dyDescent="0.5">
      <c r="B2" s="12"/>
      <c r="C2" s="13"/>
      <c r="D2" s="13"/>
      <c r="E2" s="13"/>
      <c r="F2" s="13"/>
      <c r="G2" s="13"/>
      <c r="H2" s="13"/>
      <c r="I2" s="13"/>
      <c r="J2" s="13"/>
      <c r="K2" s="13"/>
      <c r="L2" s="14"/>
    </row>
    <row r="3" spans="2:14" s="19" customFormat="1" ht="33" customHeight="1" x14ac:dyDescent="0.45">
      <c r="B3" s="16"/>
      <c r="C3" s="262" t="s">
        <v>0</v>
      </c>
      <c r="D3" s="262"/>
      <c r="E3" s="262"/>
      <c r="F3" s="262"/>
      <c r="G3" s="262"/>
      <c r="H3" s="262"/>
      <c r="I3" s="262"/>
      <c r="J3" s="262"/>
      <c r="K3" s="262"/>
      <c r="L3" s="263"/>
      <c r="M3" s="17"/>
      <c r="N3"/>
    </row>
    <row r="4" spans="2:14" s="19" customFormat="1" ht="96.6" customHeight="1" x14ac:dyDescent="0.35">
      <c r="B4" s="16"/>
      <c r="C4" s="260" t="s">
        <v>1</v>
      </c>
      <c r="D4" s="260"/>
      <c r="E4" s="260"/>
      <c r="F4" s="260"/>
      <c r="G4" s="260"/>
      <c r="H4" s="260"/>
      <c r="I4" s="260"/>
      <c r="J4" s="260"/>
      <c r="K4" s="260"/>
      <c r="L4" s="261"/>
      <c r="M4" s="17"/>
      <c r="N4"/>
    </row>
    <row r="5" spans="2:14" s="19" customFormat="1" ht="4.9000000000000004" customHeight="1" x14ac:dyDescent="0.35">
      <c r="B5" s="16"/>
      <c r="C5" s="20"/>
      <c r="D5" s="20"/>
      <c r="E5" s="20"/>
      <c r="F5" s="20"/>
      <c r="G5" s="20"/>
      <c r="H5" s="20"/>
      <c r="I5" s="20"/>
      <c r="J5" s="20"/>
      <c r="K5" s="20"/>
      <c r="L5" s="46"/>
      <c r="M5" s="17"/>
      <c r="N5"/>
    </row>
    <row r="6" spans="2:14" ht="28.5" customHeight="1" x14ac:dyDescent="0.3">
      <c r="B6" s="21"/>
      <c r="C6" s="258" t="s">
        <v>2</v>
      </c>
      <c r="D6" s="258"/>
      <c r="E6" s="258"/>
      <c r="F6" s="258"/>
      <c r="G6" s="258"/>
      <c r="H6" s="258"/>
      <c r="I6" s="258"/>
      <c r="J6" s="258"/>
      <c r="K6" s="258"/>
      <c r="L6" s="259"/>
      <c r="M6" s="47"/>
    </row>
    <row r="7" spans="2:14" ht="4.9000000000000004" customHeight="1" x14ac:dyDescent="0.25">
      <c r="B7" s="21"/>
      <c r="L7" s="22"/>
    </row>
    <row r="8" spans="2:14" ht="18" customHeight="1" x14ac:dyDescent="0.25">
      <c r="B8" s="21"/>
      <c r="C8" s="23" t="s">
        <v>3</v>
      </c>
      <c r="D8" s="23"/>
      <c r="L8" s="22"/>
    </row>
    <row r="9" spans="2:14" ht="18" customHeight="1" x14ac:dyDescent="0.25">
      <c r="B9" s="21"/>
      <c r="C9" s="49" t="s">
        <v>4</v>
      </c>
      <c r="D9" s="49"/>
      <c r="L9" s="22"/>
    </row>
    <row r="10" spans="2:14" ht="18" customHeight="1" x14ac:dyDescent="0.25">
      <c r="B10" s="21"/>
      <c r="C10" s="49"/>
      <c r="D10" s="49"/>
      <c r="L10" s="22"/>
    </row>
    <row r="11" spans="2:14" ht="18" customHeight="1" x14ac:dyDescent="0.25">
      <c r="B11" s="21"/>
      <c r="C11" s="49" t="s">
        <v>5</v>
      </c>
      <c r="D11" s="49"/>
      <c r="L11" s="22"/>
    </row>
    <row r="12" spans="2:14" ht="18" customHeight="1" x14ac:dyDescent="0.25">
      <c r="B12" s="21"/>
      <c r="C12" s="49"/>
      <c r="D12" s="49"/>
      <c r="L12" s="22"/>
    </row>
    <row r="13" spans="2:14" ht="18" customHeight="1" x14ac:dyDescent="0.25">
      <c r="B13" s="21"/>
      <c r="C13" s="49" t="s">
        <v>6</v>
      </c>
      <c r="D13" s="49"/>
      <c r="L13" s="22"/>
    </row>
    <row r="14" spans="2:14" ht="18" customHeight="1" x14ac:dyDescent="0.25">
      <c r="B14" s="21"/>
      <c r="C14" s="49"/>
      <c r="D14" s="49"/>
      <c r="L14" s="22"/>
    </row>
    <row r="15" spans="2:14" ht="18" customHeight="1" x14ac:dyDescent="0.25">
      <c r="B15" s="21"/>
      <c r="C15" s="49" t="s">
        <v>7</v>
      </c>
      <c r="D15" s="49"/>
      <c r="L15" s="22"/>
    </row>
    <row r="16" spans="2:14" ht="18" customHeight="1" x14ac:dyDescent="0.25">
      <c r="B16" s="21"/>
      <c r="C16" s="49"/>
      <c r="D16" s="49"/>
      <c r="L16" s="22"/>
    </row>
    <row r="17" spans="2:12" ht="18" customHeight="1" x14ac:dyDescent="0.25">
      <c r="B17" s="21"/>
      <c r="C17" s="49" t="s">
        <v>8</v>
      </c>
      <c r="D17" s="49"/>
      <c r="L17" s="22"/>
    </row>
    <row r="18" spans="2:12" ht="18" customHeight="1" x14ac:dyDescent="0.25">
      <c r="B18" s="21"/>
      <c r="C18" s="49"/>
      <c r="D18" s="49"/>
      <c r="L18" s="22"/>
    </row>
    <row r="19" spans="2:12" ht="18" customHeight="1" x14ac:dyDescent="0.25">
      <c r="B19" s="21"/>
      <c r="C19" s="49" t="s">
        <v>9</v>
      </c>
      <c r="D19" s="49"/>
      <c r="L19" s="22"/>
    </row>
    <row r="20" spans="2:12" ht="18" customHeight="1" x14ac:dyDescent="0.25">
      <c r="B20" s="21"/>
      <c r="C20" s="49"/>
      <c r="D20" s="49"/>
      <c r="L20" s="22"/>
    </row>
    <row r="21" spans="2:12" ht="18" customHeight="1" x14ac:dyDescent="0.25">
      <c r="B21" s="21"/>
      <c r="C21" s="49" t="s">
        <v>10</v>
      </c>
      <c r="D21" s="49"/>
      <c r="L21" s="22"/>
    </row>
    <row r="22" spans="2:12" ht="18" customHeight="1" x14ac:dyDescent="0.25">
      <c r="B22" s="21"/>
      <c r="C22" s="49"/>
      <c r="D22" s="49"/>
      <c r="L22" s="22"/>
    </row>
    <row r="23" spans="2:12" ht="18" customHeight="1" x14ac:dyDescent="0.25">
      <c r="B23" s="21"/>
      <c r="C23" s="49" t="s">
        <v>11</v>
      </c>
      <c r="D23" s="49"/>
      <c r="L23" s="22"/>
    </row>
    <row r="24" spans="2:12" ht="18" customHeight="1" x14ac:dyDescent="0.25">
      <c r="B24" s="21"/>
      <c r="C24" s="49"/>
      <c r="D24" s="49"/>
      <c r="L24" s="22"/>
    </row>
    <row r="25" spans="2:12" ht="18" customHeight="1" x14ac:dyDescent="0.25">
      <c r="B25" s="21"/>
      <c r="C25" s="49" t="s">
        <v>12</v>
      </c>
      <c r="D25" s="49"/>
      <c r="L25" s="22"/>
    </row>
    <row r="26" spans="2:12" ht="18" customHeight="1" x14ac:dyDescent="0.25">
      <c r="B26" s="21"/>
      <c r="C26" s="49"/>
      <c r="D26" s="49"/>
      <c r="L26" s="22"/>
    </row>
    <row r="27" spans="2:12" ht="18" customHeight="1" x14ac:dyDescent="0.25">
      <c r="B27" s="21"/>
      <c r="C27" s="49" t="s">
        <v>13</v>
      </c>
      <c r="D27" s="49"/>
      <c r="L27" s="22"/>
    </row>
    <row r="28" spans="2:12" ht="18" customHeight="1" x14ac:dyDescent="0.25">
      <c r="B28" s="21"/>
      <c r="C28" s="49"/>
      <c r="D28" s="49"/>
      <c r="L28" s="22"/>
    </row>
    <row r="29" spans="2:12" ht="18" customHeight="1" x14ac:dyDescent="0.25">
      <c r="B29" s="21"/>
      <c r="C29" s="49" t="s">
        <v>14</v>
      </c>
      <c r="D29" s="49"/>
      <c r="L29" s="22"/>
    </row>
    <row r="30" spans="2:12" ht="18" customHeight="1" x14ac:dyDescent="0.25">
      <c r="B30" s="21"/>
      <c r="C30" s="49"/>
      <c r="D30" s="49"/>
      <c r="L30" s="22"/>
    </row>
    <row r="31" spans="2:12" ht="18" customHeight="1" x14ac:dyDescent="0.25">
      <c r="B31" s="21"/>
      <c r="C31" s="49" t="s">
        <v>15</v>
      </c>
      <c r="D31" s="49"/>
      <c r="L31" s="22"/>
    </row>
    <row r="32" spans="2:12" ht="18" customHeight="1" x14ac:dyDescent="0.25">
      <c r="B32" s="21"/>
      <c r="C32" s="49"/>
      <c r="D32" s="49"/>
      <c r="L32" s="22"/>
    </row>
    <row r="33" spans="2:12" ht="18" customHeight="1" x14ac:dyDescent="0.25">
      <c r="B33" s="21"/>
      <c r="C33" s="49" t="s">
        <v>16</v>
      </c>
      <c r="D33" s="49"/>
      <c r="L33" s="22"/>
    </row>
    <row r="34" spans="2:12" ht="18" customHeight="1" x14ac:dyDescent="0.25">
      <c r="B34" s="21"/>
      <c r="C34" s="49"/>
      <c r="D34" s="49"/>
      <c r="L34" s="22"/>
    </row>
    <row r="35" spans="2:12" ht="18" customHeight="1" x14ac:dyDescent="0.25">
      <c r="B35" s="21"/>
      <c r="C35" s="49" t="s">
        <v>17</v>
      </c>
      <c r="D35" s="49"/>
      <c r="L35" s="22"/>
    </row>
    <row r="36" spans="2:12" ht="18" customHeight="1" x14ac:dyDescent="0.25">
      <c r="B36" s="21"/>
      <c r="C36" s="49"/>
      <c r="D36" s="49"/>
      <c r="L36" s="22"/>
    </row>
    <row r="37" spans="2:12" ht="18" customHeight="1" x14ac:dyDescent="0.25">
      <c r="B37" s="21"/>
      <c r="C37" s="49" t="s">
        <v>18</v>
      </c>
      <c r="D37" s="49"/>
      <c r="L37" s="22"/>
    </row>
    <row r="38" spans="2:12" ht="18" customHeight="1" x14ac:dyDescent="0.25">
      <c r="B38" s="21"/>
      <c r="C38" s="49"/>
      <c r="D38" s="49"/>
      <c r="L38" s="22"/>
    </row>
    <row r="39" spans="2:12" ht="18" customHeight="1" x14ac:dyDescent="0.25">
      <c r="B39" s="21"/>
      <c r="C39" s="49" t="s">
        <v>19</v>
      </c>
      <c r="D39" s="49"/>
      <c r="L39" s="22"/>
    </row>
    <row r="40" spans="2:12" ht="18" customHeight="1" x14ac:dyDescent="0.25">
      <c r="B40" s="21"/>
      <c r="C40" s="49"/>
      <c r="D40" s="49"/>
      <c r="L40" s="22"/>
    </row>
    <row r="41" spans="2:12" ht="18" customHeight="1" x14ac:dyDescent="0.25">
      <c r="B41" s="21"/>
      <c r="C41" s="49" t="s">
        <v>20</v>
      </c>
      <c r="D41" s="49"/>
      <c r="L41" s="22"/>
    </row>
    <row r="42" spans="2:12" ht="18" customHeight="1" x14ac:dyDescent="0.25">
      <c r="B42" s="21"/>
      <c r="C42" s="49"/>
      <c r="D42" s="49"/>
      <c r="L42" s="22"/>
    </row>
    <row r="43" spans="2:12" ht="18" customHeight="1" x14ac:dyDescent="0.25">
      <c r="B43" s="21"/>
      <c r="C43" s="49" t="s">
        <v>21</v>
      </c>
      <c r="D43" s="49"/>
      <c r="L43" s="22"/>
    </row>
    <row r="44" spans="2:12" ht="18" customHeight="1" x14ac:dyDescent="0.25">
      <c r="B44" s="21"/>
      <c r="C44" s="49"/>
      <c r="D44" s="49"/>
      <c r="L44" s="22"/>
    </row>
    <row r="45" spans="2:12" ht="18" customHeight="1" x14ac:dyDescent="0.25">
      <c r="B45" s="21"/>
      <c r="C45" s="49" t="s">
        <v>22</v>
      </c>
      <c r="D45" s="49"/>
      <c r="L45" s="22"/>
    </row>
    <row r="46" spans="2:12" ht="18" customHeight="1" x14ac:dyDescent="0.25">
      <c r="B46" s="21"/>
      <c r="C46" s="49"/>
      <c r="D46" s="49"/>
      <c r="L46" s="22"/>
    </row>
    <row r="47" spans="2:12" ht="18" customHeight="1" x14ac:dyDescent="0.25">
      <c r="B47" s="21"/>
      <c r="C47" s="49" t="s">
        <v>23</v>
      </c>
      <c r="D47" s="49"/>
      <c r="L47" s="22"/>
    </row>
    <row r="48" spans="2:12" ht="18" customHeight="1" x14ac:dyDescent="0.25">
      <c r="B48" s="21"/>
      <c r="C48" s="49"/>
      <c r="D48" s="49"/>
      <c r="L48" s="22"/>
    </row>
    <row r="49" spans="2:12" ht="18" customHeight="1" x14ac:dyDescent="0.25">
      <c r="B49" s="21"/>
      <c r="C49" s="49" t="s">
        <v>24</v>
      </c>
      <c r="D49" s="49"/>
      <c r="L49" s="22"/>
    </row>
    <row r="50" spans="2:12" ht="18" customHeight="1" x14ac:dyDescent="0.25">
      <c r="B50" s="21"/>
      <c r="C50" s="49"/>
      <c r="D50" s="49"/>
      <c r="L50" s="22"/>
    </row>
    <row r="51" spans="2:12" ht="18" customHeight="1" x14ac:dyDescent="0.25">
      <c r="B51" s="21"/>
      <c r="C51" s="49" t="s">
        <v>25</v>
      </c>
      <c r="D51" s="49"/>
      <c r="L51" s="22"/>
    </row>
    <row r="52" spans="2:12" ht="18" customHeight="1" x14ac:dyDescent="0.25">
      <c r="B52" s="21"/>
      <c r="C52" s="49"/>
      <c r="D52" s="49"/>
      <c r="L52" s="22"/>
    </row>
    <row r="53" spans="2:12" ht="18" customHeight="1" x14ac:dyDescent="0.25">
      <c r="B53" s="21"/>
      <c r="C53" s="49" t="s">
        <v>26</v>
      </c>
      <c r="D53" s="49"/>
      <c r="L53" s="22"/>
    </row>
    <row r="54" spans="2:12" ht="18" customHeight="1" x14ac:dyDescent="0.25">
      <c r="B54" s="21"/>
      <c r="C54" s="49"/>
      <c r="D54" s="49"/>
      <c r="L54" s="22"/>
    </row>
    <row r="55" spans="2:12" ht="18" customHeight="1" x14ac:dyDescent="0.25">
      <c r="B55" s="21"/>
      <c r="C55" s="49" t="s">
        <v>27</v>
      </c>
      <c r="D55" s="49"/>
      <c r="L55" s="22"/>
    </row>
    <row r="56" spans="2:12" ht="18" customHeight="1" x14ac:dyDescent="0.25">
      <c r="B56" s="21"/>
      <c r="C56" s="49"/>
      <c r="D56" s="49"/>
      <c r="L56" s="22"/>
    </row>
    <row r="57" spans="2:12" ht="18" customHeight="1" x14ac:dyDescent="0.25">
      <c r="B57" s="21"/>
      <c r="C57" s="23" t="s">
        <v>28</v>
      </c>
      <c r="D57" s="25" t="s">
        <v>29</v>
      </c>
      <c r="L57" s="22"/>
    </row>
    <row r="58" spans="2:12" ht="18" customHeight="1" x14ac:dyDescent="0.25">
      <c r="B58" s="21"/>
      <c r="C58" s="23" t="s">
        <v>30</v>
      </c>
      <c r="D58" s="26" t="s">
        <v>31</v>
      </c>
      <c r="L58" s="22"/>
    </row>
    <row r="59" spans="2:12" x14ac:dyDescent="0.25">
      <c r="B59" s="21"/>
      <c r="C59" t="s">
        <v>32</v>
      </c>
      <c r="L59" s="22"/>
    </row>
    <row r="60" spans="2:12" ht="15.75" thickBot="1" x14ac:dyDescent="0.3">
      <c r="B60" s="27"/>
      <c r="C60" s="28"/>
      <c r="D60" s="28"/>
      <c r="E60" s="28"/>
      <c r="F60" s="28"/>
      <c r="G60" s="28"/>
      <c r="H60" s="28"/>
      <c r="I60" s="28"/>
      <c r="J60" s="28"/>
      <c r="K60" s="28"/>
      <c r="L60" s="29"/>
    </row>
    <row r="105" spans="5:5" ht="15.75" thickBot="1" x14ac:dyDescent="0.3">
      <c r="E105" s="28"/>
    </row>
  </sheetData>
  <mergeCells count="3">
    <mergeCell ref="C6:L6"/>
    <mergeCell ref="C4:L4"/>
    <mergeCell ref="C3:L3"/>
  </mergeCells>
  <phoneticPr fontId="21" type="noConversion"/>
  <hyperlinks>
    <hyperlink ref="D57" r:id="rId1" xr:uid="{00000000-0004-0000-0000-000000000000}"/>
    <hyperlink ref="C9:D9" location="'Tables'!A1" display="1. Tables" xr:uid="{906FECD8-2D3C-49AF-833A-15CF93A4631E}"/>
    <hyperlink ref="C11:D11" location="'Summary'!A1" display="2. Summary" xr:uid="{F6847FA7-55EE-4F9A-B937-AF98E8697B1D}"/>
    <hyperlink ref="C13:D13" location="'Listed Buildings (Regional)'!A1" display="3. Listed Buildings (Regional)" xr:uid="{7508C44B-7312-41A6-A8E1-0935C87DC52A}"/>
    <hyperlink ref="C15:D15" location="'Listed Buildings LA'!A1" display="4. Listed Buildings LA" xr:uid="{04F05E67-0624-4D20-B9B9-998EF2C86902}"/>
    <hyperlink ref="C17:D17" location="'Conservation Areas LA'!A1" display="5. Conservation Areas LA" xr:uid="{B594EC18-4FF0-4039-8768-D34BA6022EE8}"/>
    <hyperlink ref="C19:D19" location="'Conservation Areas (Regional)'!A1" display="6. Conservation Areas (Regional)" xr:uid="{EB169A2D-9D2E-4E3B-9E69-14AE07114F37}"/>
    <hyperlink ref="C21:D21" location="'Scheduled Monuments LA'!A1" display="7. Scheduled Monuments LA" xr:uid="{14FA08C0-4341-4FA2-AF58-D7675770802D}"/>
    <hyperlink ref="C23:D23" location="'Scheduled Monuments (Regional)'!A1" display="8. Scheduled Monuments (Regional)" xr:uid="{29E2B971-AE04-4D4F-815E-D6EE41E5DCB9}"/>
    <hyperlink ref="C25:D25" location="'Parks and Gardens (Regional)'!A1" display="9. Parks and Gardens (Regional)" xr:uid="{8594586C-6DF5-47C6-AA60-FE3B2EA42C61}"/>
    <hyperlink ref="C27:D27" location="'Parks and Gardens LA'!A1" display="10. Parks and Gardens LA" xr:uid="{4D799A65-B474-4B3D-8A40-88F7511077ED}"/>
    <hyperlink ref="C29:D29" location="'Historic Battlefields'!A1" display="11. Historic Battlefields" xr:uid="{1CB4B2FD-4BDF-4573-AD76-B32C12A8B9C8}"/>
    <hyperlink ref="C31:D31" location="'Protected Historic Wreck Sites'!A1" display="12. Protected Historic Wreck Sites" xr:uid="{07E8FED3-5BF1-41BA-98D8-86262CBC12EA}"/>
    <hyperlink ref="C33:D33" location="'World Heritage Sites'!A1" display="13. World Heritage Sites" xr:uid="{6414F9C9-19D5-424B-9798-EFC03BC282B2}"/>
    <hyperlink ref="C35:D35" location="'AONBs and National Parks'!A1" display="14. AONBs and National Parks" xr:uid="{6C67455B-BBD4-402D-9029-0ACA6877C4B0}"/>
    <hyperlink ref="C37:D37" location="'Historic Environment Records'!A1" display="15. Historic Environment Records" xr:uid="{CA0EDF07-6C8B-452A-980C-CCBE9FE83CDD}"/>
    <hyperlink ref="C39:D39" location="'HLC regional'!A1" display="16. HLC regional" xr:uid="{F3162403-FB34-4458-811F-338CA930E783}"/>
    <hyperlink ref="C41:D41" location="'HLC surveys'!A1" display="17. HLC surveys" xr:uid="{6A3D4E8A-F0E3-486D-AB3E-C7329F4B4D6A}"/>
    <hyperlink ref="C43:D43" location="'Local Lists (Regional)'!A1" display="18. Local Lists (Regional)" xr:uid="{A5E7E6B7-17A0-49F6-AACF-633A4A22650C}"/>
    <hyperlink ref="C45:D45" location="'Local Lists'!A1" display="19. Local Lists" xr:uid="{7664D622-E943-49AE-BC1B-53C86806ADD6}"/>
    <hyperlink ref="C47:D47" location="'Marine Historic Environment'!A1" display="20. Marine Historic Environment" xr:uid="{170D777A-BCB2-4E79-B41C-356C2588D02A}"/>
    <hyperlink ref="C49:D49" location="'Pre-1919 Dwellings'!A1" display="21. Pre-1919 Dwellings" xr:uid="{670A45F0-0D3A-4849-BC25-707CE2B4F9F4}"/>
    <hyperlink ref="C51:D51" location="'Pre-1919 Dwellings (LA)'!A1" display="22. Pre-1919 Dwellings (LA)" xr:uid="{A1A5EC95-2EFC-48A8-85AC-B9F2C221C274}"/>
    <hyperlink ref="C53:D53" location="'Pre-1919 Dwellings (parl. con.)'!A1" display="23. Pre-1919 Dwellings (parl. con.)" xr:uid="{80D14717-5182-4E1A-82A6-19A9BD5FFC02}"/>
    <hyperlink ref="C55:D55" location="'Listed Building Use'!A1" display="24. Listed Building Use" xr:uid="{3B0B1FB5-1163-4DA4-B53E-7F2AAF5998DA}"/>
  </hyperlinks>
  <pageMargins left="0.7" right="0.7" top="0.75" bottom="0.75" header="0.3" footer="0.3"/>
  <pageSetup paperSize="9" orientation="portrait"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5196A-FFB8-420B-A004-91058F0487FA}">
  <sheetPr codeName="Sheet7"/>
  <dimension ref="A1:Z70"/>
  <sheetViews>
    <sheetView showGridLines="0" topLeftCell="B1" zoomScaleNormal="100" workbookViewId="0">
      <selection activeCell="B1" sqref="B1"/>
    </sheetView>
  </sheetViews>
  <sheetFormatPr defaultColWidth="9.140625" defaultRowHeight="14.25" outlineLevelCol="1" x14ac:dyDescent="0.2"/>
  <cols>
    <col min="1" max="1" width="13.28515625" style="2" hidden="1" customWidth="1" outlineLevel="1"/>
    <col min="2" max="2" width="15.85546875" style="2" customWidth="1" collapsed="1"/>
    <col min="3" max="17" width="13.140625" style="4" customWidth="1"/>
    <col min="18" max="18" width="20" style="5" customWidth="1"/>
    <col min="19" max="19" width="20" style="4" customWidth="1"/>
    <col min="20" max="20" width="20" style="5" customWidth="1"/>
    <col min="21" max="21" width="9.140625" style="2"/>
    <col min="22" max="22" width="9.28515625" style="2" hidden="1" customWidth="1"/>
    <col min="23" max="23" width="30.28515625" style="2" customWidth="1"/>
    <col min="24" max="24" width="19.42578125" style="2" customWidth="1"/>
    <col min="25" max="16384" width="9.140625" style="2"/>
  </cols>
  <sheetData>
    <row r="1" spans="1:26" ht="15" x14ac:dyDescent="0.25">
      <c r="A1" s="51"/>
      <c r="B1" s="51" t="s">
        <v>33</v>
      </c>
      <c r="C1" s="70"/>
      <c r="D1" s="70"/>
      <c r="E1" s="70"/>
      <c r="F1" s="70"/>
      <c r="G1" s="70"/>
      <c r="H1" s="70"/>
      <c r="I1" s="70"/>
      <c r="J1" s="70"/>
      <c r="K1" s="70"/>
      <c r="L1" s="70"/>
      <c r="M1" s="70"/>
      <c r="N1" s="70"/>
      <c r="O1" s="70"/>
      <c r="P1" s="70"/>
      <c r="Q1" s="70"/>
      <c r="R1" s="71"/>
      <c r="S1" s="70"/>
      <c r="T1" s="71"/>
      <c r="U1" s="67"/>
      <c r="V1" s="67"/>
      <c r="W1" s="67"/>
      <c r="X1" s="67"/>
      <c r="Y1" s="67"/>
      <c r="Z1" s="67"/>
    </row>
    <row r="2" spans="1:26" s="1" customFormat="1" ht="31.5" x14ac:dyDescent="0.5">
      <c r="A2" s="52"/>
      <c r="B2" s="52" t="s">
        <v>10750</v>
      </c>
      <c r="C2" s="52"/>
      <c r="D2" s="52"/>
      <c r="E2" s="52"/>
      <c r="F2" s="52"/>
      <c r="G2" s="52"/>
      <c r="H2" s="52"/>
      <c r="I2" s="52"/>
      <c r="J2" s="52"/>
      <c r="K2" s="52"/>
      <c r="L2" s="52"/>
      <c r="M2" s="52"/>
      <c r="N2" s="52"/>
      <c r="O2" s="52"/>
      <c r="P2" s="52"/>
      <c r="Q2" s="52"/>
      <c r="R2" s="52"/>
      <c r="S2" s="52"/>
      <c r="T2" s="52"/>
      <c r="U2" s="52"/>
      <c r="V2" s="52"/>
      <c r="W2" s="52"/>
      <c r="X2" s="52"/>
      <c r="Y2" s="52"/>
      <c r="Z2" s="52"/>
    </row>
    <row r="3" spans="1:26" ht="121.9" customHeight="1" x14ac:dyDescent="0.25">
      <c r="A3" s="67"/>
      <c r="B3" s="272" t="s">
        <v>10751</v>
      </c>
      <c r="C3" s="272"/>
      <c r="D3" s="272"/>
      <c r="E3" s="272"/>
      <c r="F3" s="272"/>
      <c r="G3" s="272"/>
      <c r="H3" s="272"/>
      <c r="I3" s="70"/>
      <c r="J3" s="70"/>
      <c r="K3" s="70"/>
      <c r="L3" s="70"/>
      <c r="M3" s="70"/>
      <c r="N3" s="70"/>
      <c r="O3" s="70"/>
      <c r="P3" s="70"/>
      <c r="Q3" s="70"/>
      <c r="R3" s="71"/>
      <c r="S3" s="70"/>
      <c r="T3" s="71"/>
      <c r="U3" s="67"/>
      <c r="V3" s="67"/>
      <c r="W3" s="67"/>
      <c r="X3" s="67"/>
      <c r="Y3" s="67"/>
      <c r="Z3" s="67"/>
    </row>
    <row r="4" spans="1:26" ht="15" x14ac:dyDescent="0.25">
      <c r="A4" s="67"/>
      <c r="B4" s="67"/>
      <c r="C4" s="70"/>
      <c r="D4" s="70"/>
      <c r="E4" s="70"/>
      <c r="F4" s="70"/>
      <c r="G4" s="70"/>
      <c r="H4" s="70"/>
      <c r="I4" s="70"/>
      <c r="J4" s="70"/>
      <c r="K4" s="70"/>
      <c r="L4" s="70"/>
      <c r="M4" s="70"/>
      <c r="N4" s="70"/>
      <c r="O4" s="70"/>
      <c r="P4" s="70"/>
      <c r="Q4" s="70"/>
      <c r="R4" s="71"/>
      <c r="S4" s="70"/>
      <c r="T4" s="71"/>
      <c r="U4" s="67"/>
      <c r="V4" s="67"/>
      <c r="W4" s="67"/>
      <c r="X4" s="67"/>
      <c r="Y4" s="67"/>
      <c r="Z4" s="67"/>
    </row>
    <row r="5" spans="1:26" s="7" customFormat="1" ht="18.75" x14ac:dyDescent="0.3">
      <c r="A5" s="54"/>
      <c r="B5" s="54" t="s">
        <v>78</v>
      </c>
      <c r="C5" s="54"/>
      <c r="D5" s="54"/>
      <c r="E5" s="54"/>
      <c r="F5" s="54"/>
      <c r="G5" s="54"/>
      <c r="H5" s="54"/>
      <c r="I5" s="54"/>
      <c r="J5" s="54"/>
      <c r="K5" s="54"/>
      <c r="L5" s="54"/>
      <c r="M5" s="54"/>
      <c r="N5" s="54"/>
      <c r="O5" s="54"/>
      <c r="P5" s="54"/>
      <c r="Q5" s="54"/>
      <c r="R5" s="54"/>
      <c r="S5" s="54"/>
      <c r="T5" s="54"/>
      <c r="U5" s="54"/>
      <c r="V5" s="54"/>
      <c r="W5" s="54" t="s">
        <v>77</v>
      </c>
      <c r="X5" s="54"/>
      <c r="Y5" s="54"/>
      <c r="Z5" s="54"/>
    </row>
    <row r="6" spans="1:26" s="3" customFormat="1" ht="75" x14ac:dyDescent="0.25">
      <c r="A6" s="69" t="s">
        <v>229</v>
      </c>
      <c r="B6" s="69" t="s">
        <v>210</v>
      </c>
      <c r="C6" s="81" t="s">
        <v>230</v>
      </c>
      <c r="D6" s="81" t="s">
        <v>10752</v>
      </c>
      <c r="E6" s="81" t="s">
        <v>1062</v>
      </c>
      <c r="F6" s="81" t="s">
        <v>126</v>
      </c>
      <c r="G6" s="81" t="s">
        <v>127</v>
      </c>
      <c r="H6" s="81" t="s">
        <v>128</v>
      </c>
      <c r="I6" s="81" t="s">
        <v>129</v>
      </c>
      <c r="J6" s="81" t="s">
        <v>130</v>
      </c>
      <c r="K6" s="81" t="s">
        <v>131</v>
      </c>
      <c r="L6" s="81" t="s">
        <v>132</v>
      </c>
      <c r="M6" s="81" t="s">
        <v>133</v>
      </c>
      <c r="N6" s="81" t="s">
        <v>134</v>
      </c>
      <c r="O6" s="81" t="s">
        <v>135</v>
      </c>
      <c r="P6" s="81" t="s">
        <v>136</v>
      </c>
      <c r="Q6" s="81" t="s">
        <v>137</v>
      </c>
      <c r="R6" s="82" t="s">
        <v>10753</v>
      </c>
      <c r="S6" s="81" t="s">
        <v>10754</v>
      </c>
      <c r="T6" s="82" t="s">
        <v>10755</v>
      </c>
      <c r="U6" s="69"/>
      <c r="V6" s="69" t="s">
        <v>229</v>
      </c>
      <c r="W6" s="186" t="s">
        <v>210</v>
      </c>
      <c r="X6" s="187" t="s">
        <v>10756</v>
      </c>
      <c r="Y6" s="69"/>
      <c r="Z6" s="67"/>
    </row>
    <row r="7" spans="1:26" ht="15" x14ac:dyDescent="0.25">
      <c r="A7" s="67" t="s">
        <v>235</v>
      </c>
      <c r="B7" s="67" t="s">
        <v>171</v>
      </c>
      <c r="C7" s="70" t="s">
        <v>149</v>
      </c>
      <c r="D7" s="70" t="s">
        <v>149</v>
      </c>
      <c r="E7" s="70">
        <v>6</v>
      </c>
      <c r="F7" s="70">
        <v>6</v>
      </c>
      <c r="G7" s="70">
        <v>6</v>
      </c>
      <c r="H7" s="70">
        <v>6</v>
      </c>
      <c r="I7" s="70">
        <v>6</v>
      </c>
      <c r="J7" s="70">
        <v>6</v>
      </c>
      <c r="K7" s="70">
        <v>6</v>
      </c>
      <c r="L7" s="70">
        <v>6</v>
      </c>
      <c r="M7" s="70">
        <v>6</v>
      </c>
      <c r="N7" s="70">
        <v>6</v>
      </c>
      <c r="O7" s="70">
        <v>6</v>
      </c>
      <c r="P7" s="67">
        <v>6</v>
      </c>
      <c r="Q7" s="67">
        <v>6</v>
      </c>
      <c r="R7" s="183">
        <f>Historic_Battlefields_by_Region[[#This Row],[2021]]/Q$7</f>
        <v>1</v>
      </c>
      <c r="S7" s="196">
        <f>Historic_Battlefields_by_Region[[#This Row],[2021]]-Historic_Battlefields_by_Region[[#This Row],[2009]]</f>
        <v>0</v>
      </c>
      <c r="T7" s="183">
        <v>0</v>
      </c>
      <c r="U7" s="67"/>
      <c r="V7" s="67" t="s">
        <v>238</v>
      </c>
      <c r="W7" s="88" t="s">
        <v>174</v>
      </c>
      <c r="X7" s="89" t="s">
        <v>10757</v>
      </c>
      <c r="Y7" s="67"/>
      <c r="Z7" s="67"/>
    </row>
    <row r="8" spans="1:26" ht="15" x14ac:dyDescent="0.25">
      <c r="A8" s="67" t="s">
        <v>236</v>
      </c>
      <c r="B8" s="67" t="s">
        <v>172</v>
      </c>
      <c r="C8" s="70" t="s">
        <v>149</v>
      </c>
      <c r="D8" s="70" t="s">
        <v>149</v>
      </c>
      <c r="E8" s="70">
        <v>3</v>
      </c>
      <c r="F8" s="70">
        <v>3</v>
      </c>
      <c r="G8" s="70">
        <v>3</v>
      </c>
      <c r="H8" s="70">
        <v>3</v>
      </c>
      <c r="I8" s="70">
        <v>3</v>
      </c>
      <c r="J8" s="70">
        <v>3</v>
      </c>
      <c r="K8" s="70">
        <v>3</v>
      </c>
      <c r="L8" s="70">
        <v>3</v>
      </c>
      <c r="M8" s="70">
        <v>3</v>
      </c>
      <c r="N8" s="70">
        <v>4</v>
      </c>
      <c r="O8" s="70">
        <v>4</v>
      </c>
      <c r="P8" s="67">
        <v>4</v>
      </c>
      <c r="Q8" s="67">
        <v>4</v>
      </c>
      <c r="R8" s="183">
        <f>Historic_Battlefields_by_Region[[#This Row],[2021]]/Q$7</f>
        <v>0.66666666666666663</v>
      </c>
      <c r="S8" s="196">
        <f>Historic_Battlefields_by_Region[[#This Row],[2021]]-Historic_Battlefields_by_Region[[#This Row],[2009]]</f>
        <v>1</v>
      </c>
      <c r="T8" s="183">
        <f>S8/E8</f>
        <v>0.33333333333333331</v>
      </c>
      <c r="U8" s="67"/>
      <c r="V8" s="67" t="s">
        <v>238</v>
      </c>
      <c r="W8" s="88" t="s">
        <v>174</v>
      </c>
      <c r="X8" s="89" t="s">
        <v>10758</v>
      </c>
      <c r="Y8" s="67"/>
      <c r="Z8" s="67"/>
    </row>
    <row r="9" spans="1:26" ht="15" x14ac:dyDescent="0.25">
      <c r="A9" s="67" t="s">
        <v>237</v>
      </c>
      <c r="B9" s="67" t="s">
        <v>173</v>
      </c>
      <c r="C9" s="70" t="s">
        <v>149</v>
      </c>
      <c r="D9" s="70" t="s">
        <v>149</v>
      </c>
      <c r="E9" s="70">
        <v>7</v>
      </c>
      <c r="F9" s="70">
        <v>7</v>
      </c>
      <c r="G9" s="70">
        <v>7</v>
      </c>
      <c r="H9" s="70">
        <v>7</v>
      </c>
      <c r="I9" s="70">
        <v>7</v>
      </c>
      <c r="J9" s="70">
        <v>7</v>
      </c>
      <c r="K9" s="70">
        <v>7</v>
      </c>
      <c r="L9" s="70">
        <v>7</v>
      </c>
      <c r="M9" s="70">
        <v>7</v>
      </c>
      <c r="N9" s="70">
        <v>7</v>
      </c>
      <c r="O9" s="70">
        <v>7</v>
      </c>
      <c r="P9" s="67">
        <v>7</v>
      </c>
      <c r="Q9" s="67">
        <v>7</v>
      </c>
      <c r="R9" s="183">
        <f>Historic_Battlefields_by_Region[[#This Row],[2021]]/Q$7</f>
        <v>1.1666666666666667</v>
      </c>
      <c r="S9" s="196">
        <f>Historic_Battlefields_by_Region[[#This Row],[2021]]-Historic_Battlefields_by_Region[[#This Row],[2009]]</f>
        <v>0</v>
      </c>
      <c r="T9" s="183">
        <v>0</v>
      </c>
      <c r="U9" s="67"/>
      <c r="V9" s="67" t="s">
        <v>238</v>
      </c>
      <c r="W9" s="88" t="s">
        <v>174</v>
      </c>
      <c r="X9" s="89" t="s">
        <v>10759</v>
      </c>
      <c r="Y9" s="67"/>
      <c r="Z9" s="67"/>
    </row>
    <row r="10" spans="1:26" ht="15" x14ac:dyDescent="0.25">
      <c r="A10" s="67" t="s">
        <v>238</v>
      </c>
      <c r="B10" s="67" t="s">
        <v>174</v>
      </c>
      <c r="C10" s="70" t="s">
        <v>149</v>
      </c>
      <c r="D10" s="70" t="s">
        <v>149</v>
      </c>
      <c r="E10" s="70">
        <v>5</v>
      </c>
      <c r="F10" s="70">
        <v>5</v>
      </c>
      <c r="G10" s="70">
        <v>5</v>
      </c>
      <c r="H10" s="70">
        <v>5</v>
      </c>
      <c r="I10" s="70">
        <v>5</v>
      </c>
      <c r="J10" s="70">
        <v>6</v>
      </c>
      <c r="K10" s="70">
        <v>6</v>
      </c>
      <c r="L10" s="70">
        <v>6</v>
      </c>
      <c r="M10" s="70">
        <v>6</v>
      </c>
      <c r="N10" s="70">
        <v>6</v>
      </c>
      <c r="O10" s="70">
        <v>6</v>
      </c>
      <c r="P10" s="67">
        <v>6</v>
      </c>
      <c r="Q10" s="67">
        <v>6</v>
      </c>
      <c r="R10" s="183">
        <f>Historic_Battlefields_by_Region[[#This Row],[2021]]/Q$7</f>
        <v>1</v>
      </c>
      <c r="S10" s="196">
        <f>Historic_Battlefields_by_Region[[#This Row],[2021]]-Historic_Battlefields_by_Region[[#This Row],[2009]]</f>
        <v>1</v>
      </c>
      <c r="T10" s="183">
        <f>S10/E10</f>
        <v>0.2</v>
      </c>
      <c r="U10" s="67"/>
      <c r="V10" s="67" t="s">
        <v>238</v>
      </c>
      <c r="W10" s="88" t="s">
        <v>174</v>
      </c>
      <c r="X10" s="89" t="s">
        <v>6649</v>
      </c>
      <c r="Y10" s="67"/>
      <c r="Z10" s="67"/>
    </row>
    <row r="11" spans="1:26" ht="15" x14ac:dyDescent="0.25">
      <c r="A11" s="67" t="s">
        <v>239</v>
      </c>
      <c r="B11" s="67" t="s">
        <v>175</v>
      </c>
      <c r="C11" s="70" t="s">
        <v>149</v>
      </c>
      <c r="D11" s="70" t="s">
        <v>149</v>
      </c>
      <c r="E11" s="70">
        <v>6</v>
      </c>
      <c r="F11" s="70">
        <v>6</v>
      </c>
      <c r="G11" s="70">
        <v>6</v>
      </c>
      <c r="H11" s="70">
        <v>6</v>
      </c>
      <c r="I11" s="70">
        <v>6</v>
      </c>
      <c r="J11" s="70">
        <v>6</v>
      </c>
      <c r="K11" s="70">
        <v>6</v>
      </c>
      <c r="L11" s="70">
        <v>6</v>
      </c>
      <c r="M11" s="70">
        <v>6</v>
      </c>
      <c r="N11" s="70">
        <v>6</v>
      </c>
      <c r="O11" s="70">
        <v>6</v>
      </c>
      <c r="P11" s="67">
        <v>6</v>
      </c>
      <c r="Q11" s="67">
        <v>6</v>
      </c>
      <c r="R11" s="183">
        <f>Historic_Battlefields_by_Region[[#This Row],[2021]]/Q$7</f>
        <v>1</v>
      </c>
      <c r="S11" s="196">
        <f>Historic_Battlefields_by_Region[[#This Row],[2021]]-Historic_Battlefields_by_Region[[#This Row],[2009]]</f>
        <v>0</v>
      </c>
      <c r="T11" s="183">
        <v>0</v>
      </c>
      <c r="U11" s="67"/>
      <c r="V11" s="67" t="s">
        <v>238</v>
      </c>
      <c r="W11" s="88" t="s">
        <v>174</v>
      </c>
      <c r="X11" s="89" t="s">
        <v>10760</v>
      </c>
      <c r="Y11" s="67"/>
      <c r="Z11" s="67"/>
    </row>
    <row r="12" spans="1:26" ht="15" x14ac:dyDescent="0.25">
      <c r="A12" s="67" t="s">
        <v>240</v>
      </c>
      <c r="B12" s="67" t="s">
        <v>176</v>
      </c>
      <c r="C12" s="70" t="s">
        <v>149</v>
      </c>
      <c r="D12" s="70" t="s">
        <v>149</v>
      </c>
      <c r="E12" s="70">
        <v>1</v>
      </c>
      <c r="F12" s="70">
        <v>1</v>
      </c>
      <c r="G12" s="70">
        <v>1</v>
      </c>
      <c r="H12" s="70">
        <v>1</v>
      </c>
      <c r="I12" s="70">
        <v>1</v>
      </c>
      <c r="J12" s="70">
        <v>1</v>
      </c>
      <c r="K12" s="70">
        <v>1</v>
      </c>
      <c r="L12" s="70">
        <v>1</v>
      </c>
      <c r="M12" s="70">
        <v>1</v>
      </c>
      <c r="N12" s="70">
        <v>1</v>
      </c>
      <c r="O12" s="70">
        <v>1</v>
      </c>
      <c r="P12" s="67">
        <v>1</v>
      </c>
      <c r="Q12" s="67">
        <v>1</v>
      </c>
      <c r="R12" s="183">
        <f>Historic_Battlefields_by_Region[[#This Row],[2021]]/Q$7</f>
        <v>0.16666666666666666</v>
      </c>
      <c r="S12" s="196">
        <f>Historic_Battlefields_by_Region[[#This Row],[2021]]-Historic_Battlefields_by_Region[[#This Row],[2009]]</f>
        <v>0</v>
      </c>
      <c r="T12" s="183">
        <v>0</v>
      </c>
      <c r="U12" s="67"/>
      <c r="V12" s="67" t="s">
        <v>238</v>
      </c>
      <c r="W12" s="88" t="s">
        <v>174</v>
      </c>
      <c r="X12" s="89" t="s">
        <v>10761</v>
      </c>
      <c r="Y12" s="67"/>
      <c r="Z12" s="67"/>
    </row>
    <row r="13" spans="1:26" ht="15" x14ac:dyDescent="0.25">
      <c r="A13" s="67" t="s">
        <v>241</v>
      </c>
      <c r="B13" s="67" t="s">
        <v>177</v>
      </c>
      <c r="C13" s="70" t="s">
        <v>149</v>
      </c>
      <c r="D13" s="70" t="s">
        <v>149</v>
      </c>
      <c r="E13" s="70">
        <v>1</v>
      </c>
      <c r="F13" s="70">
        <v>1</v>
      </c>
      <c r="G13" s="70">
        <v>1</v>
      </c>
      <c r="H13" s="70">
        <v>1</v>
      </c>
      <c r="I13" s="70">
        <v>1</v>
      </c>
      <c r="J13" s="70">
        <v>1</v>
      </c>
      <c r="K13" s="70">
        <v>1</v>
      </c>
      <c r="L13" s="70">
        <v>1</v>
      </c>
      <c r="M13" s="70">
        <v>1</v>
      </c>
      <c r="N13" s="70">
        <v>1</v>
      </c>
      <c r="O13" s="70">
        <v>1</v>
      </c>
      <c r="P13" s="67">
        <v>1</v>
      </c>
      <c r="Q13" s="67">
        <v>1</v>
      </c>
      <c r="R13" s="183">
        <f>Historic_Battlefields_by_Region[[#This Row],[2021]]/Q$7</f>
        <v>0.16666666666666666</v>
      </c>
      <c r="S13" s="196">
        <f>Historic_Battlefields_by_Region[[#This Row],[2021]]-Historic_Battlefields_by_Region[[#This Row],[2009]]</f>
        <v>0</v>
      </c>
      <c r="T13" s="183">
        <v>0</v>
      </c>
      <c r="U13" s="67"/>
      <c r="V13" s="67" t="s">
        <v>240</v>
      </c>
      <c r="W13" s="88" t="s">
        <v>176</v>
      </c>
      <c r="X13" s="89" t="s">
        <v>399</v>
      </c>
      <c r="Y13" s="67"/>
      <c r="Z13" s="67"/>
    </row>
    <row r="14" spans="1:26" ht="15" x14ac:dyDescent="0.25">
      <c r="A14" s="67" t="s">
        <v>242</v>
      </c>
      <c r="B14" s="67" t="s">
        <v>178</v>
      </c>
      <c r="C14" s="70" t="s">
        <v>149</v>
      </c>
      <c r="D14" s="70" t="s">
        <v>149</v>
      </c>
      <c r="E14" s="70">
        <v>6</v>
      </c>
      <c r="F14" s="70">
        <v>6</v>
      </c>
      <c r="G14" s="70">
        <v>6</v>
      </c>
      <c r="H14" s="70">
        <v>6</v>
      </c>
      <c r="I14" s="70">
        <v>6</v>
      </c>
      <c r="J14" s="70">
        <v>6</v>
      </c>
      <c r="K14" s="70">
        <v>6</v>
      </c>
      <c r="L14" s="70">
        <v>6</v>
      </c>
      <c r="M14" s="70">
        <v>6</v>
      </c>
      <c r="N14" s="70">
        <v>6</v>
      </c>
      <c r="O14" s="70">
        <v>6</v>
      </c>
      <c r="P14" s="67">
        <v>6</v>
      </c>
      <c r="Q14" s="67">
        <v>6</v>
      </c>
      <c r="R14" s="183">
        <f>Historic_Battlefields_by_Region[[#This Row],[2021]]/Q$7</f>
        <v>1</v>
      </c>
      <c r="S14" s="196">
        <f>Historic_Battlefields_by_Region[[#This Row],[2021]]-Historic_Battlefields_by_Region[[#This Row],[2009]]</f>
        <v>0</v>
      </c>
      <c r="T14" s="183">
        <v>0</v>
      </c>
      <c r="U14" s="67"/>
      <c r="V14" s="67" t="s">
        <v>241</v>
      </c>
      <c r="W14" s="88" t="s">
        <v>177</v>
      </c>
      <c r="X14" s="89" t="s">
        <v>443</v>
      </c>
      <c r="Y14" s="67"/>
      <c r="Z14" s="67"/>
    </row>
    <row r="15" spans="1:26" ht="15" x14ac:dyDescent="0.25">
      <c r="A15" s="67" t="s">
        <v>243</v>
      </c>
      <c r="B15" s="67" t="s">
        <v>179</v>
      </c>
      <c r="C15" s="70" t="s">
        <v>149</v>
      </c>
      <c r="D15" s="70" t="s">
        <v>149</v>
      </c>
      <c r="E15" s="70">
        <v>8</v>
      </c>
      <c r="F15" s="70">
        <v>8</v>
      </c>
      <c r="G15" s="70">
        <v>8</v>
      </c>
      <c r="H15" s="70">
        <v>8</v>
      </c>
      <c r="I15" s="70">
        <v>8</v>
      </c>
      <c r="J15" s="70">
        <v>10</v>
      </c>
      <c r="K15" s="70">
        <v>10</v>
      </c>
      <c r="L15" s="70">
        <v>10</v>
      </c>
      <c r="M15" s="70">
        <v>10</v>
      </c>
      <c r="N15" s="70">
        <v>10</v>
      </c>
      <c r="O15" s="70">
        <v>10</v>
      </c>
      <c r="P15" s="67">
        <v>10</v>
      </c>
      <c r="Q15" s="67">
        <v>10</v>
      </c>
      <c r="R15" s="183">
        <f>Historic_Battlefields_by_Region[[#This Row],[2021]]/Q$7</f>
        <v>1.6666666666666667</v>
      </c>
      <c r="S15" s="196">
        <f>Historic_Battlefields_by_Region[[#This Row],[2021]]-Historic_Battlefields_by_Region[[#This Row],[2009]]</f>
        <v>2</v>
      </c>
      <c r="T15" s="183">
        <f>S15/E15</f>
        <v>0.25</v>
      </c>
      <c r="U15" s="67"/>
      <c r="V15" s="67" t="s">
        <v>235</v>
      </c>
      <c r="W15" s="88" t="s">
        <v>171</v>
      </c>
      <c r="X15" s="89" t="s">
        <v>10762</v>
      </c>
      <c r="Y15" s="67"/>
      <c r="Z15" s="67"/>
    </row>
    <row r="16" spans="1:26" ht="15" x14ac:dyDescent="0.25">
      <c r="A16" s="67" t="s">
        <v>244</v>
      </c>
      <c r="B16" s="72" t="s">
        <v>180</v>
      </c>
      <c r="C16" s="73">
        <v>43</v>
      </c>
      <c r="D16" s="73" t="s">
        <v>149</v>
      </c>
      <c r="E16" s="73">
        <v>43</v>
      </c>
      <c r="F16" s="73">
        <v>43</v>
      </c>
      <c r="G16" s="73">
        <v>43</v>
      </c>
      <c r="H16" s="73">
        <v>43</v>
      </c>
      <c r="I16" s="73">
        <v>43</v>
      </c>
      <c r="J16" s="73">
        <v>46</v>
      </c>
      <c r="K16" s="73">
        <v>46</v>
      </c>
      <c r="L16" s="73">
        <v>46</v>
      </c>
      <c r="M16" s="73">
        <v>46</v>
      </c>
      <c r="N16" s="73">
        <v>47</v>
      </c>
      <c r="O16" s="73">
        <v>47</v>
      </c>
      <c r="P16" s="72">
        <v>47</v>
      </c>
      <c r="Q16" s="72">
        <v>47</v>
      </c>
      <c r="R16" s="185">
        <v>1</v>
      </c>
      <c r="S16" s="197">
        <f>Historic_Battlefields_by_Region[[#This Row],[2021]]-Historic_Battlefields_by_Region[[#This Row],[2009]]</f>
        <v>4</v>
      </c>
      <c r="T16" s="185">
        <f>S16/E16</f>
        <v>9.3023255813953487E-2</v>
      </c>
      <c r="U16" s="67"/>
      <c r="V16" s="67" t="s">
        <v>235</v>
      </c>
      <c r="W16" s="88" t="s">
        <v>171</v>
      </c>
      <c r="X16" s="89" t="s">
        <v>10763</v>
      </c>
      <c r="Y16" s="67"/>
      <c r="Z16" s="67"/>
    </row>
    <row r="17" spans="1:26" ht="15" x14ac:dyDescent="0.25">
      <c r="A17" s="67"/>
      <c r="B17" s="67"/>
      <c r="C17" s="70"/>
      <c r="D17" s="70"/>
      <c r="E17" s="70"/>
      <c r="F17" s="70"/>
      <c r="G17" s="70"/>
      <c r="H17" s="70"/>
      <c r="I17" s="70"/>
      <c r="J17" s="70"/>
      <c r="K17" s="70"/>
      <c r="L17" s="70"/>
      <c r="M17" s="70"/>
      <c r="N17" s="70"/>
      <c r="O17" s="70"/>
      <c r="P17" s="67"/>
      <c r="Q17" s="67"/>
      <c r="R17" s="71"/>
      <c r="S17" s="70"/>
      <c r="T17" s="71"/>
      <c r="U17" s="67"/>
      <c r="V17" s="67" t="s">
        <v>235</v>
      </c>
      <c r="W17" s="88" t="s">
        <v>171</v>
      </c>
      <c r="X17" s="89" t="s">
        <v>10764</v>
      </c>
      <c r="Y17" s="67"/>
      <c r="Z17" s="67"/>
    </row>
    <row r="18" spans="1:26" ht="18.75" x14ac:dyDescent="0.3">
      <c r="A18" s="67"/>
      <c r="B18" s="54" t="s">
        <v>10765</v>
      </c>
      <c r="C18" s="70"/>
      <c r="D18" s="70"/>
      <c r="E18" s="70"/>
      <c r="F18" s="70"/>
      <c r="G18" s="70"/>
      <c r="H18" s="70"/>
      <c r="I18" s="70"/>
      <c r="J18" s="70"/>
      <c r="K18" s="70"/>
      <c r="L18" s="70"/>
      <c r="M18" s="70"/>
      <c r="N18" s="70"/>
      <c r="O18" s="70"/>
      <c r="P18" s="67"/>
      <c r="Q18" s="67"/>
      <c r="R18" s="71"/>
      <c r="S18" s="70"/>
      <c r="T18" s="71"/>
      <c r="U18" s="67"/>
      <c r="V18" s="67" t="s">
        <v>235</v>
      </c>
      <c r="W18" s="88" t="s">
        <v>171</v>
      </c>
      <c r="X18" s="89" t="s">
        <v>10766</v>
      </c>
      <c r="Y18" s="67"/>
      <c r="Z18" s="67"/>
    </row>
    <row r="19" spans="1:26" ht="15" x14ac:dyDescent="0.25">
      <c r="A19" s="67"/>
      <c r="B19" s="67" t="s">
        <v>1001</v>
      </c>
      <c r="C19" s="70" t="s">
        <v>230</v>
      </c>
      <c r="D19" s="70" t="s">
        <v>10752</v>
      </c>
      <c r="E19" s="70" t="s">
        <v>1062</v>
      </c>
      <c r="F19" s="70" t="s">
        <v>126</v>
      </c>
      <c r="G19" s="70" t="s">
        <v>127</v>
      </c>
      <c r="H19" s="70" t="s">
        <v>128</v>
      </c>
      <c r="I19" s="70" t="s">
        <v>129</v>
      </c>
      <c r="J19" s="70" t="s">
        <v>130</v>
      </c>
      <c r="K19" s="70" t="s">
        <v>131</v>
      </c>
      <c r="L19" s="70" t="s">
        <v>132</v>
      </c>
      <c r="M19" s="70" t="s">
        <v>133</v>
      </c>
      <c r="N19" s="70" t="s">
        <v>134</v>
      </c>
      <c r="O19" s="70" t="s">
        <v>135</v>
      </c>
      <c r="P19" s="70" t="s">
        <v>136</v>
      </c>
      <c r="Q19" s="70" t="s">
        <v>137</v>
      </c>
      <c r="R19" s="67"/>
      <c r="S19" s="70"/>
      <c r="T19" s="71"/>
      <c r="U19" s="67"/>
      <c r="V19" s="67" t="s">
        <v>235</v>
      </c>
      <c r="W19" s="88" t="s">
        <v>171</v>
      </c>
      <c r="X19" s="89" t="s">
        <v>10767</v>
      </c>
      <c r="Y19" s="67"/>
      <c r="Z19" s="67"/>
    </row>
    <row r="20" spans="1:26" ht="15" x14ac:dyDescent="0.25">
      <c r="A20" s="67"/>
      <c r="B20" s="67" t="s">
        <v>1008</v>
      </c>
      <c r="C20" s="70" t="s">
        <v>149</v>
      </c>
      <c r="D20" s="70" t="s">
        <v>149</v>
      </c>
      <c r="E20" s="70" t="s">
        <v>149</v>
      </c>
      <c r="F20" s="70" t="s">
        <v>149</v>
      </c>
      <c r="G20" s="70" t="s">
        <v>149</v>
      </c>
      <c r="H20" s="70" t="s">
        <v>149</v>
      </c>
      <c r="I20" s="70" t="s">
        <v>149</v>
      </c>
      <c r="J20" s="70">
        <v>0</v>
      </c>
      <c r="K20" s="70">
        <v>0</v>
      </c>
      <c r="L20" s="70">
        <v>0</v>
      </c>
      <c r="M20" s="70">
        <v>0</v>
      </c>
      <c r="N20" s="70">
        <v>0</v>
      </c>
      <c r="O20" s="70">
        <v>0</v>
      </c>
      <c r="P20" s="70">
        <v>0</v>
      </c>
      <c r="Q20" s="110">
        <v>0</v>
      </c>
      <c r="R20" s="71"/>
      <c r="S20" s="70"/>
      <c r="T20" s="71"/>
      <c r="U20" s="67"/>
      <c r="V20" s="67" t="s">
        <v>235</v>
      </c>
      <c r="W20" s="88" t="s">
        <v>171</v>
      </c>
      <c r="X20" s="89" t="s">
        <v>10768</v>
      </c>
      <c r="Y20" s="67"/>
      <c r="Z20" s="67"/>
    </row>
    <row r="21" spans="1:26" ht="15" x14ac:dyDescent="0.25">
      <c r="A21" s="67"/>
      <c r="B21" s="67" t="s">
        <v>1002</v>
      </c>
      <c r="C21" s="70" t="s">
        <v>149</v>
      </c>
      <c r="D21" s="70" t="s">
        <v>149</v>
      </c>
      <c r="E21" s="70" t="s">
        <v>149</v>
      </c>
      <c r="F21" s="70" t="s">
        <v>149</v>
      </c>
      <c r="G21" s="70" t="s">
        <v>149</v>
      </c>
      <c r="H21" s="70" t="s">
        <v>149</v>
      </c>
      <c r="I21" s="70" t="s">
        <v>149</v>
      </c>
      <c r="J21" s="70">
        <v>0</v>
      </c>
      <c r="K21" s="70">
        <v>0</v>
      </c>
      <c r="L21" s="70">
        <v>0</v>
      </c>
      <c r="M21" s="70">
        <v>0</v>
      </c>
      <c r="N21" s="70">
        <v>0</v>
      </c>
      <c r="O21" s="70">
        <v>0</v>
      </c>
      <c r="P21" s="70">
        <v>0</v>
      </c>
      <c r="Q21" s="110">
        <v>0</v>
      </c>
      <c r="R21" s="71"/>
      <c r="S21" s="70"/>
      <c r="T21" s="71"/>
      <c r="U21" s="67"/>
      <c r="V21" s="67" t="s">
        <v>236</v>
      </c>
      <c r="W21" s="88" t="s">
        <v>172</v>
      </c>
      <c r="X21" s="89" t="s">
        <v>8481</v>
      </c>
      <c r="Y21" s="67"/>
      <c r="Z21" s="67"/>
    </row>
    <row r="22" spans="1:26" ht="15" x14ac:dyDescent="0.25">
      <c r="A22" s="67"/>
      <c r="B22" s="67" t="s">
        <v>1003</v>
      </c>
      <c r="C22" s="70" t="s">
        <v>149</v>
      </c>
      <c r="D22" s="70" t="s">
        <v>149</v>
      </c>
      <c r="E22" s="70" t="s">
        <v>149</v>
      </c>
      <c r="F22" s="70" t="s">
        <v>149</v>
      </c>
      <c r="G22" s="70" t="s">
        <v>149</v>
      </c>
      <c r="H22" s="70" t="s">
        <v>149</v>
      </c>
      <c r="I22" s="70" t="s">
        <v>149</v>
      </c>
      <c r="J22" s="70">
        <v>0</v>
      </c>
      <c r="K22" s="70">
        <v>0</v>
      </c>
      <c r="L22" s="70">
        <v>0</v>
      </c>
      <c r="M22" s="70">
        <v>0</v>
      </c>
      <c r="N22" s="70">
        <v>0</v>
      </c>
      <c r="O22" s="70">
        <v>0</v>
      </c>
      <c r="P22" s="70">
        <v>0</v>
      </c>
      <c r="Q22" s="110">
        <v>0</v>
      </c>
      <c r="R22" s="71"/>
      <c r="S22" s="70"/>
      <c r="T22" s="71"/>
      <c r="U22" s="67"/>
      <c r="V22" s="67" t="s">
        <v>236</v>
      </c>
      <c r="W22" s="88" t="s">
        <v>172</v>
      </c>
      <c r="X22" s="89" t="s">
        <v>10769</v>
      </c>
      <c r="Y22" s="67"/>
      <c r="Z22" s="67"/>
    </row>
    <row r="23" spans="1:26" ht="15" x14ac:dyDescent="0.25">
      <c r="A23" s="67"/>
      <c r="B23" s="67" t="s">
        <v>1004</v>
      </c>
      <c r="C23" s="70" t="s">
        <v>149</v>
      </c>
      <c r="D23" s="70" t="s">
        <v>149</v>
      </c>
      <c r="E23" s="70" t="s">
        <v>149</v>
      </c>
      <c r="F23" s="70" t="s">
        <v>149</v>
      </c>
      <c r="G23" s="70" t="s">
        <v>149</v>
      </c>
      <c r="H23" s="70" t="s">
        <v>149</v>
      </c>
      <c r="I23" s="70" t="s">
        <v>149</v>
      </c>
      <c r="J23" s="70">
        <v>0</v>
      </c>
      <c r="K23" s="70">
        <v>0</v>
      </c>
      <c r="L23" s="70">
        <v>0</v>
      </c>
      <c r="M23" s="70">
        <v>0</v>
      </c>
      <c r="N23" s="70">
        <v>0</v>
      </c>
      <c r="O23" s="70">
        <v>0</v>
      </c>
      <c r="P23" s="70">
        <v>0</v>
      </c>
      <c r="Q23" s="110">
        <v>0</v>
      </c>
      <c r="R23" s="71"/>
      <c r="S23" s="70"/>
      <c r="T23" s="71"/>
      <c r="U23" s="67"/>
      <c r="V23" s="67" t="s">
        <v>236</v>
      </c>
      <c r="W23" s="88" t="s">
        <v>172</v>
      </c>
      <c r="X23" s="89" t="s">
        <v>10770</v>
      </c>
      <c r="Y23" s="67"/>
      <c r="Z23" s="67"/>
    </row>
    <row r="24" spans="1:26" ht="15" x14ac:dyDescent="0.25">
      <c r="A24" s="67"/>
      <c r="B24" s="67" t="s">
        <v>724</v>
      </c>
      <c r="C24" s="70" t="s">
        <v>149</v>
      </c>
      <c r="D24" s="70" t="s">
        <v>149</v>
      </c>
      <c r="E24" s="70" t="s">
        <v>149</v>
      </c>
      <c r="F24" s="70" t="s">
        <v>149</v>
      </c>
      <c r="G24" s="70" t="s">
        <v>149</v>
      </c>
      <c r="H24" s="70" t="s">
        <v>149</v>
      </c>
      <c r="I24" s="70" t="s">
        <v>149</v>
      </c>
      <c r="J24" s="70">
        <v>0</v>
      </c>
      <c r="K24" s="70">
        <v>0</v>
      </c>
      <c r="L24" s="70">
        <v>0</v>
      </c>
      <c r="M24" s="70">
        <v>0</v>
      </c>
      <c r="N24" s="70">
        <v>0</v>
      </c>
      <c r="O24" s="70">
        <v>0</v>
      </c>
      <c r="P24" s="70">
        <v>0</v>
      </c>
      <c r="Q24" s="110">
        <v>0</v>
      </c>
      <c r="R24" s="71"/>
      <c r="S24" s="70"/>
      <c r="T24" s="71"/>
      <c r="U24" s="67"/>
      <c r="V24" s="67" t="s">
        <v>236</v>
      </c>
      <c r="W24" s="88" t="s">
        <v>172</v>
      </c>
      <c r="X24" s="89" t="s">
        <v>10771</v>
      </c>
      <c r="Y24" s="67"/>
      <c r="Z24" s="67"/>
    </row>
    <row r="25" spans="1:26" ht="15" x14ac:dyDescent="0.25">
      <c r="A25" s="67"/>
      <c r="B25" s="67" t="s">
        <v>1005</v>
      </c>
      <c r="C25" s="70" t="s">
        <v>149</v>
      </c>
      <c r="D25" s="70" t="s">
        <v>149</v>
      </c>
      <c r="E25" s="70" t="s">
        <v>149</v>
      </c>
      <c r="F25" s="70" t="s">
        <v>149</v>
      </c>
      <c r="G25" s="70" t="s">
        <v>149</v>
      </c>
      <c r="H25" s="70" t="s">
        <v>149</v>
      </c>
      <c r="I25" s="70" t="s">
        <v>149</v>
      </c>
      <c r="J25" s="70">
        <v>0</v>
      </c>
      <c r="K25" s="70">
        <v>0</v>
      </c>
      <c r="L25" s="70">
        <v>0</v>
      </c>
      <c r="M25" s="70">
        <v>0</v>
      </c>
      <c r="N25" s="70">
        <v>0</v>
      </c>
      <c r="O25" s="70">
        <v>0</v>
      </c>
      <c r="P25" s="70">
        <v>0</v>
      </c>
      <c r="Q25" s="110">
        <v>0</v>
      </c>
      <c r="R25" s="71"/>
      <c r="S25" s="70"/>
      <c r="T25" s="71"/>
      <c r="U25" s="67"/>
      <c r="V25" s="67" t="s">
        <v>242</v>
      </c>
      <c r="W25" s="88" t="s">
        <v>178</v>
      </c>
      <c r="X25" s="89" t="s">
        <v>4591</v>
      </c>
      <c r="Y25" s="67"/>
      <c r="Z25" s="67"/>
    </row>
    <row r="26" spans="1:26" ht="15" x14ac:dyDescent="0.25">
      <c r="A26" s="67"/>
      <c r="B26" s="67" t="s">
        <v>529</v>
      </c>
      <c r="C26" s="70" t="s">
        <v>149</v>
      </c>
      <c r="D26" s="70" t="s">
        <v>149</v>
      </c>
      <c r="E26" s="70" t="s">
        <v>149</v>
      </c>
      <c r="F26" s="70" t="s">
        <v>149</v>
      </c>
      <c r="G26" s="70" t="s">
        <v>149</v>
      </c>
      <c r="H26" s="70" t="s">
        <v>149</v>
      </c>
      <c r="I26" s="70" t="s">
        <v>149</v>
      </c>
      <c r="J26" s="70">
        <v>2</v>
      </c>
      <c r="K26" s="70">
        <v>2</v>
      </c>
      <c r="L26" s="70">
        <v>2</v>
      </c>
      <c r="M26" s="70">
        <v>2</v>
      </c>
      <c r="N26" s="70">
        <v>2</v>
      </c>
      <c r="O26" s="70">
        <v>2</v>
      </c>
      <c r="P26" s="70">
        <v>2</v>
      </c>
      <c r="Q26" s="110">
        <v>2</v>
      </c>
      <c r="R26" s="71"/>
      <c r="S26" s="70"/>
      <c r="T26" s="71"/>
      <c r="U26" s="67"/>
      <c r="V26" s="67" t="s">
        <v>242</v>
      </c>
      <c r="W26" s="88" t="s">
        <v>178</v>
      </c>
      <c r="X26" s="89" t="s">
        <v>10772</v>
      </c>
      <c r="Y26" s="67"/>
      <c r="Z26" s="67"/>
    </row>
    <row r="27" spans="1:26" ht="15" x14ac:dyDescent="0.25">
      <c r="A27" s="67"/>
      <c r="B27" s="67" t="s">
        <v>1006</v>
      </c>
      <c r="C27" s="70" t="s">
        <v>149</v>
      </c>
      <c r="D27" s="70" t="s">
        <v>149</v>
      </c>
      <c r="E27" s="70" t="s">
        <v>149</v>
      </c>
      <c r="F27" s="70" t="s">
        <v>149</v>
      </c>
      <c r="G27" s="70" t="s">
        <v>149</v>
      </c>
      <c r="H27" s="70" t="s">
        <v>149</v>
      </c>
      <c r="I27" s="70" t="s">
        <v>149</v>
      </c>
      <c r="J27" s="70">
        <v>0</v>
      </c>
      <c r="K27" s="70">
        <v>0</v>
      </c>
      <c r="L27" s="70">
        <v>0</v>
      </c>
      <c r="M27" s="70">
        <v>0</v>
      </c>
      <c r="N27" s="70">
        <v>0</v>
      </c>
      <c r="O27" s="70">
        <v>0</v>
      </c>
      <c r="P27" s="70">
        <v>0</v>
      </c>
      <c r="Q27" s="110">
        <v>0</v>
      </c>
      <c r="R27" s="71"/>
      <c r="S27" s="70"/>
      <c r="T27" s="71"/>
      <c r="U27" s="67"/>
      <c r="V27" s="67" t="s">
        <v>242</v>
      </c>
      <c r="W27" s="88" t="s">
        <v>178</v>
      </c>
      <c r="X27" s="89" t="s">
        <v>10773</v>
      </c>
      <c r="Y27" s="67"/>
      <c r="Z27" s="67"/>
    </row>
    <row r="28" spans="1:26" ht="15" x14ac:dyDescent="0.25">
      <c r="A28" s="67"/>
      <c r="B28" s="67" t="s">
        <v>1007</v>
      </c>
      <c r="C28" s="70" t="s">
        <v>149</v>
      </c>
      <c r="D28" s="70" t="s">
        <v>149</v>
      </c>
      <c r="E28" s="70" t="s">
        <v>149</v>
      </c>
      <c r="F28" s="70" t="s">
        <v>149</v>
      </c>
      <c r="G28" s="70" t="s">
        <v>149</v>
      </c>
      <c r="H28" s="70" t="s">
        <v>149</v>
      </c>
      <c r="I28" s="70" t="s">
        <v>149</v>
      </c>
      <c r="J28" s="70">
        <v>2</v>
      </c>
      <c r="K28" s="70">
        <v>2</v>
      </c>
      <c r="L28" s="70">
        <v>2</v>
      </c>
      <c r="M28" s="70">
        <v>2</v>
      </c>
      <c r="N28" s="70">
        <v>2</v>
      </c>
      <c r="O28" s="70">
        <v>2</v>
      </c>
      <c r="P28" s="70">
        <v>2</v>
      </c>
      <c r="Q28" s="110">
        <v>2</v>
      </c>
      <c r="R28" s="71"/>
      <c r="S28" s="70"/>
      <c r="T28" s="71"/>
      <c r="U28" s="67"/>
      <c r="V28" s="67" t="s">
        <v>242</v>
      </c>
      <c r="W28" s="88" t="s">
        <v>178</v>
      </c>
      <c r="X28" s="89" t="s">
        <v>701</v>
      </c>
      <c r="Y28" s="67"/>
      <c r="Z28" s="67"/>
    </row>
    <row r="29" spans="1:26" ht="15" x14ac:dyDescent="0.25">
      <c r="A29" s="67"/>
      <c r="B29" s="67" t="s">
        <v>1009</v>
      </c>
      <c r="C29" s="70" t="s">
        <v>149</v>
      </c>
      <c r="D29" s="70" t="s">
        <v>149</v>
      </c>
      <c r="E29" s="70" t="s">
        <v>149</v>
      </c>
      <c r="F29" s="70" t="s">
        <v>149</v>
      </c>
      <c r="G29" s="70" t="s">
        <v>149</v>
      </c>
      <c r="H29" s="70" t="s">
        <v>149</v>
      </c>
      <c r="I29" s="70" t="s">
        <v>149</v>
      </c>
      <c r="J29" s="70">
        <v>0</v>
      </c>
      <c r="K29" s="70">
        <v>0</v>
      </c>
      <c r="L29" s="70">
        <v>0</v>
      </c>
      <c r="M29" s="70">
        <v>0</v>
      </c>
      <c r="N29" s="70">
        <v>0</v>
      </c>
      <c r="O29" s="70">
        <v>0</v>
      </c>
      <c r="P29" s="70">
        <v>0</v>
      </c>
      <c r="Q29" s="110">
        <v>0</v>
      </c>
      <c r="R29" s="71"/>
      <c r="S29" s="70"/>
      <c r="T29" s="71"/>
      <c r="U29" s="67"/>
      <c r="V29" s="67" t="s">
        <v>242</v>
      </c>
      <c r="W29" s="88" t="s">
        <v>178</v>
      </c>
      <c r="X29" s="89" t="s">
        <v>710</v>
      </c>
      <c r="Y29" s="67"/>
      <c r="Z29" s="67"/>
    </row>
    <row r="30" spans="1:26" ht="15" x14ac:dyDescent="0.25">
      <c r="A30" s="67"/>
      <c r="B30" s="67" t="s">
        <v>257</v>
      </c>
      <c r="C30" s="76"/>
      <c r="D30" s="76"/>
      <c r="E30" s="76"/>
      <c r="F30" s="76"/>
      <c r="G30" s="76"/>
      <c r="H30" s="76"/>
      <c r="I30" s="76"/>
      <c r="J30" s="76">
        <f>SUBTOTAL(109,Historic_Battlefields_by_National_Park[2014])</f>
        <v>4</v>
      </c>
      <c r="K30" s="76">
        <f>SUBTOTAL(109,Historic_Battlefields_by_National_Park[2015])</f>
        <v>4</v>
      </c>
      <c r="L30" s="76">
        <f>SUBTOTAL(109,Historic_Battlefields_by_National_Park[2016])</f>
        <v>4</v>
      </c>
      <c r="M30" s="76">
        <f>SUBTOTAL(109,Historic_Battlefields_by_National_Park[2017])</f>
        <v>4</v>
      </c>
      <c r="N30" s="76">
        <f>SUBTOTAL(109,Historic_Battlefields_by_National_Park[2018])</f>
        <v>4</v>
      </c>
      <c r="O30" s="76">
        <f>SUBTOTAL(109,Historic_Battlefields_by_National_Park[2019])</f>
        <v>4</v>
      </c>
      <c r="P30" s="76">
        <f>SUBTOTAL(109,Historic_Battlefields_by_National_Park[2020])</f>
        <v>4</v>
      </c>
      <c r="Q30" s="115">
        <f>SUBTOTAL(109,Historic_Battlefields_by_National_Park[2021])</f>
        <v>4</v>
      </c>
      <c r="R30" s="71"/>
      <c r="S30" s="70"/>
      <c r="T30" s="71"/>
      <c r="U30" s="67"/>
      <c r="V30" s="67" t="s">
        <v>242</v>
      </c>
      <c r="W30" s="88" t="s">
        <v>178</v>
      </c>
      <c r="X30" s="89" t="s">
        <v>10774</v>
      </c>
      <c r="Y30" s="67"/>
      <c r="Z30" s="67"/>
    </row>
    <row r="31" spans="1:26" ht="15" x14ac:dyDescent="0.25">
      <c r="A31" s="67"/>
      <c r="B31" s="67"/>
      <c r="C31" s="76"/>
      <c r="D31" s="76"/>
      <c r="E31" s="76"/>
      <c r="F31" s="76"/>
      <c r="G31" s="76"/>
      <c r="H31" s="76"/>
      <c r="I31" s="76"/>
      <c r="J31" s="76"/>
      <c r="K31" s="76"/>
      <c r="L31" s="76"/>
      <c r="M31" s="76"/>
      <c r="N31" s="76"/>
      <c r="O31" s="76"/>
      <c r="P31" s="76"/>
      <c r="Q31" s="76"/>
      <c r="R31" s="71"/>
      <c r="S31" s="70"/>
      <c r="T31" s="71"/>
      <c r="U31" s="67"/>
      <c r="V31" s="67" t="s">
        <v>243</v>
      </c>
      <c r="W31" s="88" t="s">
        <v>179</v>
      </c>
      <c r="X31" s="89" t="s">
        <v>10775</v>
      </c>
      <c r="Y31" s="67"/>
      <c r="Z31" s="67"/>
    </row>
    <row r="32" spans="1:26" ht="18.75" x14ac:dyDescent="0.3">
      <c r="A32" s="67"/>
      <c r="B32" s="54" t="s">
        <v>10776</v>
      </c>
      <c r="C32" s="76"/>
      <c r="D32" s="76"/>
      <c r="E32" s="76"/>
      <c r="F32" s="76"/>
      <c r="G32" s="76"/>
      <c r="H32" s="76"/>
      <c r="I32" s="76"/>
      <c r="J32" s="76"/>
      <c r="K32" s="76"/>
      <c r="L32" s="76"/>
      <c r="M32" s="76"/>
      <c r="N32" s="76"/>
      <c r="O32" s="76"/>
      <c r="P32" s="76"/>
      <c r="Q32" s="76"/>
      <c r="R32" s="71"/>
      <c r="S32" s="70"/>
      <c r="T32" s="71"/>
      <c r="U32" s="67"/>
      <c r="V32" s="67" t="s">
        <v>243</v>
      </c>
      <c r="W32" s="88" t="s">
        <v>179</v>
      </c>
      <c r="X32" s="89" t="s">
        <v>10777</v>
      </c>
      <c r="Y32" s="67"/>
      <c r="Z32" s="67"/>
    </row>
    <row r="33" spans="1:26" ht="15" x14ac:dyDescent="0.25">
      <c r="A33" s="67"/>
      <c r="B33" s="67" t="s">
        <v>10778</v>
      </c>
      <c r="C33" s="70" t="s">
        <v>230</v>
      </c>
      <c r="D33" s="70" t="s">
        <v>10752</v>
      </c>
      <c r="E33" s="70" t="s">
        <v>1062</v>
      </c>
      <c r="F33" s="70" t="s">
        <v>126</v>
      </c>
      <c r="G33" s="70" t="s">
        <v>127</v>
      </c>
      <c r="H33" s="70" t="s">
        <v>128</v>
      </c>
      <c r="I33" s="70" t="s">
        <v>129</v>
      </c>
      <c r="J33" s="70" t="s">
        <v>130</v>
      </c>
      <c r="K33" s="70" t="s">
        <v>131</v>
      </c>
      <c r="L33" s="70" t="s">
        <v>132</v>
      </c>
      <c r="M33" s="70" t="s">
        <v>133</v>
      </c>
      <c r="N33" s="70" t="s">
        <v>134</v>
      </c>
      <c r="O33" s="70" t="s">
        <v>135</v>
      </c>
      <c r="P33" s="70" t="s">
        <v>136</v>
      </c>
      <c r="Q33" s="70" t="s">
        <v>137</v>
      </c>
      <c r="R33" s="67"/>
      <c r="S33" s="70"/>
      <c r="T33" s="71"/>
      <c r="U33" s="67"/>
      <c r="V33" s="67" t="s">
        <v>243</v>
      </c>
      <c r="W33" s="88" t="s">
        <v>179</v>
      </c>
      <c r="X33" s="89" t="s">
        <v>10779</v>
      </c>
      <c r="Y33" s="67"/>
      <c r="Z33" s="67"/>
    </row>
    <row r="34" spans="1:26" ht="15" x14ac:dyDescent="0.25">
      <c r="A34" s="67"/>
      <c r="B34" s="67" t="s">
        <v>1012</v>
      </c>
      <c r="C34" s="70" t="s">
        <v>149</v>
      </c>
      <c r="D34" s="70" t="s">
        <v>149</v>
      </c>
      <c r="E34" s="70" t="s">
        <v>149</v>
      </c>
      <c r="F34" s="70" t="s">
        <v>149</v>
      </c>
      <c r="G34" s="70" t="s">
        <v>149</v>
      </c>
      <c r="H34" s="70" t="s">
        <v>149</v>
      </c>
      <c r="I34" s="70" t="s">
        <v>149</v>
      </c>
      <c r="J34" s="70">
        <v>0</v>
      </c>
      <c r="K34" s="70">
        <v>0</v>
      </c>
      <c r="L34" s="70">
        <v>0</v>
      </c>
      <c r="M34" s="70">
        <v>0</v>
      </c>
      <c r="N34" s="70">
        <v>0</v>
      </c>
      <c r="O34" s="70">
        <v>0</v>
      </c>
      <c r="P34" s="70">
        <v>0</v>
      </c>
      <c r="Q34" s="110">
        <v>0</v>
      </c>
      <c r="R34" s="71"/>
      <c r="S34" s="70"/>
      <c r="T34" s="71"/>
      <c r="U34" s="67"/>
      <c r="V34" s="67" t="s">
        <v>243</v>
      </c>
      <c r="W34" s="88" t="s">
        <v>179</v>
      </c>
      <c r="X34" s="89" t="s">
        <v>10780</v>
      </c>
      <c r="Y34" s="67"/>
      <c r="Z34" s="67"/>
    </row>
    <row r="35" spans="1:26" ht="15" x14ac:dyDescent="0.25">
      <c r="A35" s="67"/>
      <c r="B35" s="67" t="s">
        <v>1013</v>
      </c>
      <c r="C35" s="70" t="s">
        <v>149</v>
      </c>
      <c r="D35" s="70" t="s">
        <v>149</v>
      </c>
      <c r="E35" s="70" t="s">
        <v>149</v>
      </c>
      <c r="F35" s="70" t="s">
        <v>149</v>
      </c>
      <c r="G35" s="70" t="s">
        <v>149</v>
      </c>
      <c r="H35" s="70" t="s">
        <v>149</v>
      </c>
      <c r="I35" s="70" t="s">
        <v>149</v>
      </c>
      <c r="J35" s="70">
        <v>0</v>
      </c>
      <c r="K35" s="70">
        <v>0</v>
      </c>
      <c r="L35" s="70">
        <v>0</v>
      </c>
      <c r="M35" s="70">
        <v>0</v>
      </c>
      <c r="N35" s="70">
        <v>0</v>
      </c>
      <c r="O35" s="70">
        <v>0</v>
      </c>
      <c r="P35" s="70">
        <v>0</v>
      </c>
      <c r="Q35" s="110">
        <v>0</v>
      </c>
      <c r="R35" s="71"/>
      <c r="S35" s="70"/>
      <c r="T35" s="71"/>
      <c r="U35" s="67"/>
      <c r="V35" s="67" t="s">
        <v>243</v>
      </c>
      <c r="W35" s="88" t="s">
        <v>179</v>
      </c>
      <c r="X35" s="89" t="s">
        <v>10781</v>
      </c>
      <c r="Y35" s="67"/>
      <c r="Z35" s="67"/>
    </row>
    <row r="36" spans="1:26" ht="15" x14ac:dyDescent="0.25">
      <c r="A36" s="67"/>
      <c r="B36" s="67" t="s">
        <v>873</v>
      </c>
      <c r="C36" s="70" t="s">
        <v>149</v>
      </c>
      <c r="D36" s="70" t="s">
        <v>149</v>
      </c>
      <c r="E36" s="70" t="s">
        <v>149</v>
      </c>
      <c r="F36" s="70" t="s">
        <v>149</v>
      </c>
      <c r="G36" s="70" t="s">
        <v>149</v>
      </c>
      <c r="H36" s="70" t="s">
        <v>149</v>
      </c>
      <c r="I36" s="70" t="s">
        <v>149</v>
      </c>
      <c r="J36" s="70">
        <v>0</v>
      </c>
      <c r="K36" s="70">
        <v>0</v>
      </c>
      <c r="L36" s="70">
        <v>0</v>
      </c>
      <c r="M36" s="70">
        <v>0</v>
      </c>
      <c r="N36" s="70">
        <v>0</v>
      </c>
      <c r="O36" s="70">
        <v>0</v>
      </c>
      <c r="P36" s="70">
        <v>0</v>
      </c>
      <c r="Q36" s="110">
        <v>0</v>
      </c>
      <c r="R36" s="71"/>
      <c r="S36" s="70"/>
      <c r="T36" s="71"/>
      <c r="U36" s="67"/>
      <c r="V36" s="67" t="s">
        <v>243</v>
      </c>
      <c r="W36" s="88" t="s">
        <v>179</v>
      </c>
      <c r="X36" s="89" t="s">
        <v>836</v>
      </c>
      <c r="Y36" s="67"/>
      <c r="Z36" s="67"/>
    </row>
    <row r="37" spans="1:26" ht="15" x14ac:dyDescent="0.25">
      <c r="A37" s="67"/>
      <c r="B37" s="67" t="s">
        <v>1014</v>
      </c>
      <c r="C37" s="70" t="s">
        <v>149</v>
      </c>
      <c r="D37" s="70" t="s">
        <v>149</v>
      </c>
      <c r="E37" s="70" t="s">
        <v>149</v>
      </c>
      <c r="F37" s="70" t="s">
        <v>149</v>
      </c>
      <c r="G37" s="70" t="s">
        <v>149</v>
      </c>
      <c r="H37" s="70" t="s">
        <v>149</v>
      </c>
      <c r="I37" s="70" t="s">
        <v>149</v>
      </c>
      <c r="J37" s="70">
        <v>0</v>
      </c>
      <c r="K37" s="70">
        <v>0</v>
      </c>
      <c r="L37" s="70">
        <v>0</v>
      </c>
      <c r="M37" s="70">
        <v>0</v>
      </c>
      <c r="N37" s="70">
        <v>0</v>
      </c>
      <c r="O37" s="70">
        <v>0</v>
      </c>
      <c r="P37" s="70">
        <v>0</v>
      </c>
      <c r="Q37" s="110">
        <v>0</v>
      </c>
      <c r="R37" s="71"/>
      <c r="S37" s="70"/>
      <c r="T37" s="71"/>
      <c r="U37" s="67"/>
      <c r="V37" s="67" t="s">
        <v>243</v>
      </c>
      <c r="W37" s="88" t="s">
        <v>179</v>
      </c>
      <c r="X37" s="89" t="s">
        <v>9488</v>
      </c>
      <c r="Y37" s="67"/>
      <c r="Z37" s="67"/>
    </row>
    <row r="38" spans="1:26" ht="15" x14ac:dyDescent="0.25">
      <c r="A38" s="67"/>
      <c r="B38" s="67" t="s">
        <v>1015</v>
      </c>
      <c r="C38" s="70" t="s">
        <v>149</v>
      </c>
      <c r="D38" s="70" t="s">
        <v>149</v>
      </c>
      <c r="E38" s="70" t="s">
        <v>149</v>
      </c>
      <c r="F38" s="70" t="s">
        <v>149</v>
      </c>
      <c r="G38" s="70" t="s">
        <v>149</v>
      </c>
      <c r="H38" s="70" t="s">
        <v>149</v>
      </c>
      <c r="I38" s="70" t="s">
        <v>149</v>
      </c>
      <c r="J38" s="70">
        <v>0</v>
      </c>
      <c r="K38" s="70">
        <v>0</v>
      </c>
      <c r="L38" s="70">
        <v>0</v>
      </c>
      <c r="M38" s="70">
        <v>0</v>
      </c>
      <c r="N38" s="70">
        <v>0</v>
      </c>
      <c r="O38" s="70">
        <v>0</v>
      </c>
      <c r="P38" s="70">
        <v>0</v>
      </c>
      <c r="Q38" s="110">
        <v>0</v>
      </c>
      <c r="R38" s="71"/>
      <c r="S38" s="70"/>
      <c r="T38" s="71"/>
      <c r="U38" s="67"/>
      <c r="V38" s="67" t="s">
        <v>243</v>
      </c>
      <c r="W38" s="88" t="s">
        <v>179</v>
      </c>
      <c r="X38" s="89" t="s">
        <v>10149</v>
      </c>
      <c r="Y38" s="67"/>
      <c r="Z38" s="67"/>
    </row>
    <row r="39" spans="1:26" ht="15" x14ac:dyDescent="0.25">
      <c r="A39" s="67"/>
      <c r="B39" s="67" t="s">
        <v>804</v>
      </c>
      <c r="C39" s="70" t="s">
        <v>149</v>
      </c>
      <c r="D39" s="70" t="s">
        <v>149</v>
      </c>
      <c r="E39" s="70" t="s">
        <v>149</v>
      </c>
      <c r="F39" s="70" t="s">
        <v>149</v>
      </c>
      <c r="G39" s="70" t="s">
        <v>149</v>
      </c>
      <c r="H39" s="70" t="s">
        <v>149</v>
      </c>
      <c r="I39" s="70" t="s">
        <v>149</v>
      </c>
      <c r="J39" s="70">
        <v>1</v>
      </c>
      <c r="K39" s="70">
        <v>1</v>
      </c>
      <c r="L39" s="70">
        <v>1</v>
      </c>
      <c r="M39" s="70">
        <v>1</v>
      </c>
      <c r="N39" s="70">
        <v>1</v>
      </c>
      <c r="O39" s="70">
        <v>1</v>
      </c>
      <c r="P39" s="70">
        <v>1</v>
      </c>
      <c r="Q39" s="110">
        <v>1</v>
      </c>
      <c r="R39" s="71"/>
      <c r="S39" s="70"/>
      <c r="T39" s="71"/>
      <c r="U39" s="67"/>
      <c r="V39" s="67" t="s">
        <v>243</v>
      </c>
      <c r="W39" s="88" t="s">
        <v>179</v>
      </c>
      <c r="X39" s="89" t="s">
        <v>854</v>
      </c>
      <c r="Y39" s="67"/>
      <c r="Z39" s="67"/>
    </row>
    <row r="40" spans="1:26" ht="15" x14ac:dyDescent="0.25">
      <c r="A40" s="67"/>
      <c r="B40" s="67" t="s">
        <v>1016</v>
      </c>
      <c r="C40" s="70" t="s">
        <v>149</v>
      </c>
      <c r="D40" s="70" t="s">
        <v>149</v>
      </c>
      <c r="E40" s="70" t="s">
        <v>149</v>
      </c>
      <c r="F40" s="70" t="s">
        <v>149</v>
      </c>
      <c r="G40" s="70" t="s">
        <v>149</v>
      </c>
      <c r="H40" s="70" t="s">
        <v>149</v>
      </c>
      <c r="I40" s="70" t="s">
        <v>149</v>
      </c>
      <c r="J40" s="70">
        <v>3</v>
      </c>
      <c r="K40" s="70">
        <v>3</v>
      </c>
      <c r="L40" s="70">
        <v>3</v>
      </c>
      <c r="M40" s="70">
        <v>3</v>
      </c>
      <c r="N40" s="70">
        <v>3</v>
      </c>
      <c r="O40" s="70">
        <v>3</v>
      </c>
      <c r="P40" s="70">
        <v>3</v>
      </c>
      <c r="Q40" s="110">
        <v>3</v>
      </c>
      <c r="R40" s="71"/>
      <c r="S40" s="70"/>
      <c r="T40" s="71"/>
      <c r="U40" s="67"/>
      <c r="V40" s="67" t="s">
        <v>239</v>
      </c>
      <c r="W40" s="88" t="s">
        <v>175</v>
      </c>
      <c r="X40" s="89" t="s">
        <v>10782</v>
      </c>
      <c r="Y40" s="67"/>
      <c r="Z40" s="67"/>
    </row>
    <row r="41" spans="1:26" ht="15" x14ac:dyDescent="0.25">
      <c r="A41" s="67"/>
      <c r="B41" s="67" t="s">
        <v>1017</v>
      </c>
      <c r="C41" s="70" t="s">
        <v>149</v>
      </c>
      <c r="D41" s="70" t="s">
        <v>149</v>
      </c>
      <c r="E41" s="70" t="s">
        <v>149</v>
      </c>
      <c r="F41" s="70" t="s">
        <v>149</v>
      </c>
      <c r="G41" s="70" t="s">
        <v>149</v>
      </c>
      <c r="H41" s="70" t="s">
        <v>149</v>
      </c>
      <c r="I41" s="70" t="s">
        <v>149</v>
      </c>
      <c r="J41" s="70">
        <v>0</v>
      </c>
      <c r="K41" s="70">
        <v>0</v>
      </c>
      <c r="L41" s="70">
        <v>0</v>
      </c>
      <c r="M41" s="70">
        <v>0</v>
      </c>
      <c r="N41" s="70">
        <v>0</v>
      </c>
      <c r="O41" s="70">
        <v>0</v>
      </c>
      <c r="P41" s="70">
        <v>0</v>
      </c>
      <c r="Q41" s="110">
        <v>0</v>
      </c>
      <c r="R41" s="71"/>
      <c r="S41" s="70"/>
      <c r="T41" s="71"/>
      <c r="U41" s="67"/>
      <c r="V41" s="67" t="s">
        <v>239</v>
      </c>
      <c r="W41" s="88" t="s">
        <v>175</v>
      </c>
      <c r="X41" s="89" t="s">
        <v>10783</v>
      </c>
      <c r="Y41" s="67"/>
      <c r="Z41" s="67"/>
    </row>
    <row r="42" spans="1:26" ht="15" x14ac:dyDescent="0.25">
      <c r="A42" s="67"/>
      <c r="B42" s="67" t="s">
        <v>1018</v>
      </c>
      <c r="C42" s="70" t="s">
        <v>149</v>
      </c>
      <c r="D42" s="70" t="s">
        <v>149</v>
      </c>
      <c r="E42" s="70" t="s">
        <v>149</v>
      </c>
      <c r="F42" s="70" t="s">
        <v>149</v>
      </c>
      <c r="G42" s="70" t="s">
        <v>149</v>
      </c>
      <c r="H42" s="70" t="s">
        <v>149</v>
      </c>
      <c r="I42" s="70" t="s">
        <v>149</v>
      </c>
      <c r="J42" s="70">
        <v>0</v>
      </c>
      <c r="K42" s="70">
        <v>0</v>
      </c>
      <c r="L42" s="70">
        <v>0</v>
      </c>
      <c r="M42" s="70">
        <v>0</v>
      </c>
      <c r="N42" s="70">
        <v>0</v>
      </c>
      <c r="O42" s="70">
        <v>0</v>
      </c>
      <c r="P42" s="70">
        <v>0</v>
      </c>
      <c r="Q42" s="110">
        <v>0</v>
      </c>
      <c r="R42" s="71"/>
      <c r="S42" s="70"/>
      <c r="T42" s="71"/>
      <c r="U42" s="67"/>
      <c r="V42" s="67" t="s">
        <v>239</v>
      </c>
      <c r="W42" s="88" t="s">
        <v>175</v>
      </c>
      <c r="X42" s="89" t="s">
        <v>10784</v>
      </c>
      <c r="Y42" s="67"/>
      <c r="Z42" s="67"/>
    </row>
    <row r="43" spans="1:26" ht="15" x14ac:dyDescent="0.25">
      <c r="A43" s="67"/>
      <c r="B43" s="67" t="s">
        <v>809</v>
      </c>
      <c r="C43" s="70" t="s">
        <v>149</v>
      </c>
      <c r="D43" s="70" t="s">
        <v>149</v>
      </c>
      <c r="E43" s="70" t="s">
        <v>149</v>
      </c>
      <c r="F43" s="70" t="s">
        <v>149</v>
      </c>
      <c r="G43" s="70" t="s">
        <v>149</v>
      </c>
      <c r="H43" s="70" t="s">
        <v>149</v>
      </c>
      <c r="I43" s="70" t="s">
        <v>149</v>
      </c>
      <c r="J43" s="70">
        <v>0</v>
      </c>
      <c r="K43" s="70">
        <v>0</v>
      </c>
      <c r="L43" s="70">
        <v>0</v>
      </c>
      <c r="M43" s="70">
        <v>0</v>
      </c>
      <c r="N43" s="70">
        <v>0</v>
      </c>
      <c r="O43" s="70">
        <v>0</v>
      </c>
      <c r="P43" s="70">
        <v>0</v>
      </c>
      <c r="Q43" s="110">
        <v>0</v>
      </c>
      <c r="R43" s="71"/>
      <c r="S43" s="70"/>
      <c r="T43" s="71"/>
      <c r="U43" s="67"/>
      <c r="V43" s="67" t="s">
        <v>239</v>
      </c>
      <c r="W43" s="88" t="s">
        <v>175</v>
      </c>
      <c r="X43" s="89" t="s">
        <v>10785</v>
      </c>
      <c r="Y43" s="67"/>
      <c r="Z43" s="67"/>
    </row>
    <row r="44" spans="1:26" ht="15" x14ac:dyDescent="0.25">
      <c r="A44" s="67"/>
      <c r="B44" s="67" t="s">
        <v>812</v>
      </c>
      <c r="C44" s="70" t="s">
        <v>149</v>
      </c>
      <c r="D44" s="70" t="s">
        <v>149</v>
      </c>
      <c r="E44" s="70" t="s">
        <v>149</v>
      </c>
      <c r="F44" s="70" t="s">
        <v>149</v>
      </c>
      <c r="G44" s="70" t="s">
        <v>149</v>
      </c>
      <c r="H44" s="70" t="s">
        <v>149</v>
      </c>
      <c r="I44" s="70" t="s">
        <v>149</v>
      </c>
      <c r="J44" s="70">
        <v>0</v>
      </c>
      <c r="K44" s="70">
        <v>0</v>
      </c>
      <c r="L44" s="70">
        <v>0</v>
      </c>
      <c r="M44" s="70">
        <v>0</v>
      </c>
      <c r="N44" s="70">
        <v>0</v>
      </c>
      <c r="O44" s="70">
        <v>0</v>
      </c>
      <c r="P44" s="70">
        <v>0</v>
      </c>
      <c r="Q44" s="110">
        <v>0</v>
      </c>
      <c r="R44" s="71"/>
      <c r="S44" s="70"/>
      <c r="T44" s="71"/>
      <c r="U44" s="67"/>
      <c r="V44" s="67" t="s">
        <v>239</v>
      </c>
      <c r="W44" s="88" t="s">
        <v>175</v>
      </c>
      <c r="X44" s="89" t="s">
        <v>10786</v>
      </c>
      <c r="Y44" s="67"/>
      <c r="Z44" s="67"/>
    </row>
    <row r="45" spans="1:26" ht="15" x14ac:dyDescent="0.25">
      <c r="A45" s="67"/>
      <c r="B45" s="67" t="s">
        <v>1019</v>
      </c>
      <c r="C45" s="70" t="s">
        <v>149</v>
      </c>
      <c r="D45" s="70" t="s">
        <v>149</v>
      </c>
      <c r="E45" s="70" t="s">
        <v>149</v>
      </c>
      <c r="F45" s="70" t="s">
        <v>149</v>
      </c>
      <c r="G45" s="70" t="s">
        <v>149</v>
      </c>
      <c r="H45" s="70" t="s">
        <v>149</v>
      </c>
      <c r="I45" s="70" t="s">
        <v>149</v>
      </c>
      <c r="J45" s="70">
        <v>0</v>
      </c>
      <c r="K45" s="70">
        <v>0</v>
      </c>
      <c r="L45" s="70">
        <v>0</v>
      </c>
      <c r="M45" s="70">
        <v>0</v>
      </c>
      <c r="N45" s="70">
        <v>0</v>
      </c>
      <c r="O45" s="70">
        <v>0</v>
      </c>
      <c r="P45" s="70">
        <v>0</v>
      </c>
      <c r="Q45" s="110">
        <v>0</v>
      </c>
      <c r="R45" s="71"/>
      <c r="S45" s="70"/>
      <c r="T45" s="71"/>
      <c r="U45" s="67"/>
      <c r="V45" s="67" t="s">
        <v>239</v>
      </c>
      <c r="W45" s="88" t="s">
        <v>175</v>
      </c>
      <c r="X45" s="89" t="s">
        <v>934</v>
      </c>
      <c r="Y45" s="67"/>
      <c r="Z45" s="67"/>
    </row>
    <row r="46" spans="1:26" ht="15" x14ac:dyDescent="0.25">
      <c r="A46" s="67"/>
      <c r="B46" s="67" t="s">
        <v>1020</v>
      </c>
      <c r="C46" s="70" t="s">
        <v>149</v>
      </c>
      <c r="D46" s="70" t="s">
        <v>149</v>
      </c>
      <c r="E46" s="70" t="s">
        <v>149</v>
      </c>
      <c r="F46" s="70" t="s">
        <v>149</v>
      </c>
      <c r="G46" s="70" t="s">
        <v>149</v>
      </c>
      <c r="H46" s="70" t="s">
        <v>149</v>
      </c>
      <c r="I46" s="70" t="s">
        <v>149</v>
      </c>
      <c r="J46" s="70">
        <v>1</v>
      </c>
      <c r="K46" s="70">
        <v>1</v>
      </c>
      <c r="L46" s="70">
        <v>1</v>
      </c>
      <c r="M46" s="70">
        <v>1</v>
      </c>
      <c r="N46" s="70">
        <v>1</v>
      </c>
      <c r="O46" s="70">
        <v>1</v>
      </c>
      <c r="P46" s="70">
        <v>1</v>
      </c>
      <c r="Q46" s="110">
        <v>1</v>
      </c>
      <c r="R46" s="71"/>
      <c r="S46" s="70"/>
      <c r="T46" s="71"/>
      <c r="U46" s="67"/>
      <c r="V46" s="67" t="s">
        <v>237</v>
      </c>
      <c r="W46" s="88" t="s">
        <v>173</v>
      </c>
      <c r="X46" s="89" t="s">
        <v>10787</v>
      </c>
      <c r="Y46" s="67"/>
      <c r="Z46" s="67"/>
    </row>
    <row r="47" spans="1:26" ht="15" x14ac:dyDescent="0.25">
      <c r="A47" s="67"/>
      <c r="B47" s="67" t="s">
        <v>1021</v>
      </c>
      <c r="C47" s="70" t="s">
        <v>149</v>
      </c>
      <c r="D47" s="70" t="s">
        <v>149</v>
      </c>
      <c r="E47" s="70" t="s">
        <v>149</v>
      </c>
      <c r="F47" s="70" t="s">
        <v>149</v>
      </c>
      <c r="G47" s="70" t="s">
        <v>149</v>
      </c>
      <c r="H47" s="70" t="s">
        <v>149</v>
      </c>
      <c r="I47" s="70" t="s">
        <v>149</v>
      </c>
      <c r="J47" s="70">
        <v>0</v>
      </c>
      <c r="K47" s="70">
        <v>0</v>
      </c>
      <c r="L47" s="70">
        <v>0</v>
      </c>
      <c r="M47" s="70">
        <v>0</v>
      </c>
      <c r="N47" s="70">
        <v>0</v>
      </c>
      <c r="O47" s="70">
        <v>0</v>
      </c>
      <c r="P47" s="70">
        <v>0</v>
      </c>
      <c r="Q47" s="110">
        <v>0</v>
      </c>
      <c r="R47" s="71"/>
      <c r="S47" s="70"/>
      <c r="T47" s="71"/>
      <c r="U47" s="67"/>
      <c r="V47" s="67" t="s">
        <v>237</v>
      </c>
      <c r="W47" s="88" t="s">
        <v>173</v>
      </c>
      <c r="X47" s="89" t="s">
        <v>10788</v>
      </c>
      <c r="Y47" s="67"/>
      <c r="Z47" s="67"/>
    </row>
    <row r="48" spans="1:26" ht="15" x14ac:dyDescent="0.25">
      <c r="A48" s="67"/>
      <c r="B48" s="67" t="s">
        <v>1022</v>
      </c>
      <c r="C48" s="70" t="s">
        <v>149</v>
      </c>
      <c r="D48" s="70" t="s">
        <v>149</v>
      </c>
      <c r="E48" s="70" t="s">
        <v>149</v>
      </c>
      <c r="F48" s="70" t="s">
        <v>149</v>
      </c>
      <c r="G48" s="70" t="s">
        <v>149</v>
      </c>
      <c r="H48" s="70" t="s">
        <v>149</v>
      </c>
      <c r="I48" s="70" t="s">
        <v>149</v>
      </c>
      <c r="J48" s="70">
        <v>0</v>
      </c>
      <c r="K48" s="70">
        <v>0</v>
      </c>
      <c r="L48" s="70">
        <v>0</v>
      </c>
      <c r="M48" s="70">
        <v>0</v>
      </c>
      <c r="N48" s="70">
        <v>0</v>
      </c>
      <c r="O48" s="70">
        <v>0</v>
      </c>
      <c r="P48" s="70">
        <v>0</v>
      </c>
      <c r="Q48" s="110">
        <v>0</v>
      </c>
      <c r="R48" s="71"/>
      <c r="S48" s="70"/>
      <c r="T48" s="71"/>
      <c r="U48" s="67"/>
      <c r="V48" s="67" t="s">
        <v>237</v>
      </c>
      <c r="W48" s="88" t="s">
        <v>173</v>
      </c>
      <c r="X48" s="89" t="s">
        <v>10789</v>
      </c>
      <c r="Y48" s="67"/>
      <c r="Z48" s="67"/>
    </row>
    <row r="49" spans="1:26" ht="15" x14ac:dyDescent="0.25">
      <c r="A49" s="67"/>
      <c r="B49" s="67" t="s">
        <v>1023</v>
      </c>
      <c r="C49" s="70" t="s">
        <v>149</v>
      </c>
      <c r="D49" s="70" t="s">
        <v>149</v>
      </c>
      <c r="E49" s="70" t="s">
        <v>149</v>
      </c>
      <c r="F49" s="70" t="s">
        <v>149</v>
      </c>
      <c r="G49" s="70" t="s">
        <v>149</v>
      </c>
      <c r="H49" s="70" t="s">
        <v>149</v>
      </c>
      <c r="I49" s="70" t="s">
        <v>149</v>
      </c>
      <c r="J49" s="70">
        <v>0</v>
      </c>
      <c r="K49" s="70">
        <v>0</v>
      </c>
      <c r="L49" s="70">
        <v>0</v>
      </c>
      <c r="M49" s="70">
        <v>0</v>
      </c>
      <c r="N49" s="70">
        <v>0</v>
      </c>
      <c r="O49" s="70">
        <v>0</v>
      </c>
      <c r="P49" s="70">
        <v>0</v>
      </c>
      <c r="Q49" s="110">
        <v>0</v>
      </c>
      <c r="R49" s="71"/>
      <c r="S49" s="70"/>
      <c r="T49" s="71"/>
      <c r="U49" s="67"/>
      <c r="V49" s="67" t="s">
        <v>237</v>
      </c>
      <c r="W49" s="88" t="s">
        <v>173</v>
      </c>
      <c r="X49" s="89" t="s">
        <v>10790</v>
      </c>
      <c r="Y49" s="67"/>
      <c r="Z49" s="67"/>
    </row>
    <row r="50" spans="1:26" ht="15" x14ac:dyDescent="0.25">
      <c r="A50" s="67"/>
      <c r="B50" s="67" t="s">
        <v>1024</v>
      </c>
      <c r="C50" s="70" t="s">
        <v>149</v>
      </c>
      <c r="D50" s="70" t="s">
        <v>149</v>
      </c>
      <c r="E50" s="70" t="s">
        <v>149</v>
      </c>
      <c r="F50" s="70" t="s">
        <v>149</v>
      </c>
      <c r="G50" s="70" t="s">
        <v>149</v>
      </c>
      <c r="H50" s="70" t="s">
        <v>149</v>
      </c>
      <c r="I50" s="70" t="s">
        <v>149</v>
      </c>
      <c r="J50" s="70">
        <v>0</v>
      </c>
      <c r="K50" s="70">
        <v>0</v>
      </c>
      <c r="L50" s="70">
        <v>0</v>
      </c>
      <c r="M50" s="70">
        <v>0</v>
      </c>
      <c r="N50" s="70">
        <v>0</v>
      </c>
      <c r="O50" s="70">
        <v>0</v>
      </c>
      <c r="P50" s="70">
        <v>0</v>
      </c>
      <c r="Q50" s="110">
        <v>0</v>
      </c>
      <c r="R50" s="71"/>
      <c r="S50" s="70"/>
      <c r="T50" s="71"/>
      <c r="U50" s="67"/>
      <c r="V50" s="67" t="s">
        <v>237</v>
      </c>
      <c r="W50" s="88" t="s">
        <v>173</v>
      </c>
      <c r="X50" s="89" t="s">
        <v>10791</v>
      </c>
      <c r="Y50" s="67"/>
      <c r="Z50" s="67"/>
    </row>
    <row r="51" spans="1:26" ht="15" x14ac:dyDescent="0.25">
      <c r="A51" s="67"/>
      <c r="B51" s="67" t="s">
        <v>1025</v>
      </c>
      <c r="C51" s="70" t="s">
        <v>149</v>
      </c>
      <c r="D51" s="70" t="s">
        <v>149</v>
      </c>
      <c r="E51" s="70" t="s">
        <v>149</v>
      </c>
      <c r="F51" s="70" t="s">
        <v>149</v>
      </c>
      <c r="G51" s="70" t="s">
        <v>149</v>
      </c>
      <c r="H51" s="70" t="s">
        <v>149</v>
      </c>
      <c r="I51" s="70" t="s">
        <v>149</v>
      </c>
      <c r="J51" s="70">
        <v>1</v>
      </c>
      <c r="K51" s="70">
        <v>1</v>
      </c>
      <c r="L51" s="70">
        <v>1</v>
      </c>
      <c r="M51" s="70">
        <v>1</v>
      </c>
      <c r="N51" s="70">
        <v>1</v>
      </c>
      <c r="O51" s="70">
        <v>1</v>
      </c>
      <c r="P51" s="70">
        <v>1</v>
      </c>
      <c r="Q51" s="110">
        <v>1</v>
      </c>
      <c r="R51" s="71"/>
      <c r="S51" s="70"/>
      <c r="T51" s="71"/>
      <c r="U51" s="67"/>
      <c r="V51" s="67" t="s">
        <v>237</v>
      </c>
      <c r="W51" s="88" t="s">
        <v>173</v>
      </c>
      <c r="X51" s="89" t="s">
        <v>7471</v>
      </c>
      <c r="Y51" s="67"/>
      <c r="Z51" s="67"/>
    </row>
    <row r="52" spans="1:26" ht="15" x14ac:dyDescent="0.25">
      <c r="A52" s="67"/>
      <c r="B52" s="67" t="s">
        <v>888</v>
      </c>
      <c r="C52" s="70" t="s">
        <v>149</v>
      </c>
      <c r="D52" s="70" t="s">
        <v>149</v>
      </c>
      <c r="E52" s="70" t="s">
        <v>149</v>
      </c>
      <c r="F52" s="70" t="s">
        <v>149</v>
      </c>
      <c r="G52" s="70" t="s">
        <v>149</v>
      </c>
      <c r="H52" s="70" t="s">
        <v>149</v>
      </c>
      <c r="I52" s="70" t="s">
        <v>149</v>
      </c>
      <c r="J52" s="70">
        <v>0</v>
      </c>
      <c r="K52" s="70">
        <v>0</v>
      </c>
      <c r="L52" s="70">
        <v>0</v>
      </c>
      <c r="M52" s="70">
        <v>0</v>
      </c>
      <c r="N52" s="70">
        <v>0</v>
      </c>
      <c r="O52" s="70">
        <v>0</v>
      </c>
      <c r="P52" s="70">
        <v>0</v>
      </c>
      <c r="Q52" s="110">
        <v>0</v>
      </c>
      <c r="R52" s="71"/>
      <c r="S52" s="70"/>
      <c r="T52" s="71"/>
      <c r="U52" s="67"/>
      <c r="V52" s="67" t="s">
        <v>237</v>
      </c>
      <c r="W52" s="174" t="s">
        <v>173</v>
      </c>
      <c r="X52" s="175" t="s">
        <v>10792</v>
      </c>
      <c r="Y52" s="67"/>
      <c r="Z52" s="67"/>
    </row>
    <row r="53" spans="1:26" ht="15" x14ac:dyDescent="0.25">
      <c r="A53" s="67"/>
      <c r="B53" s="67" t="s">
        <v>1026</v>
      </c>
      <c r="C53" s="70" t="s">
        <v>149</v>
      </c>
      <c r="D53" s="70" t="s">
        <v>149</v>
      </c>
      <c r="E53" s="70" t="s">
        <v>149</v>
      </c>
      <c r="F53" s="70" t="s">
        <v>149</v>
      </c>
      <c r="G53" s="70" t="s">
        <v>149</v>
      </c>
      <c r="H53" s="70" t="s">
        <v>149</v>
      </c>
      <c r="I53" s="70" t="s">
        <v>149</v>
      </c>
      <c r="J53" s="70">
        <v>0</v>
      </c>
      <c r="K53" s="70">
        <v>0</v>
      </c>
      <c r="L53" s="70">
        <v>0</v>
      </c>
      <c r="M53" s="70">
        <v>0</v>
      </c>
      <c r="N53" s="70">
        <v>0</v>
      </c>
      <c r="O53" s="70">
        <v>0</v>
      </c>
      <c r="P53" s="70">
        <v>0</v>
      </c>
      <c r="Q53" s="110">
        <v>0</v>
      </c>
      <c r="R53" s="71"/>
      <c r="S53" s="70"/>
      <c r="T53" s="71"/>
      <c r="U53" s="67"/>
      <c r="V53" s="67" t="s">
        <v>252</v>
      </c>
      <c r="W53" s="67"/>
      <c r="X53" s="67"/>
      <c r="Y53" s="67"/>
      <c r="Z53" s="67"/>
    </row>
    <row r="54" spans="1:26" ht="15" x14ac:dyDescent="0.25">
      <c r="A54" s="67"/>
      <c r="B54" s="67" t="s">
        <v>1027</v>
      </c>
      <c r="C54" s="70" t="s">
        <v>149</v>
      </c>
      <c r="D54" s="70" t="s">
        <v>149</v>
      </c>
      <c r="E54" s="70" t="s">
        <v>149</v>
      </c>
      <c r="F54" s="70" t="s">
        <v>149</v>
      </c>
      <c r="G54" s="70" t="s">
        <v>149</v>
      </c>
      <c r="H54" s="70" t="s">
        <v>149</v>
      </c>
      <c r="I54" s="70" t="s">
        <v>149</v>
      </c>
      <c r="J54" s="70">
        <v>0</v>
      </c>
      <c r="K54" s="70">
        <v>0</v>
      </c>
      <c r="L54" s="70">
        <v>0</v>
      </c>
      <c r="M54" s="70">
        <v>0</v>
      </c>
      <c r="N54" s="70">
        <v>0</v>
      </c>
      <c r="O54" s="70">
        <v>0</v>
      </c>
      <c r="P54" s="70">
        <v>0</v>
      </c>
      <c r="Q54" s="110">
        <v>0</v>
      </c>
      <c r="R54" s="71"/>
      <c r="S54" s="70"/>
      <c r="T54" s="71"/>
      <c r="U54" s="67"/>
      <c r="V54" s="67" t="s">
        <v>10793</v>
      </c>
      <c r="W54" s="67"/>
      <c r="X54" s="67"/>
      <c r="Y54" s="67"/>
      <c r="Z54" s="67"/>
    </row>
    <row r="55" spans="1:26" ht="15" x14ac:dyDescent="0.25">
      <c r="A55" s="67"/>
      <c r="B55" s="67" t="s">
        <v>1028</v>
      </c>
      <c r="C55" s="70" t="s">
        <v>149</v>
      </c>
      <c r="D55" s="70" t="s">
        <v>149</v>
      </c>
      <c r="E55" s="70" t="s">
        <v>149</v>
      </c>
      <c r="F55" s="70" t="s">
        <v>149</v>
      </c>
      <c r="G55" s="70" t="s">
        <v>149</v>
      </c>
      <c r="H55" s="70" t="s">
        <v>149</v>
      </c>
      <c r="I55" s="70" t="s">
        <v>149</v>
      </c>
      <c r="J55" s="70">
        <v>0</v>
      </c>
      <c r="K55" s="70">
        <v>0</v>
      </c>
      <c r="L55" s="70">
        <v>0</v>
      </c>
      <c r="M55" s="70">
        <v>0</v>
      </c>
      <c r="N55" s="70">
        <v>0</v>
      </c>
      <c r="O55" s="70">
        <v>0</v>
      </c>
      <c r="P55" s="70">
        <v>0</v>
      </c>
      <c r="Q55" s="110">
        <v>0</v>
      </c>
      <c r="R55" s="71"/>
      <c r="S55" s="70"/>
      <c r="T55" s="71"/>
      <c r="U55" s="67"/>
      <c r="V55" s="67"/>
      <c r="W55" s="67"/>
      <c r="X55" s="67"/>
      <c r="Y55" s="67"/>
      <c r="Z55" s="67"/>
    </row>
    <row r="56" spans="1:26" ht="15" x14ac:dyDescent="0.25">
      <c r="A56" s="67"/>
      <c r="B56" s="67" t="s">
        <v>828</v>
      </c>
      <c r="C56" s="70" t="s">
        <v>149</v>
      </c>
      <c r="D56" s="70" t="s">
        <v>149</v>
      </c>
      <c r="E56" s="70" t="s">
        <v>149</v>
      </c>
      <c r="F56" s="70" t="s">
        <v>149</v>
      </c>
      <c r="G56" s="70" t="s">
        <v>149</v>
      </c>
      <c r="H56" s="70" t="s">
        <v>149</v>
      </c>
      <c r="I56" s="70" t="s">
        <v>149</v>
      </c>
      <c r="J56" s="70">
        <v>0</v>
      </c>
      <c r="K56" s="70">
        <v>0</v>
      </c>
      <c r="L56" s="70">
        <v>0</v>
      </c>
      <c r="M56" s="70">
        <v>0</v>
      </c>
      <c r="N56" s="70">
        <v>0</v>
      </c>
      <c r="O56" s="70">
        <v>0</v>
      </c>
      <c r="P56" s="70">
        <v>0</v>
      </c>
      <c r="Q56" s="110">
        <v>0</v>
      </c>
      <c r="R56" s="71"/>
      <c r="S56" s="70"/>
      <c r="T56" s="71"/>
      <c r="U56" s="67"/>
      <c r="V56" s="67"/>
      <c r="W56" s="67"/>
      <c r="X56" s="67"/>
      <c r="Y56" s="67"/>
      <c r="Z56" s="67"/>
    </row>
    <row r="57" spans="1:26" ht="15" x14ac:dyDescent="0.25">
      <c r="A57" s="67"/>
      <c r="B57" s="67" t="s">
        <v>1029</v>
      </c>
      <c r="C57" s="70" t="s">
        <v>149</v>
      </c>
      <c r="D57" s="70" t="s">
        <v>149</v>
      </c>
      <c r="E57" s="70" t="s">
        <v>149</v>
      </c>
      <c r="F57" s="70" t="s">
        <v>149</v>
      </c>
      <c r="G57" s="70" t="s">
        <v>149</v>
      </c>
      <c r="H57" s="70" t="s">
        <v>149</v>
      </c>
      <c r="I57" s="70" t="s">
        <v>149</v>
      </c>
      <c r="J57" s="70">
        <v>0</v>
      </c>
      <c r="K57" s="70">
        <v>0</v>
      </c>
      <c r="L57" s="70">
        <v>0</v>
      </c>
      <c r="M57" s="70">
        <v>0</v>
      </c>
      <c r="N57" s="70">
        <v>0</v>
      </c>
      <c r="O57" s="70">
        <v>0</v>
      </c>
      <c r="P57" s="70">
        <v>0</v>
      </c>
      <c r="Q57" s="110">
        <v>0</v>
      </c>
      <c r="R57" s="71"/>
      <c r="S57" s="70"/>
      <c r="T57" s="71"/>
      <c r="U57" s="67"/>
      <c r="V57" s="67"/>
      <c r="W57" s="67"/>
      <c r="X57" s="67"/>
      <c r="Y57" s="67"/>
      <c r="Z57" s="67"/>
    </row>
    <row r="58" spans="1:26" ht="15" x14ac:dyDescent="0.25">
      <c r="A58" s="67"/>
      <c r="B58" s="67" t="s">
        <v>1030</v>
      </c>
      <c r="C58" s="70" t="s">
        <v>149</v>
      </c>
      <c r="D58" s="70" t="s">
        <v>149</v>
      </c>
      <c r="E58" s="70" t="s">
        <v>149</v>
      </c>
      <c r="F58" s="70" t="s">
        <v>149</v>
      </c>
      <c r="G58" s="70" t="s">
        <v>149</v>
      </c>
      <c r="H58" s="70" t="s">
        <v>149</v>
      </c>
      <c r="I58" s="70" t="s">
        <v>149</v>
      </c>
      <c r="J58" s="70">
        <v>1</v>
      </c>
      <c r="K58" s="70">
        <v>1</v>
      </c>
      <c r="L58" s="70">
        <v>1</v>
      </c>
      <c r="M58" s="70">
        <v>1</v>
      </c>
      <c r="N58" s="70">
        <v>1</v>
      </c>
      <c r="O58" s="70">
        <v>1</v>
      </c>
      <c r="P58" s="70">
        <v>1</v>
      </c>
      <c r="Q58" s="110">
        <v>1</v>
      </c>
      <c r="R58" s="71"/>
      <c r="S58" s="70"/>
      <c r="T58" s="71"/>
      <c r="U58" s="67"/>
      <c r="V58" s="67"/>
      <c r="W58" s="67"/>
      <c r="X58" s="67"/>
      <c r="Y58" s="67"/>
      <c r="Z58" s="67"/>
    </row>
    <row r="59" spans="1:26" ht="15" x14ac:dyDescent="0.25">
      <c r="A59" s="67"/>
      <c r="B59" s="67" t="s">
        <v>1031</v>
      </c>
      <c r="C59" s="70" t="s">
        <v>149</v>
      </c>
      <c r="D59" s="70" t="s">
        <v>149</v>
      </c>
      <c r="E59" s="70" t="s">
        <v>149</v>
      </c>
      <c r="F59" s="70" t="s">
        <v>149</v>
      </c>
      <c r="G59" s="70" t="s">
        <v>149</v>
      </c>
      <c r="H59" s="70" t="s">
        <v>149</v>
      </c>
      <c r="I59" s="70" t="s">
        <v>149</v>
      </c>
      <c r="J59" s="70">
        <v>0</v>
      </c>
      <c r="K59" s="70">
        <v>0</v>
      </c>
      <c r="L59" s="70">
        <v>0</v>
      </c>
      <c r="M59" s="70">
        <v>0</v>
      </c>
      <c r="N59" s="70">
        <v>0</v>
      </c>
      <c r="O59" s="70">
        <v>0</v>
      </c>
      <c r="P59" s="70">
        <v>0</v>
      </c>
      <c r="Q59" s="110">
        <v>0</v>
      </c>
      <c r="R59" s="71"/>
      <c r="S59" s="70"/>
      <c r="T59" s="71"/>
      <c r="U59" s="67"/>
      <c r="V59" s="67"/>
      <c r="W59" s="67"/>
      <c r="X59" s="67"/>
      <c r="Y59" s="67"/>
      <c r="Z59" s="67"/>
    </row>
    <row r="60" spans="1:26" ht="15" x14ac:dyDescent="0.25">
      <c r="A60" s="67"/>
      <c r="B60" s="67" t="s">
        <v>1032</v>
      </c>
      <c r="C60" s="70" t="s">
        <v>149</v>
      </c>
      <c r="D60" s="70" t="s">
        <v>149</v>
      </c>
      <c r="E60" s="70" t="s">
        <v>149</v>
      </c>
      <c r="F60" s="70" t="s">
        <v>149</v>
      </c>
      <c r="G60" s="70" t="s">
        <v>149</v>
      </c>
      <c r="H60" s="70" t="s">
        <v>149</v>
      </c>
      <c r="I60" s="70" t="s">
        <v>149</v>
      </c>
      <c r="J60" s="70">
        <v>0</v>
      </c>
      <c r="K60" s="70">
        <v>0</v>
      </c>
      <c r="L60" s="70">
        <v>0</v>
      </c>
      <c r="M60" s="70">
        <v>0</v>
      </c>
      <c r="N60" s="70">
        <v>0</v>
      </c>
      <c r="O60" s="70">
        <v>0</v>
      </c>
      <c r="P60" s="70">
        <v>0</v>
      </c>
      <c r="Q60" s="110">
        <v>0</v>
      </c>
      <c r="R60" s="71"/>
      <c r="S60" s="70"/>
      <c r="T60" s="71"/>
      <c r="U60" s="67"/>
      <c r="V60" s="67"/>
      <c r="W60" s="67"/>
      <c r="X60" s="67"/>
      <c r="Y60" s="67"/>
      <c r="Z60" s="67"/>
    </row>
    <row r="61" spans="1:26" ht="15" x14ac:dyDescent="0.25">
      <c r="A61" s="67"/>
      <c r="B61" s="67" t="s">
        <v>1033</v>
      </c>
      <c r="C61" s="70" t="s">
        <v>149</v>
      </c>
      <c r="D61" s="70" t="s">
        <v>149</v>
      </c>
      <c r="E61" s="70" t="s">
        <v>149</v>
      </c>
      <c r="F61" s="70" t="s">
        <v>149</v>
      </c>
      <c r="G61" s="70" t="s">
        <v>149</v>
      </c>
      <c r="H61" s="70" t="s">
        <v>149</v>
      </c>
      <c r="I61" s="70" t="s">
        <v>149</v>
      </c>
      <c r="J61" s="70">
        <v>0</v>
      </c>
      <c r="K61" s="70">
        <v>0</v>
      </c>
      <c r="L61" s="70">
        <v>0</v>
      </c>
      <c r="M61" s="70">
        <v>0</v>
      </c>
      <c r="N61" s="70">
        <v>0</v>
      </c>
      <c r="O61" s="70">
        <v>0</v>
      </c>
      <c r="P61" s="70">
        <v>0</v>
      </c>
      <c r="Q61" s="110">
        <v>0</v>
      </c>
      <c r="R61" s="71"/>
      <c r="S61" s="70"/>
      <c r="T61" s="71"/>
      <c r="U61" s="67"/>
      <c r="V61" s="67"/>
      <c r="W61" s="67"/>
      <c r="X61" s="67"/>
      <c r="Y61" s="67"/>
      <c r="Z61" s="67"/>
    </row>
    <row r="62" spans="1:26" ht="15" x14ac:dyDescent="0.25">
      <c r="A62" s="67"/>
      <c r="B62" s="67" t="s">
        <v>1034</v>
      </c>
      <c r="C62" s="70" t="s">
        <v>149</v>
      </c>
      <c r="D62" s="70" t="s">
        <v>149</v>
      </c>
      <c r="E62" s="70" t="s">
        <v>149</v>
      </c>
      <c r="F62" s="70" t="s">
        <v>149</v>
      </c>
      <c r="G62" s="70" t="s">
        <v>149</v>
      </c>
      <c r="H62" s="70" t="s">
        <v>149</v>
      </c>
      <c r="I62" s="70" t="s">
        <v>149</v>
      </c>
      <c r="J62" s="70">
        <v>0</v>
      </c>
      <c r="K62" s="70">
        <v>0</v>
      </c>
      <c r="L62" s="70">
        <v>0</v>
      </c>
      <c r="M62" s="70">
        <v>0</v>
      </c>
      <c r="N62" s="70">
        <v>0</v>
      </c>
      <c r="O62" s="70">
        <v>0</v>
      </c>
      <c r="P62" s="70">
        <v>0</v>
      </c>
      <c r="Q62" s="110">
        <v>0</v>
      </c>
      <c r="R62" s="71"/>
      <c r="S62" s="70"/>
      <c r="T62" s="71"/>
      <c r="U62" s="67"/>
      <c r="V62" s="67"/>
      <c r="W62" s="67"/>
      <c r="X62" s="67"/>
      <c r="Y62" s="67"/>
      <c r="Z62" s="67"/>
    </row>
    <row r="63" spans="1:26" ht="15" x14ac:dyDescent="0.25">
      <c r="A63" s="67"/>
      <c r="B63" s="67" t="s">
        <v>1035</v>
      </c>
      <c r="C63" s="70" t="s">
        <v>149</v>
      </c>
      <c r="D63" s="70" t="s">
        <v>149</v>
      </c>
      <c r="E63" s="70" t="s">
        <v>149</v>
      </c>
      <c r="F63" s="70" t="s">
        <v>149</v>
      </c>
      <c r="G63" s="70" t="s">
        <v>149</v>
      </c>
      <c r="H63" s="70" t="s">
        <v>149</v>
      </c>
      <c r="I63" s="70" t="s">
        <v>149</v>
      </c>
      <c r="J63" s="70">
        <v>0</v>
      </c>
      <c r="K63" s="70">
        <v>0</v>
      </c>
      <c r="L63" s="70">
        <v>0</v>
      </c>
      <c r="M63" s="70">
        <v>0</v>
      </c>
      <c r="N63" s="70">
        <v>0</v>
      </c>
      <c r="O63" s="70">
        <v>0</v>
      </c>
      <c r="P63" s="70">
        <v>0</v>
      </c>
      <c r="Q63" s="110">
        <v>0</v>
      </c>
      <c r="R63" s="71"/>
      <c r="S63" s="70"/>
      <c r="T63" s="71"/>
      <c r="U63" s="67"/>
      <c r="V63" s="67"/>
      <c r="W63" s="67"/>
      <c r="X63" s="67"/>
      <c r="Y63" s="67"/>
      <c r="Z63" s="67"/>
    </row>
    <row r="64" spans="1:26" ht="15" x14ac:dyDescent="0.25">
      <c r="A64" s="67"/>
      <c r="B64" s="67" t="s">
        <v>1036</v>
      </c>
      <c r="C64" s="70" t="s">
        <v>149</v>
      </c>
      <c r="D64" s="70" t="s">
        <v>149</v>
      </c>
      <c r="E64" s="70" t="s">
        <v>149</v>
      </c>
      <c r="F64" s="70" t="s">
        <v>149</v>
      </c>
      <c r="G64" s="70" t="s">
        <v>149</v>
      </c>
      <c r="H64" s="70" t="s">
        <v>149</v>
      </c>
      <c r="I64" s="70" t="s">
        <v>149</v>
      </c>
      <c r="J64" s="70">
        <v>0</v>
      </c>
      <c r="K64" s="70">
        <v>0</v>
      </c>
      <c r="L64" s="70">
        <v>0</v>
      </c>
      <c r="M64" s="70">
        <v>0</v>
      </c>
      <c r="N64" s="70">
        <v>0</v>
      </c>
      <c r="O64" s="70">
        <v>0</v>
      </c>
      <c r="P64" s="70">
        <v>0</v>
      </c>
      <c r="Q64" s="110">
        <v>0</v>
      </c>
      <c r="R64" s="71"/>
      <c r="S64" s="70"/>
      <c r="T64" s="71"/>
      <c r="U64" s="67"/>
      <c r="V64" s="67"/>
      <c r="W64" s="67"/>
      <c r="X64" s="67"/>
      <c r="Y64" s="67"/>
      <c r="Z64" s="67"/>
    </row>
    <row r="65" spans="1:26" ht="15" x14ac:dyDescent="0.25">
      <c r="A65" s="67"/>
      <c r="B65" s="67" t="s">
        <v>1037</v>
      </c>
      <c r="C65" s="70" t="s">
        <v>149</v>
      </c>
      <c r="D65" s="70" t="s">
        <v>149</v>
      </c>
      <c r="E65" s="70" t="s">
        <v>149</v>
      </c>
      <c r="F65" s="70" t="s">
        <v>149</v>
      </c>
      <c r="G65" s="70" t="s">
        <v>149</v>
      </c>
      <c r="H65" s="70" t="s">
        <v>149</v>
      </c>
      <c r="I65" s="70" t="s">
        <v>149</v>
      </c>
      <c r="J65" s="70">
        <v>0</v>
      </c>
      <c r="K65" s="70">
        <v>0</v>
      </c>
      <c r="L65" s="70">
        <v>0</v>
      </c>
      <c r="M65" s="70">
        <v>0</v>
      </c>
      <c r="N65" s="70">
        <v>0</v>
      </c>
      <c r="O65" s="70">
        <v>0</v>
      </c>
      <c r="P65" s="70">
        <v>0</v>
      </c>
      <c r="Q65" s="110">
        <v>0</v>
      </c>
      <c r="R65" s="71"/>
      <c r="S65" s="70"/>
      <c r="T65" s="71"/>
      <c r="U65" s="67"/>
      <c r="V65" s="67"/>
      <c r="W65" s="67"/>
      <c r="X65" s="67"/>
      <c r="Y65" s="67"/>
      <c r="Z65" s="67"/>
    </row>
    <row r="66" spans="1:26" ht="15" x14ac:dyDescent="0.25">
      <c r="A66" s="67"/>
      <c r="B66" s="67" t="s">
        <v>1038</v>
      </c>
      <c r="C66" s="70" t="s">
        <v>149</v>
      </c>
      <c r="D66" s="70" t="s">
        <v>149</v>
      </c>
      <c r="E66" s="70" t="s">
        <v>149</v>
      </c>
      <c r="F66" s="70" t="s">
        <v>149</v>
      </c>
      <c r="G66" s="70" t="s">
        <v>149</v>
      </c>
      <c r="H66" s="70" t="s">
        <v>149</v>
      </c>
      <c r="I66" s="70" t="s">
        <v>149</v>
      </c>
      <c r="J66" s="70">
        <v>0</v>
      </c>
      <c r="K66" s="70">
        <v>0</v>
      </c>
      <c r="L66" s="70">
        <v>0</v>
      </c>
      <c r="M66" s="70">
        <v>0</v>
      </c>
      <c r="N66" s="70">
        <v>0</v>
      </c>
      <c r="O66" s="70">
        <v>0</v>
      </c>
      <c r="P66" s="70">
        <v>0</v>
      </c>
      <c r="Q66" s="110">
        <v>0</v>
      </c>
      <c r="R66" s="71"/>
      <c r="S66" s="70"/>
      <c r="T66" s="71"/>
      <c r="U66" s="67"/>
      <c r="V66" s="67"/>
      <c r="W66" s="67"/>
      <c r="X66" s="67"/>
      <c r="Y66" s="67"/>
      <c r="Z66" s="67"/>
    </row>
    <row r="67" spans="1:26" ht="15" x14ac:dyDescent="0.25">
      <c r="A67" s="67"/>
      <c r="B67" s="67" t="s">
        <v>1039</v>
      </c>
      <c r="C67" s="70" t="s">
        <v>149</v>
      </c>
      <c r="D67" s="70" t="s">
        <v>149</v>
      </c>
      <c r="E67" s="70" t="s">
        <v>149</v>
      </c>
      <c r="F67" s="70" t="s">
        <v>149</v>
      </c>
      <c r="G67" s="70" t="s">
        <v>149</v>
      </c>
      <c r="H67" s="70" t="s">
        <v>149</v>
      </c>
      <c r="I67" s="70" t="s">
        <v>149</v>
      </c>
      <c r="J67" s="70">
        <v>0</v>
      </c>
      <c r="K67" s="70">
        <v>0</v>
      </c>
      <c r="L67" s="70">
        <v>0</v>
      </c>
      <c r="M67" s="70">
        <v>0</v>
      </c>
      <c r="N67" s="70">
        <v>0</v>
      </c>
      <c r="O67" s="70">
        <v>0</v>
      </c>
      <c r="P67" s="70">
        <v>0</v>
      </c>
      <c r="Q67" s="110">
        <v>0</v>
      </c>
      <c r="R67" s="71"/>
      <c r="S67" s="70"/>
      <c r="T67" s="71"/>
      <c r="U67" s="67"/>
      <c r="V67" s="67"/>
      <c r="W67" s="67"/>
      <c r="X67" s="67"/>
      <c r="Y67" s="67"/>
      <c r="Z67" s="67"/>
    </row>
    <row r="68" spans="1:26" ht="15" x14ac:dyDescent="0.25">
      <c r="A68" s="67"/>
      <c r="B68" s="67" t="s">
        <v>257</v>
      </c>
      <c r="C68" s="76"/>
      <c r="D68" s="76"/>
      <c r="E68" s="76"/>
      <c r="F68" s="76"/>
      <c r="G68" s="76"/>
      <c r="H68" s="76"/>
      <c r="I68" s="76"/>
      <c r="J68" s="76">
        <f>SUBTOTAL(109,Historic_Battlefields_by_AONB[2014])</f>
        <v>7</v>
      </c>
      <c r="K68" s="76">
        <f>SUBTOTAL(109,Historic_Battlefields_by_AONB[2015])</f>
        <v>7</v>
      </c>
      <c r="L68" s="76">
        <f>SUBTOTAL(109,Historic_Battlefields_by_AONB[2016])</f>
        <v>7</v>
      </c>
      <c r="M68" s="76">
        <f>SUBTOTAL(109,Historic_Battlefields_by_AONB[2017])</f>
        <v>7</v>
      </c>
      <c r="N68" s="76">
        <f>SUBTOTAL(109,Historic_Battlefields_by_AONB[2018])</f>
        <v>7</v>
      </c>
      <c r="O68" s="76">
        <f>SUBTOTAL(109,Historic_Battlefields_by_AONB[2019])</f>
        <v>7</v>
      </c>
      <c r="P68" s="76">
        <f>SUBTOTAL(109,Historic_Battlefields_by_AONB[2020])</f>
        <v>7</v>
      </c>
      <c r="Q68" s="116">
        <f>SUBTOTAL(109,Historic_Battlefields_by_AONB[2021])</f>
        <v>7</v>
      </c>
      <c r="R68" s="71"/>
      <c r="S68" s="70"/>
      <c r="T68" s="71"/>
      <c r="U68" s="67"/>
      <c r="V68" s="67"/>
      <c r="W68" s="67"/>
      <c r="X68" s="67"/>
      <c r="Y68" s="67"/>
      <c r="Z68" s="67"/>
    </row>
    <row r="69" spans="1:26" s="8" customFormat="1" ht="12" x14ac:dyDescent="0.25">
      <c r="B69" s="8" t="s">
        <v>10794</v>
      </c>
    </row>
    <row r="70" spans="1:26" s="8" customFormat="1" ht="12" x14ac:dyDescent="0.25">
      <c r="B70" s="8" t="s">
        <v>10795</v>
      </c>
    </row>
  </sheetData>
  <mergeCells count="1">
    <mergeCell ref="B3:H3"/>
  </mergeCells>
  <hyperlinks>
    <hyperlink ref="B1" location="'Contents'!B7" display="⇐ Return to contents" xr:uid="{788796FC-3AE4-483B-8DF8-FAF830341298}"/>
  </hyperlinks>
  <pageMargins left="0.7" right="0.7" top="0.75" bottom="0.75" header="0.3" footer="0.3"/>
  <pageSetup paperSize="9" orientation="portrait" r:id="rId1"/>
  <tableParts count="4">
    <tablePart r:id="rId2"/>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53904-9EBD-4713-B406-61DC67475D74}">
  <sheetPr codeName="Sheet8"/>
  <dimension ref="A1:AB35"/>
  <sheetViews>
    <sheetView showGridLines="0" topLeftCell="B1" zoomScaleNormal="100" workbookViewId="0">
      <selection activeCell="B1" sqref="B1"/>
    </sheetView>
  </sheetViews>
  <sheetFormatPr defaultColWidth="9.140625" defaultRowHeight="14.25" outlineLevelCol="1" x14ac:dyDescent="0.2"/>
  <cols>
    <col min="1" max="1" width="13.28515625" style="2" hidden="1" customWidth="1" outlineLevel="1"/>
    <col min="2" max="2" width="27.28515625" style="2" customWidth="1" collapsed="1"/>
    <col min="3" max="22" width="15.7109375" style="2" customWidth="1"/>
    <col min="23" max="26" width="20" style="2" customWidth="1"/>
    <col min="27" max="16384" width="9.140625" style="2"/>
  </cols>
  <sheetData>
    <row r="1" spans="1:28" ht="15" x14ac:dyDescent="0.25">
      <c r="A1" s="51"/>
      <c r="B1" s="51" t="s">
        <v>33</v>
      </c>
      <c r="C1" s="67"/>
      <c r="D1" s="67"/>
      <c r="E1" s="67"/>
      <c r="F1" s="67"/>
      <c r="G1" s="67"/>
      <c r="H1" s="67"/>
      <c r="I1" s="67"/>
      <c r="J1" s="67"/>
      <c r="K1" s="67"/>
      <c r="L1" s="67"/>
      <c r="M1" s="67"/>
      <c r="N1" s="67"/>
      <c r="O1" s="67"/>
      <c r="P1" s="67"/>
      <c r="Q1" s="67"/>
      <c r="R1" s="67"/>
      <c r="S1" s="67"/>
      <c r="T1" s="67"/>
      <c r="U1" s="67"/>
      <c r="V1" s="67"/>
      <c r="W1" s="67"/>
      <c r="X1" s="67"/>
      <c r="Y1" s="67"/>
      <c r="Z1" s="67"/>
      <c r="AA1" s="67"/>
    </row>
    <row r="2" spans="1:28" s="1" customFormat="1" ht="31.5" x14ac:dyDescent="0.5">
      <c r="A2" s="52"/>
      <c r="B2" s="52" t="s">
        <v>10796</v>
      </c>
      <c r="C2" s="52"/>
      <c r="D2" s="52"/>
      <c r="E2" s="52"/>
      <c r="F2" s="52"/>
      <c r="G2" s="52"/>
      <c r="H2" s="52"/>
      <c r="I2" s="52"/>
      <c r="J2" s="52"/>
      <c r="K2" s="52"/>
      <c r="L2" s="52"/>
      <c r="M2" s="52"/>
      <c r="N2" s="52"/>
      <c r="O2" s="52"/>
      <c r="P2" s="52"/>
      <c r="Q2" s="52"/>
      <c r="R2" s="52"/>
      <c r="S2" s="52"/>
      <c r="T2" s="52"/>
      <c r="U2" s="52"/>
      <c r="V2" s="52"/>
      <c r="W2" s="52"/>
      <c r="X2" s="52"/>
      <c r="Y2" s="52"/>
      <c r="Z2" s="52"/>
      <c r="AA2" s="52"/>
    </row>
    <row r="3" spans="1:28" ht="73.900000000000006" customHeight="1" x14ac:dyDescent="0.25">
      <c r="A3" s="67"/>
      <c r="B3" s="271" t="s">
        <v>10797</v>
      </c>
      <c r="C3" s="271"/>
      <c r="D3" s="271"/>
      <c r="E3" s="271"/>
      <c r="F3" s="271"/>
      <c r="G3" s="271"/>
      <c r="H3" s="67"/>
      <c r="I3" s="67"/>
      <c r="J3" s="67"/>
      <c r="K3" s="67"/>
      <c r="L3" s="67"/>
      <c r="M3" s="67"/>
      <c r="N3" s="67"/>
      <c r="O3" s="67"/>
      <c r="P3" s="67"/>
      <c r="Q3" s="67"/>
      <c r="R3" s="67"/>
      <c r="S3" s="67"/>
      <c r="T3" s="67"/>
      <c r="U3" s="67"/>
      <c r="V3" s="67"/>
      <c r="W3" s="67"/>
      <c r="X3" s="67"/>
      <c r="Y3" s="67"/>
      <c r="Z3" s="67"/>
      <c r="AA3" s="67"/>
    </row>
    <row r="4" spans="1:28" ht="15" x14ac:dyDescent="0.25">
      <c r="A4" s="67"/>
      <c r="B4" s="67"/>
      <c r="C4" s="67" t="s">
        <v>168</v>
      </c>
      <c r="D4" s="67" t="s">
        <v>10798</v>
      </c>
      <c r="E4" s="67"/>
      <c r="F4" s="67"/>
      <c r="G4" s="67"/>
      <c r="H4" s="67"/>
      <c r="I4" s="67"/>
      <c r="J4" s="67"/>
      <c r="K4" s="67"/>
      <c r="L4" s="67"/>
      <c r="M4" s="67"/>
      <c r="N4" s="67"/>
      <c r="O4" s="67"/>
      <c r="P4" s="67"/>
      <c r="Q4" s="67"/>
      <c r="R4" s="67"/>
      <c r="S4" s="67"/>
      <c r="T4" s="67"/>
      <c r="U4" s="67"/>
      <c r="V4" s="67"/>
      <c r="W4" s="67"/>
      <c r="X4" s="67"/>
      <c r="Y4" s="67"/>
      <c r="Z4" s="67"/>
      <c r="AA4" s="67"/>
    </row>
    <row r="5" spans="1:28" ht="15" x14ac:dyDescent="0.25">
      <c r="A5" s="67"/>
      <c r="B5" s="67"/>
      <c r="C5" s="67" t="s">
        <v>169</v>
      </c>
      <c r="D5" s="67" t="s">
        <v>10799</v>
      </c>
      <c r="E5" s="67"/>
      <c r="F5" s="67"/>
      <c r="G5" s="67"/>
      <c r="H5" s="67"/>
      <c r="I5" s="67"/>
      <c r="J5" s="67"/>
      <c r="K5" s="67"/>
      <c r="L5" s="67"/>
      <c r="M5" s="67"/>
      <c r="N5" s="67"/>
      <c r="O5" s="67"/>
      <c r="P5" s="67"/>
      <c r="Q5" s="67"/>
      <c r="R5" s="67"/>
      <c r="S5" s="67"/>
      <c r="T5" s="67"/>
      <c r="U5" s="67"/>
      <c r="V5" s="67"/>
      <c r="W5" s="67"/>
      <c r="X5" s="67"/>
      <c r="Y5" s="67"/>
      <c r="Z5" s="67"/>
      <c r="AA5" s="67"/>
    </row>
    <row r="6" spans="1:28" ht="15" x14ac:dyDescent="0.25">
      <c r="A6" s="67"/>
      <c r="B6" s="67"/>
      <c r="C6" s="67" t="s">
        <v>170</v>
      </c>
      <c r="D6" s="67" t="s">
        <v>10800</v>
      </c>
      <c r="E6" s="67"/>
      <c r="F6" s="67"/>
      <c r="G6" s="67"/>
      <c r="H6" s="67"/>
      <c r="I6" s="67"/>
      <c r="J6" s="67"/>
      <c r="K6" s="67"/>
      <c r="L6" s="67"/>
      <c r="M6" s="67"/>
      <c r="N6" s="67"/>
      <c r="O6" s="67"/>
      <c r="P6" s="67"/>
      <c r="Q6" s="67"/>
      <c r="R6" s="67"/>
      <c r="S6" s="67"/>
      <c r="T6" s="67"/>
      <c r="U6" s="67"/>
      <c r="V6" s="67"/>
      <c r="W6" s="67"/>
      <c r="X6" s="67"/>
      <c r="Y6" s="67"/>
      <c r="Z6" s="67"/>
      <c r="AA6" s="67"/>
    </row>
    <row r="7" spans="1:28" ht="15" x14ac:dyDescent="0.25">
      <c r="A7" s="67"/>
      <c r="B7" s="67"/>
      <c r="C7" s="67"/>
      <c r="D7" s="67"/>
      <c r="E7" s="67"/>
      <c r="F7" s="67"/>
      <c r="G7" s="67"/>
      <c r="H7" s="67"/>
      <c r="I7" s="67"/>
      <c r="J7" s="67"/>
      <c r="K7" s="67"/>
      <c r="L7" s="67"/>
      <c r="M7" s="67"/>
      <c r="N7" s="67"/>
      <c r="O7" s="67"/>
      <c r="P7" s="67"/>
      <c r="Q7" s="67"/>
      <c r="R7" s="67"/>
      <c r="S7" s="67"/>
      <c r="T7" s="67"/>
      <c r="U7" s="67"/>
      <c r="V7" s="67"/>
      <c r="W7" s="67"/>
      <c r="X7" s="67"/>
      <c r="Y7" s="67"/>
      <c r="Z7" s="67"/>
      <c r="AA7" s="67"/>
    </row>
    <row r="8" spans="1:28" s="7" customFormat="1" ht="18.75" x14ac:dyDescent="0.3">
      <c r="A8" s="54"/>
      <c r="B8" s="54" t="s">
        <v>10801</v>
      </c>
      <c r="C8" s="54"/>
      <c r="D8" s="54"/>
      <c r="E8" s="54"/>
      <c r="F8" s="54"/>
      <c r="G8" s="54"/>
      <c r="H8" s="54"/>
      <c r="I8" s="54"/>
      <c r="J8" s="54"/>
      <c r="K8" s="54"/>
      <c r="L8" s="54"/>
      <c r="M8" s="54"/>
      <c r="N8" s="54"/>
      <c r="O8" s="54"/>
      <c r="P8" s="54"/>
      <c r="Q8" s="54"/>
      <c r="R8" s="54"/>
      <c r="S8" s="54"/>
      <c r="T8" s="54"/>
      <c r="U8" s="54"/>
      <c r="V8" s="54"/>
      <c r="W8" s="54"/>
      <c r="X8" s="54"/>
      <c r="Y8" s="54"/>
      <c r="Z8" s="54"/>
      <c r="AA8" s="54"/>
    </row>
    <row r="9" spans="1:28" s="3" customFormat="1" ht="75" x14ac:dyDescent="0.25">
      <c r="A9" s="69" t="s">
        <v>229</v>
      </c>
      <c r="B9" s="69" t="s">
        <v>210</v>
      </c>
      <c r="C9" s="69" t="s">
        <v>230</v>
      </c>
      <c r="D9" s="69" t="s">
        <v>231</v>
      </c>
      <c r="E9" s="69" t="s">
        <v>10736</v>
      </c>
      <c r="F9" s="69" t="s">
        <v>10737</v>
      </c>
      <c r="G9" s="69" t="s">
        <v>10738</v>
      </c>
      <c r="H9" s="69" t="s">
        <v>10739</v>
      </c>
      <c r="I9" s="69" t="s">
        <v>10740</v>
      </c>
      <c r="J9" s="69" t="s">
        <v>1062</v>
      </c>
      <c r="K9" s="69" t="s">
        <v>126</v>
      </c>
      <c r="L9" s="69" t="s">
        <v>127</v>
      </c>
      <c r="M9" s="69" t="s">
        <v>10802</v>
      </c>
      <c r="N9" s="69" t="s">
        <v>129</v>
      </c>
      <c r="O9" s="69" t="s">
        <v>130</v>
      </c>
      <c r="P9" s="69" t="s">
        <v>131</v>
      </c>
      <c r="Q9" s="69" t="s">
        <v>132</v>
      </c>
      <c r="R9" s="69" t="s">
        <v>133</v>
      </c>
      <c r="S9" s="69" t="s">
        <v>134</v>
      </c>
      <c r="T9" s="69" t="s">
        <v>135</v>
      </c>
      <c r="U9" s="69" t="s">
        <v>136</v>
      </c>
      <c r="V9" s="69" t="s">
        <v>137</v>
      </c>
      <c r="W9" s="69" t="s">
        <v>10803</v>
      </c>
      <c r="X9" s="69" t="s">
        <v>10804</v>
      </c>
      <c r="Y9" s="69" t="s">
        <v>10805</v>
      </c>
      <c r="Z9" s="69" t="s">
        <v>234</v>
      </c>
      <c r="AA9" s="69"/>
      <c r="AB9" s="67"/>
    </row>
    <row r="10" spans="1:28" s="6" customFormat="1" ht="15" x14ac:dyDescent="0.25">
      <c r="A10" s="67" t="s">
        <v>235</v>
      </c>
      <c r="B10" s="67" t="s">
        <v>171</v>
      </c>
      <c r="C10" s="70" t="s">
        <v>149</v>
      </c>
      <c r="D10" s="70">
        <v>51</v>
      </c>
      <c r="E10" s="70" t="s">
        <v>149</v>
      </c>
      <c r="F10" s="70" t="s">
        <v>149</v>
      </c>
      <c r="G10" s="70" t="s">
        <v>149</v>
      </c>
      <c r="H10" s="70" t="s">
        <v>149</v>
      </c>
      <c r="I10" s="70" t="s">
        <v>149</v>
      </c>
      <c r="J10" s="70">
        <v>53</v>
      </c>
      <c r="K10" s="70">
        <v>53</v>
      </c>
      <c r="L10" s="70">
        <v>54</v>
      </c>
      <c r="M10" s="70">
        <v>55</v>
      </c>
      <c r="N10" s="70">
        <v>55</v>
      </c>
      <c r="O10" s="70">
        <v>55</v>
      </c>
      <c r="P10" s="70">
        <v>55</v>
      </c>
      <c r="Q10" s="70">
        <v>55</v>
      </c>
      <c r="R10" s="70">
        <v>55</v>
      </c>
      <c r="S10" s="70">
        <v>55</v>
      </c>
      <c r="T10" s="70">
        <v>55</v>
      </c>
      <c r="U10" s="70">
        <v>55</v>
      </c>
      <c r="V10" s="110">
        <v>56</v>
      </c>
      <c r="W10" s="196">
        <f>Registered_Parks_and_Gardens_by_Region[[#This Row],[2021]]-Registered_Parks_and_Gardens_by_Region[[#This Row],[2003]]</f>
        <v>5</v>
      </c>
      <c r="X10" s="183">
        <f t="shared" ref="X10:X19" si="0">W10/D10</f>
        <v>9.8039215686274508E-2</v>
      </c>
      <c r="Y10" s="183">
        <f>Registered_Parks_and_Gardens_by_Region[[#This Row],[2021]]/MAX(Registered_Parks_and_Gardens_by_Region[2021])</f>
        <v>3.3018867924528301E-2</v>
      </c>
      <c r="Z10" s="72"/>
      <c r="AA10" s="72"/>
      <c r="AB10" s="72"/>
    </row>
    <row r="11" spans="1:28" ht="15" x14ac:dyDescent="0.25">
      <c r="A11" s="67" t="s">
        <v>236</v>
      </c>
      <c r="B11" s="67" t="s">
        <v>172</v>
      </c>
      <c r="C11" s="70" t="s">
        <v>149</v>
      </c>
      <c r="D11" s="70">
        <v>129</v>
      </c>
      <c r="E11" s="70" t="s">
        <v>149</v>
      </c>
      <c r="F11" s="70" t="s">
        <v>149</v>
      </c>
      <c r="G11" s="70" t="s">
        <v>149</v>
      </c>
      <c r="H11" s="70" t="s">
        <v>149</v>
      </c>
      <c r="I11" s="70" t="s">
        <v>149</v>
      </c>
      <c r="J11" s="70">
        <v>129</v>
      </c>
      <c r="K11" s="70">
        <v>130</v>
      </c>
      <c r="L11" s="70">
        <v>130</v>
      </c>
      <c r="M11" s="70">
        <v>133</v>
      </c>
      <c r="N11" s="70">
        <v>133</v>
      </c>
      <c r="O11" s="70">
        <v>134</v>
      </c>
      <c r="P11" s="70">
        <v>134</v>
      </c>
      <c r="Q11" s="70">
        <v>134</v>
      </c>
      <c r="R11" s="70">
        <v>135</v>
      </c>
      <c r="S11" s="70">
        <v>136</v>
      </c>
      <c r="T11" s="70">
        <v>136</v>
      </c>
      <c r="U11" s="70">
        <v>136</v>
      </c>
      <c r="V11" s="110">
        <v>137</v>
      </c>
      <c r="W11" s="196">
        <f>Registered_Parks_and_Gardens_by_Region[[#This Row],[2021]]-Registered_Parks_and_Gardens_by_Region[[#This Row],[2003]]</f>
        <v>8</v>
      </c>
      <c r="X11" s="183">
        <f t="shared" si="0"/>
        <v>6.2015503875968991E-2</v>
      </c>
      <c r="Y11" s="183">
        <f>Registered_Parks_and_Gardens_by_Region[[#This Row],[2021]]/MAX(Registered_Parks_and_Gardens_by_Region[2021])</f>
        <v>8.0778301886792456E-2</v>
      </c>
      <c r="Z11" s="72"/>
      <c r="AA11" s="67"/>
      <c r="AB11" s="67"/>
    </row>
    <row r="12" spans="1:28" ht="15" x14ac:dyDescent="0.25">
      <c r="A12" s="67" t="s">
        <v>237</v>
      </c>
      <c r="B12" s="67" t="s">
        <v>173</v>
      </c>
      <c r="C12" s="70" t="s">
        <v>149</v>
      </c>
      <c r="D12" s="70">
        <v>103</v>
      </c>
      <c r="E12" s="70" t="s">
        <v>149</v>
      </c>
      <c r="F12" s="70" t="s">
        <v>149</v>
      </c>
      <c r="G12" s="70" t="s">
        <v>149</v>
      </c>
      <c r="H12" s="70" t="s">
        <v>149</v>
      </c>
      <c r="I12" s="70" t="s">
        <v>149</v>
      </c>
      <c r="J12" s="70">
        <v>116</v>
      </c>
      <c r="K12" s="70">
        <v>117</v>
      </c>
      <c r="L12" s="70">
        <v>117</v>
      </c>
      <c r="M12" s="70">
        <v>118</v>
      </c>
      <c r="N12" s="70">
        <v>119</v>
      </c>
      <c r="O12" s="70">
        <v>120</v>
      </c>
      <c r="P12" s="70">
        <v>121</v>
      </c>
      <c r="Q12" s="70">
        <v>121</v>
      </c>
      <c r="R12" s="70">
        <v>122</v>
      </c>
      <c r="S12" s="70">
        <v>124</v>
      </c>
      <c r="T12" s="70">
        <v>126</v>
      </c>
      <c r="U12" s="70">
        <v>126</v>
      </c>
      <c r="V12" s="110">
        <v>127</v>
      </c>
      <c r="W12" s="196">
        <f>Registered_Parks_and_Gardens_by_Region[[#This Row],[2021]]-Registered_Parks_and_Gardens_by_Region[[#This Row],[2003]]</f>
        <v>24</v>
      </c>
      <c r="X12" s="183">
        <f t="shared" si="0"/>
        <v>0.23300970873786409</v>
      </c>
      <c r="Y12" s="183">
        <f>Registered_Parks_and_Gardens_by_Region[[#This Row],[2021]]/MAX(Registered_Parks_and_Gardens_by_Region[2021])</f>
        <v>7.4882075471698117E-2</v>
      </c>
      <c r="Z12" s="72"/>
      <c r="AA12" s="67"/>
      <c r="AB12" s="67"/>
    </row>
    <row r="13" spans="1:28" ht="15" x14ac:dyDescent="0.25">
      <c r="A13" s="67" t="s">
        <v>238</v>
      </c>
      <c r="B13" s="67" t="s">
        <v>174</v>
      </c>
      <c r="C13" s="70" t="s">
        <v>149</v>
      </c>
      <c r="D13" s="70">
        <v>133</v>
      </c>
      <c r="E13" s="70" t="s">
        <v>149</v>
      </c>
      <c r="F13" s="70" t="s">
        <v>149</v>
      </c>
      <c r="G13" s="70" t="s">
        <v>149</v>
      </c>
      <c r="H13" s="70" t="s">
        <v>149</v>
      </c>
      <c r="I13" s="70" t="s">
        <v>149</v>
      </c>
      <c r="J13" s="70">
        <v>135</v>
      </c>
      <c r="K13" s="70">
        <v>136</v>
      </c>
      <c r="L13" s="70">
        <v>138</v>
      </c>
      <c r="M13" s="70">
        <v>138</v>
      </c>
      <c r="N13" s="70">
        <v>139</v>
      </c>
      <c r="O13" s="70">
        <v>139</v>
      </c>
      <c r="P13" s="70">
        <v>139</v>
      </c>
      <c r="Q13" s="70">
        <v>139</v>
      </c>
      <c r="R13" s="70">
        <v>139</v>
      </c>
      <c r="S13" s="70">
        <v>145</v>
      </c>
      <c r="T13" s="70">
        <v>146</v>
      </c>
      <c r="U13" s="70">
        <v>146</v>
      </c>
      <c r="V13" s="110">
        <v>146</v>
      </c>
      <c r="W13" s="196">
        <f>Registered_Parks_and_Gardens_by_Region[[#This Row],[2021]]-Registered_Parks_and_Gardens_by_Region[[#This Row],[2003]]</f>
        <v>13</v>
      </c>
      <c r="X13" s="183">
        <f t="shared" si="0"/>
        <v>9.7744360902255634E-2</v>
      </c>
      <c r="Y13" s="183">
        <f>Registered_Parks_and_Gardens_by_Region[[#This Row],[2021]]/MAX(Registered_Parks_and_Gardens_by_Region[2021])</f>
        <v>8.6084905660377353E-2</v>
      </c>
      <c r="Z13" s="72"/>
      <c r="AA13" s="67"/>
      <c r="AB13" s="67"/>
    </row>
    <row r="14" spans="1:28" ht="15" x14ac:dyDescent="0.25">
      <c r="A14" s="67" t="s">
        <v>239</v>
      </c>
      <c r="B14" s="67" t="s">
        <v>175</v>
      </c>
      <c r="C14" s="70" t="s">
        <v>149</v>
      </c>
      <c r="D14" s="70">
        <v>145</v>
      </c>
      <c r="E14" s="70" t="s">
        <v>149</v>
      </c>
      <c r="F14" s="70" t="s">
        <v>149</v>
      </c>
      <c r="G14" s="70" t="s">
        <v>149</v>
      </c>
      <c r="H14" s="70" t="s">
        <v>149</v>
      </c>
      <c r="I14" s="70" t="s">
        <v>149</v>
      </c>
      <c r="J14" s="70">
        <v>150</v>
      </c>
      <c r="K14" s="70">
        <v>150</v>
      </c>
      <c r="L14" s="70">
        <v>150</v>
      </c>
      <c r="M14" s="70">
        <v>150</v>
      </c>
      <c r="N14" s="70">
        <v>152</v>
      </c>
      <c r="O14" s="70">
        <v>152</v>
      </c>
      <c r="P14" s="70">
        <v>152</v>
      </c>
      <c r="Q14" s="70">
        <v>153</v>
      </c>
      <c r="R14" s="70">
        <v>154</v>
      </c>
      <c r="S14" s="70">
        <v>155</v>
      </c>
      <c r="T14" s="70">
        <v>155</v>
      </c>
      <c r="U14" s="70">
        <v>155</v>
      </c>
      <c r="V14" s="110">
        <v>155</v>
      </c>
      <c r="W14" s="196">
        <f>Registered_Parks_and_Gardens_by_Region[[#This Row],[2021]]-Registered_Parks_and_Gardens_by_Region[[#This Row],[2003]]</f>
        <v>10</v>
      </c>
      <c r="X14" s="183">
        <f t="shared" si="0"/>
        <v>6.8965517241379309E-2</v>
      </c>
      <c r="Y14" s="183">
        <f>Registered_Parks_and_Gardens_by_Region[[#This Row],[2021]]/MAX(Registered_Parks_and_Gardens_by_Region[2021])</f>
        <v>9.1391509433962265E-2</v>
      </c>
      <c r="Z14" s="72"/>
      <c r="AA14" s="67"/>
      <c r="AB14" s="67"/>
    </row>
    <row r="15" spans="1:28" ht="15" x14ac:dyDescent="0.25">
      <c r="A15" s="67" t="s">
        <v>240</v>
      </c>
      <c r="B15" s="67" t="s">
        <v>176</v>
      </c>
      <c r="C15" s="70" t="s">
        <v>149</v>
      </c>
      <c r="D15" s="70">
        <v>211</v>
      </c>
      <c r="E15" s="70" t="s">
        <v>149</v>
      </c>
      <c r="F15" s="70" t="s">
        <v>149</v>
      </c>
      <c r="G15" s="70" t="s">
        <v>149</v>
      </c>
      <c r="H15" s="70" t="s">
        <v>149</v>
      </c>
      <c r="I15" s="70" t="s">
        <v>149</v>
      </c>
      <c r="J15" s="70">
        <v>210</v>
      </c>
      <c r="K15" s="70">
        <v>211</v>
      </c>
      <c r="L15" s="70">
        <v>211</v>
      </c>
      <c r="M15" s="70">
        <v>211</v>
      </c>
      <c r="N15" s="70">
        <v>211</v>
      </c>
      <c r="O15" s="70">
        <v>211</v>
      </c>
      <c r="P15" s="70">
        <v>212</v>
      </c>
      <c r="Q15" s="70">
        <v>215</v>
      </c>
      <c r="R15" s="70">
        <v>218</v>
      </c>
      <c r="S15" s="70">
        <v>217</v>
      </c>
      <c r="T15" s="70">
        <v>218</v>
      </c>
      <c r="U15" s="70">
        <v>218</v>
      </c>
      <c r="V15" s="110">
        <v>223</v>
      </c>
      <c r="W15" s="196">
        <f>Registered_Parks_and_Gardens_by_Region[[#This Row],[2021]]-Registered_Parks_and_Gardens_by_Region[[#This Row],[2003]]</f>
        <v>12</v>
      </c>
      <c r="X15" s="183">
        <f t="shared" si="0"/>
        <v>5.6872037914691941E-2</v>
      </c>
      <c r="Y15" s="183">
        <f>Registered_Parks_and_Gardens_by_Region[[#This Row],[2021]]/MAX(Registered_Parks_and_Gardens_by_Region[2021])</f>
        <v>0.13148584905660377</v>
      </c>
      <c r="Z15" s="72"/>
      <c r="AA15" s="67"/>
      <c r="AB15" s="67"/>
    </row>
    <row r="16" spans="1:28" ht="15" x14ac:dyDescent="0.25">
      <c r="A16" s="67" t="s">
        <v>241</v>
      </c>
      <c r="B16" s="67" t="s">
        <v>177</v>
      </c>
      <c r="C16" s="70" t="s">
        <v>149</v>
      </c>
      <c r="D16" s="70">
        <v>142</v>
      </c>
      <c r="E16" s="70" t="s">
        <v>149</v>
      </c>
      <c r="F16" s="70" t="s">
        <v>149</v>
      </c>
      <c r="G16" s="70" t="s">
        <v>149</v>
      </c>
      <c r="H16" s="70" t="s">
        <v>149</v>
      </c>
      <c r="I16" s="70" t="s">
        <v>149</v>
      </c>
      <c r="J16" s="70">
        <v>148</v>
      </c>
      <c r="K16" s="70">
        <v>148</v>
      </c>
      <c r="L16" s="70">
        <v>149</v>
      </c>
      <c r="M16" s="70">
        <v>150</v>
      </c>
      <c r="N16" s="70">
        <v>150</v>
      </c>
      <c r="O16" s="70">
        <v>150</v>
      </c>
      <c r="P16" s="70">
        <v>150</v>
      </c>
      <c r="Q16" s="70">
        <v>151</v>
      </c>
      <c r="R16" s="70">
        <v>151</v>
      </c>
      <c r="S16" s="70">
        <v>153</v>
      </c>
      <c r="T16" s="70">
        <v>153</v>
      </c>
      <c r="U16" s="70">
        <v>153</v>
      </c>
      <c r="V16" s="110">
        <v>166</v>
      </c>
      <c r="W16" s="196">
        <f>Registered_Parks_and_Gardens_by_Region[[#This Row],[2021]]-Registered_Parks_and_Gardens_by_Region[[#This Row],[2003]]</f>
        <v>24</v>
      </c>
      <c r="X16" s="183">
        <f t="shared" si="0"/>
        <v>0.16901408450704225</v>
      </c>
      <c r="Y16" s="183">
        <f>Registered_Parks_and_Gardens_by_Region[[#This Row],[2021]]/MAX(Registered_Parks_and_Gardens_by_Region[2021])</f>
        <v>9.7877358490566044E-2</v>
      </c>
      <c r="Z16" s="72"/>
      <c r="AA16" s="67"/>
      <c r="AB16" s="67"/>
    </row>
    <row r="17" spans="1:28" ht="15" x14ac:dyDescent="0.25">
      <c r="A17" s="67" t="s">
        <v>242</v>
      </c>
      <c r="B17" s="67" t="s">
        <v>178</v>
      </c>
      <c r="C17" s="70" t="s">
        <v>149</v>
      </c>
      <c r="D17" s="70">
        <v>344</v>
      </c>
      <c r="E17" s="70" t="s">
        <v>149</v>
      </c>
      <c r="F17" s="70" t="s">
        <v>149</v>
      </c>
      <c r="G17" s="70" t="s">
        <v>149</v>
      </c>
      <c r="H17" s="70" t="s">
        <v>149</v>
      </c>
      <c r="I17" s="70" t="s">
        <v>149</v>
      </c>
      <c r="J17" s="70">
        <v>366</v>
      </c>
      <c r="K17" s="70">
        <v>368</v>
      </c>
      <c r="L17" s="70">
        <v>368</v>
      </c>
      <c r="M17" s="70">
        <v>367</v>
      </c>
      <c r="N17" s="70">
        <v>369</v>
      </c>
      <c r="O17" s="70">
        <v>370</v>
      </c>
      <c r="P17" s="70">
        <v>371</v>
      </c>
      <c r="Q17" s="70">
        <v>371</v>
      </c>
      <c r="R17" s="70">
        <v>375</v>
      </c>
      <c r="S17" s="70">
        <v>376</v>
      </c>
      <c r="T17" s="70">
        <v>376</v>
      </c>
      <c r="U17" s="70">
        <v>377</v>
      </c>
      <c r="V17" s="110">
        <v>381</v>
      </c>
      <c r="W17" s="196">
        <f>Registered_Parks_and_Gardens_by_Region[[#This Row],[2021]]-Registered_Parks_and_Gardens_by_Region[[#This Row],[2003]]</f>
        <v>37</v>
      </c>
      <c r="X17" s="183">
        <f t="shared" si="0"/>
        <v>0.10755813953488372</v>
      </c>
      <c r="Y17" s="183">
        <f>Registered_Parks_and_Gardens_by_Region[[#This Row],[2021]]/MAX(Registered_Parks_and_Gardens_by_Region[2021])</f>
        <v>0.22464622641509435</v>
      </c>
      <c r="Z17" s="72"/>
      <c r="AA17" s="67"/>
      <c r="AB17" s="67"/>
    </row>
    <row r="18" spans="1:28" ht="15" x14ac:dyDescent="0.25">
      <c r="A18" s="67" t="s">
        <v>243</v>
      </c>
      <c r="B18" s="67" t="s">
        <v>179</v>
      </c>
      <c r="C18" s="70" t="s">
        <v>149</v>
      </c>
      <c r="D18" s="70">
        <v>287</v>
      </c>
      <c r="E18" s="70" t="s">
        <v>149</v>
      </c>
      <c r="F18" s="70" t="s">
        <v>149</v>
      </c>
      <c r="G18" s="70" t="s">
        <v>149</v>
      </c>
      <c r="H18" s="70" t="s">
        <v>149</v>
      </c>
      <c r="I18" s="70" t="s">
        <v>149</v>
      </c>
      <c r="J18" s="70">
        <v>293</v>
      </c>
      <c r="K18" s="70">
        <v>293</v>
      </c>
      <c r="L18" s="70">
        <v>293</v>
      </c>
      <c r="M18" s="70">
        <v>295</v>
      </c>
      <c r="N18" s="70">
        <v>296</v>
      </c>
      <c r="O18" s="70">
        <v>297</v>
      </c>
      <c r="P18" s="70">
        <v>299</v>
      </c>
      <c r="Q18" s="70">
        <v>300</v>
      </c>
      <c r="R18" s="70">
        <v>303</v>
      </c>
      <c r="S18" s="70">
        <v>303</v>
      </c>
      <c r="T18" s="70">
        <v>304</v>
      </c>
      <c r="U18" s="70">
        <v>304</v>
      </c>
      <c r="V18" s="110">
        <v>305</v>
      </c>
      <c r="W18" s="196">
        <f>Registered_Parks_and_Gardens_by_Region[[#This Row],[2021]]-Registered_Parks_and_Gardens_by_Region[[#This Row],[2003]]</f>
        <v>18</v>
      </c>
      <c r="X18" s="183">
        <f t="shared" si="0"/>
        <v>6.2717770034843204E-2</v>
      </c>
      <c r="Y18" s="183">
        <f>Registered_Parks_and_Gardens_by_Region[[#This Row],[2021]]/MAX(Registered_Parks_and_Gardens_by_Region[2021])</f>
        <v>0.17983490566037735</v>
      </c>
      <c r="Z18" s="72"/>
      <c r="AA18" s="67"/>
      <c r="AB18" s="67"/>
    </row>
    <row r="19" spans="1:28" ht="15" x14ac:dyDescent="0.25">
      <c r="A19" s="67" t="s">
        <v>244</v>
      </c>
      <c r="B19" s="72" t="s">
        <v>180</v>
      </c>
      <c r="C19" s="73">
        <v>1491</v>
      </c>
      <c r="D19" s="73">
        <v>1563</v>
      </c>
      <c r="E19" s="73">
        <v>1584</v>
      </c>
      <c r="F19" s="73">
        <v>1587</v>
      </c>
      <c r="G19" s="73">
        <v>1588</v>
      </c>
      <c r="H19" s="73">
        <v>1590</v>
      </c>
      <c r="I19" s="73">
        <v>1595</v>
      </c>
      <c r="J19" s="73">
        <v>1600</v>
      </c>
      <c r="K19" s="73">
        <v>1606</v>
      </c>
      <c r="L19" s="73">
        <v>1610</v>
      </c>
      <c r="M19" s="73">
        <v>1617</v>
      </c>
      <c r="N19" s="73">
        <v>1624</v>
      </c>
      <c r="O19" s="73">
        <v>1628</v>
      </c>
      <c r="P19" s="73">
        <v>1633</v>
      </c>
      <c r="Q19" s="73">
        <v>1639</v>
      </c>
      <c r="R19" s="73">
        <v>1652</v>
      </c>
      <c r="S19" s="73">
        <v>1664</v>
      </c>
      <c r="T19" s="73">
        <v>1669</v>
      </c>
      <c r="U19" s="73">
        <v>1670</v>
      </c>
      <c r="V19" s="112">
        <v>1696</v>
      </c>
      <c r="W19" s="197">
        <f>Registered_Parks_and_Gardens_by_Region[[#This Row],[2021]]-Registered_Parks_and_Gardens_by_Region[[#This Row],[2003]]</f>
        <v>133</v>
      </c>
      <c r="X19" s="185">
        <f t="shared" si="0"/>
        <v>8.5092770313499683E-2</v>
      </c>
      <c r="Y19" s="185">
        <f>Registered_Parks_and_Gardens_by_Region[[#This Row],[2021]]/MAX(Registered_Parks_and_Gardens_by_Region[2021])</f>
        <v>1</v>
      </c>
      <c r="Z19" s="72"/>
      <c r="AA19" s="67"/>
      <c r="AB19" s="67"/>
    </row>
    <row r="20" spans="1:28" s="8" customFormat="1" ht="15" x14ac:dyDescent="0.25">
      <c r="A20" s="78"/>
      <c r="B20" s="78" t="s">
        <v>10806</v>
      </c>
      <c r="C20" s="79"/>
      <c r="D20" s="79"/>
      <c r="E20" s="79"/>
      <c r="F20" s="79"/>
      <c r="G20" s="79"/>
      <c r="H20" s="79"/>
      <c r="I20" s="79"/>
      <c r="J20" s="79"/>
      <c r="K20" s="79"/>
      <c r="L20" s="79"/>
      <c r="M20" s="79"/>
      <c r="N20" s="79"/>
      <c r="O20" s="79"/>
      <c r="P20" s="79"/>
      <c r="Q20" s="79"/>
      <c r="R20" s="79"/>
      <c r="S20" s="79"/>
      <c r="T20" s="79"/>
      <c r="U20" s="117"/>
      <c r="V20" s="79"/>
      <c r="W20" s="78"/>
      <c r="X20" s="80"/>
      <c r="Y20" s="78"/>
    </row>
    <row r="21" spans="1:28" s="8" customFormat="1" ht="12" x14ac:dyDescent="0.25">
      <c r="B21" s="8" t="s">
        <v>252</v>
      </c>
    </row>
    <row r="22" spans="1:28" ht="15" x14ac:dyDescent="0.25">
      <c r="A22" s="67"/>
      <c r="B22" s="67"/>
      <c r="C22" s="67"/>
      <c r="D22" s="67"/>
      <c r="E22" s="67"/>
      <c r="F22" s="67"/>
      <c r="G22" s="67"/>
      <c r="H22" s="67"/>
      <c r="I22" s="67"/>
      <c r="J22" s="67"/>
      <c r="K22" s="67"/>
      <c r="L22" s="67"/>
      <c r="M22" s="67"/>
      <c r="N22" s="67"/>
      <c r="O22" s="67"/>
      <c r="P22" s="67"/>
      <c r="Q22" s="67"/>
      <c r="R22" s="67"/>
      <c r="S22" s="67"/>
      <c r="T22" s="67"/>
      <c r="U22" s="76"/>
      <c r="V22" s="67"/>
      <c r="W22" s="67"/>
      <c r="X22" s="67"/>
      <c r="Y22" s="67"/>
      <c r="Z22" s="67"/>
      <c r="AA22" s="67"/>
    </row>
    <row r="23" spans="1:28" s="7" customFormat="1" ht="18.75" x14ac:dyDescent="0.3">
      <c r="A23" s="54"/>
      <c r="B23" s="54" t="s">
        <v>10807</v>
      </c>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28" ht="15" x14ac:dyDescent="0.25">
      <c r="A24" s="67"/>
      <c r="B24" s="67"/>
      <c r="C24" s="273">
        <v>2021</v>
      </c>
      <c r="D24" s="274"/>
      <c r="E24" s="275"/>
      <c r="F24" s="67"/>
      <c r="G24" s="67"/>
      <c r="H24" s="67"/>
      <c r="I24" s="67"/>
      <c r="J24" s="67"/>
      <c r="K24" s="67"/>
      <c r="L24" s="67"/>
      <c r="M24" s="67"/>
      <c r="N24" s="67"/>
      <c r="O24" s="67"/>
      <c r="P24" s="67"/>
      <c r="Q24" s="67"/>
      <c r="R24" s="67"/>
      <c r="S24" s="67"/>
      <c r="T24" s="67"/>
      <c r="U24" s="67"/>
      <c r="V24" s="67"/>
      <c r="W24" s="67"/>
      <c r="X24" s="67"/>
      <c r="Y24" s="67"/>
      <c r="Z24" s="67"/>
      <c r="AA24" s="67"/>
    </row>
    <row r="25" spans="1:28" s="3" customFormat="1" ht="15" x14ac:dyDescent="0.25">
      <c r="A25" s="69" t="s">
        <v>229</v>
      </c>
      <c r="B25" s="186" t="s">
        <v>210</v>
      </c>
      <c r="C25" s="193" t="s">
        <v>10808</v>
      </c>
      <c r="D25" s="188" t="s">
        <v>10809</v>
      </c>
      <c r="E25" s="189" t="s">
        <v>10810</v>
      </c>
      <c r="F25" s="69"/>
      <c r="G25" s="67"/>
      <c r="H25" s="69"/>
      <c r="I25" s="69"/>
      <c r="J25" s="69"/>
      <c r="K25" s="69"/>
      <c r="L25" s="69"/>
      <c r="M25" s="69"/>
      <c r="N25" s="69"/>
      <c r="O25" s="69"/>
      <c r="P25" s="69"/>
      <c r="Q25" s="69"/>
      <c r="R25" s="69"/>
      <c r="S25" s="69"/>
      <c r="T25" s="69"/>
      <c r="U25" s="69"/>
      <c r="V25" s="69"/>
      <c r="W25" s="69"/>
      <c r="X25" s="69"/>
      <c r="Y25" s="69"/>
      <c r="Z25" s="69"/>
      <c r="AA25" s="69"/>
    </row>
    <row r="26" spans="1:28" s="6" customFormat="1" ht="15" x14ac:dyDescent="0.25">
      <c r="A26" s="67" t="s">
        <v>235</v>
      </c>
      <c r="B26" s="88" t="s">
        <v>171</v>
      </c>
      <c r="C26" s="194">
        <v>4</v>
      </c>
      <c r="D26" s="145">
        <v>11</v>
      </c>
      <c r="E26" s="190">
        <v>41</v>
      </c>
      <c r="F26" s="72"/>
      <c r="G26" s="72"/>
      <c r="H26" s="72"/>
      <c r="I26" s="72"/>
      <c r="J26" s="72"/>
      <c r="K26" s="72"/>
      <c r="L26" s="72"/>
      <c r="M26" s="72"/>
      <c r="N26" s="72"/>
      <c r="O26" s="72"/>
      <c r="P26" s="72"/>
      <c r="Q26" s="72"/>
      <c r="R26" s="72"/>
      <c r="S26" s="72"/>
      <c r="T26" s="72"/>
      <c r="U26" s="72"/>
      <c r="V26" s="72"/>
      <c r="W26" s="72"/>
      <c r="X26" s="72"/>
      <c r="Y26" s="72"/>
      <c r="Z26" s="72"/>
      <c r="AA26" s="72"/>
    </row>
    <row r="27" spans="1:28" ht="15" x14ac:dyDescent="0.25">
      <c r="A27" s="67" t="s">
        <v>236</v>
      </c>
      <c r="B27" s="88" t="s">
        <v>172</v>
      </c>
      <c r="C27" s="194">
        <v>5</v>
      </c>
      <c r="D27" s="145">
        <v>31</v>
      </c>
      <c r="E27" s="190">
        <v>101</v>
      </c>
      <c r="F27" s="67"/>
      <c r="G27" s="67"/>
      <c r="H27" s="67"/>
      <c r="I27" s="67"/>
      <c r="J27" s="67"/>
      <c r="K27" s="67"/>
      <c r="L27" s="67"/>
      <c r="M27" s="67"/>
      <c r="N27" s="67"/>
      <c r="O27" s="67"/>
      <c r="P27" s="67"/>
      <c r="Q27" s="67"/>
      <c r="R27" s="67"/>
      <c r="S27" s="67"/>
      <c r="T27" s="67"/>
      <c r="U27" s="67"/>
      <c r="V27" s="67"/>
      <c r="W27" s="67"/>
      <c r="X27" s="67"/>
      <c r="Y27" s="67"/>
      <c r="Z27" s="67"/>
      <c r="AA27" s="67"/>
    </row>
    <row r="28" spans="1:28" ht="15" x14ac:dyDescent="0.25">
      <c r="A28" s="67" t="s">
        <v>237</v>
      </c>
      <c r="B28" s="88" t="s">
        <v>173</v>
      </c>
      <c r="C28" s="194">
        <v>9</v>
      </c>
      <c r="D28" s="145">
        <v>26</v>
      </c>
      <c r="E28" s="190">
        <v>92</v>
      </c>
      <c r="F28" s="67"/>
      <c r="G28" s="67"/>
      <c r="H28" s="67"/>
      <c r="I28" s="67"/>
      <c r="J28" s="67"/>
      <c r="K28" s="67"/>
      <c r="L28" s="67"/>
      <c r="M28" s="67"/>
      <c r="N28" s="67"/>
      <c r="O28" s="67"/>
      <c r="P28" s="67"/>
      <c r="Q28" s="67"/>
      <c r="R28" s="67"/>
      <c r="S28" s="67"/>
      <c r="T28" s="67"/>
      <c r="U28" s="67"/>
      <c r="V28" s="67"/>
      <c r="W28" s="67"/>
      <c r="X28" s="67"/>
      <c r="Y28" s="67"/>
      <c r="Z28" s="67"/>
      <c r="AA28" s="67"/>
    </row>
    <row r="29" spans="1:28" ht="15" x14ac:dyDescent="0.25">
      <c r="A29" s="67" t="s">
        <v>238</v>
      </c>
      <c r="B29" s="88" t="s">
        <v>174</v>
      </c>
      <c r="C29" s="194">
        <v>16</v>
      </c>
      <c r="D29" s="145">
        <v>40</v>
      </c>
      <c r="E29" s="190">
        <v>90</v>
      </c>
      <c r="F29" s="67"/>
      <c r="G29" s="67"/>
      <c r="H29" s="67"/>
      <c r="I29" s="67"/>
      <c r="J29" s="67"/>
      <c r="K29" s="67"/>
      <c r="L29" s="67"/>
      <c r="M29" s="67"/>
      <c r="N29" s="67"/>
      <c r="O29" s="67"/>
      <c r="P29" s="67"/>
      <c r="Q29" s="67"/>
      <c r="R29" s="67"/>
      <c r="S29" s="67"/>
      <c r="T29" s="67"/>
      <c r="U29" s="67"/>
      <c r="V29" s="67"/>
      <c r="W29" s="67"/>
      <c r="X29" s="67"/>
      <c r="Y29" s="67"/>
      <c r="Z29" s="67"/>
      <c r="AA29" s="67"/>
    </row>
    <row r="30" spans="1:28" ht="15" x14ac:dyDescent="0.25">
      <c r="A30" s="67" t="s">
        <v>239</v>
      </c>
      <c r="B30" s="88" t="s">
        <v>175</v>
      </c>
      <c r="C30" s="194">
        <v>11</v>
      </c>
      <c r="D30" s="145">
        <v>48</v>
      </c>
      <c r="E30" s="190">
        <v>96</v>
      </c>
      <c r="F30" s="67"/>
      <c r="G30" s="67"/>
      <c r="H30" s="67"/>
      <c r="I30" s="67"/>
      <c r="J30" s="67"/>
      <c r="K30" s="67"/>
      <c r="L30" s="67"/>
      <c r="M30" s="67"/>
      <c r="N30" s="67"/>
      <c r="O30" s="67"/>
      <c r="P30" s="67"/>
      <c r="Q30" s="67"/>
      <c r="R30" s="67"/>
      <c r="S30" s="67"/>
      <c r="T30" s="67"/>
      <c r="U30" s="67"/>
      <c r="V30" s="67"/>
      <c r="W30" s="67"/>
      <c r="X30" s="67"/>
      <c r="Y30" s="67"/>
      <c r="Z30" s="67"/>
      <c r="AA30" s="67"/>
    </row>
    <row r="31" spans="1:28" ht="15" x14ac:dyDescent="0.25">
      <c r="A31" s="67" t="s">
        <v>240</v>
      </c>
      <c r="B31" s="88" t="s">
        <v>176</v>
      </c>
      <c r="C31" s="194">
        <v>11</v>
      </c>
      <c r="D31" s="145">
        <v>58</v>
      </c>
      <c r="E31" s="190">
        <v>154</v>
      </c>
      <c r="F31" s="67"/>
      <c r="G31" s="67"/>
      <c r="H31" s="67"/>
      <c r="I31" s="67"/>
      <c r="J31" s="67"/>
      <c r="K31" s="67"/>
      <c r="L31" s="67"/>
      <c r="M31" s="67"/>
      <c r="N31" s="67"/>
      <c r="O31" s="67"/>
      <c r="P31" s="67"/>
      <c r="Q31" s="67"/>
      <c r="R31" s="67"/>
      <c r="S31" s="67"/>
      <c r="T31" s="67"/>
      <c r="U31" s="67"/>
      <c r="V31" s="67"/>
      <c r="W31" s="67"/>
      <c r="X31" s="67"/>
      <c r="Y31" s="67"/>
      <c r="Z31" s="67"/>
      <c r="AA31" s="67"/>
    </row>
    <row r="32" spans="1:28" ht="15" x14ac:dyDescent="0.25">
      <c r="A32" s="67" t="s">
        <v>241</v>
      </c>
      <c r="B32" s="88" t="s">
        <v>177</v>
      </c>
      <c r="C32" s="194">
        <v>19</v>
      </c>
      <c r="D32" s="145">
        <v>32</v>
      </c>
      <c r="E32" s="190">
        <v>115</v>
      </c>
      <c r="F32" s="67"/>
      <c r="G32" s="67"/>
      <c r="H32" s="67"/>
      <c r="I32" s="67"/>
      <c r="J32" s="67"/>
      <c r="K32" s="67"/>
      <c r="L32" s="67"/>
      <c r="M32" s="67"/>
      <c r="N32" s="67"/>
      <c r="O32" s="67"/>
      <c r="P32" s="67"/>
      <c r="Q32" s="67"/>
      <c r="R32" s="67"/>
      <c r="S32" s="67"/>
      <c r="T32" s="67"/>
      <c r="U32" s="67"/>
      <c r="V32" s="67"/>
      <c r="W32" s="67"/>
      <c r="X32" s="67"/>
      <c r="Y32" s="67"/>
      <c r="Z32" s="67"/>
      <c r="AA32" s="67"/>
    </row>
    <row r="33" spans="1:27" ht="15" x14ac:dyDescent="0.25">
      <c r="A33" s="67" t="s">
        <v>242</v>
      </c>
      <c r="B33" s="88" t="s">
        <v>178</v>
      </c>
      <c r="C33" s="194">
        <v>41</v>
      </c>
      <c r="D33" s="145">
        <v>119</v>
      </c>
      <c r="E33" s="190">
        <v>221</v>
      </c>
      <c r="F33" s="67"/>
      <c r="G33" s="67"/>
      <c r="H33" s="67"/>
      <c r="I33" s="67"/>
      <c r="J33" s="67"/>
      <c r="K33" s="67"/>
      <c r="L33" s="67"/>
      <c r="M33" s="67"/>
      <c r="N33" s="67"/>
      <c r="O33" s="67"/>
      <c r="P33" s="67"/>
      <c r="Q33" s="67"/>
      <c r="R33" s="67"/>
      <c r="S33" s="67"/>
      <c r="T33" s="67"/>
      <c r="U33" s="67"/>
      <c r="V33" s="67"/>
      <c r="W33" s="67"/>
      <c r="X33" s="67"/>
      <c r="Y33" s="67"/>
      <c r="Z33" s="67"/>
      <c r="AA33" s="67"/>
    </row>
    <row r="34" spans="1:27" ht="15" x14ac:dyDescent="0.25">
      <c r="A34" s="67" t="s">
        <v>243</v>
      </c>
      <c r="B34" s="88" t="s">
        <v>179</v>
      </c>
      <c r="C34" s="194">
        <v>30</v>
      </c>
      <c r="D34" s="145">
        <v>95</v>
      </c>
      <c r="E34" s="190">
        <v>180</v>
      </c>
      <c r="F34" s="67"/>
      <c r="G34" s="67"/>
      <c r="H34" s="67"/>
      <c r="I34" s="67"/>
      <c r="J34" s="67"/>
      <c r="K34" s="67"/>
      <c r="L34" s="67"/>
      <c r="M34" s="67"/>
      <c r="N34" s="67"/>
      <c r="O34" s="67"/>
      <c r="P34" s="67"/>
      <c r="Q34" s="67"/>
      <c r="R34" s="67"/>
      <c r="S34" s="67"/>
      <c r="T34" s="67"/>
      <c r="U34" s="67"/>
      <c r="V34" s="67"/>
      <c r="W34" s="67"/>
      <c r="X34" s="67"/>
      <c r="Y34" s="67"/>
      <c r="Z34" s="67"/>
      <c r="AA34" s="67"/>
    </row>
    <row r="35" spans="1:27" ht="15" x14ac:dyDescent="0.25">
      <c r="A35" s="67" t="s">
        <v>244</v>
      </c>
      <c r="B35" s="161" t="s">
        <v>180</v>
      </c>
      <c r="C35" s="195">
        <v>146</v>
      </c>
      <c r="D35" s="191">
        <v>460</v>
      </c>
      <c r="E35" s="192">
        <v>1090</v>
      </c>
      <c r="F35" s="67"/>
      <c r="G35" s="67"/>
      <c r="H35" s="67"/>
      <c r="I35" s="67"/>
      <c r="J35" s="67"/>
      <c r="K35" s="67"/>
      <c r="L35" s="67"/>
      <c r="M35" s="67"/>
      <c r="N35" s="67"/>
      <c r="O35" s="67"/>
      <c r="P35" s="67"/>
      <c r="Q35" s="67"/>
      <c r="R35" s="67"/>
      <c r="S35" s="67"/>
      <c r="T35" s="67"/>
      <c r="U35" s="67"/>
      <c r="V35" s="67"/>
      <c r="W35" s="67"/>
      <c r="X35" s="67"/>
      <c r="Y35" s="67"/>
      <c r="Z35" s="67"/>
      <c r="AA35" s="67"/>
    </row>
  </sheetData>
  <mergeCells count="2">
    <mergeCell ref="B3:G3"/>
    <mergeCell ref="C24:E24"/>
  </mergeCells>
  <hyperlinks>
    <hyperlink ref="B1" location="'Contents'!B7" display="⇐ Return to contents" xr:uid="{307D9AAC-26F4-4AA5-BBD3-88032895CCC8}"/>
  </hyperlinks>
  <pageMargins left="0.7" right="0.7" top="0.75" bottom="0.75" header="0.3" footer="0.3"/>
  <pageSetup paperSize="9" orientation="portrait" r:id="rId1"/>
  <tableParts count="2">
    <tablePart r:id="rId2"/>
    <tablePart r:id="rId3"/>
  </tableParts>
  <extLst>
    <ext xmlns:x14="http://schemas.microsoft.com/office/spreadsheetml/2009/9/main" uri="{05C60535-1F16-4fd2-B633-F4F36F0B64E0}">
      <x14:sparklineGroups xmlns:xm="http://schemas.microsoft.com/office/excel/2006/main">
        <x14:sparklineGroup displayEmptyCellsAs="gap" xr2:uid="{B0B7D629-BB0F-41FC-8B9D-ED35BC41BFCE}">
          <x14:colorSeries rgb="FF376092"/>
          <x14:colorNegative rgb="FFD00000"/>
          <x14:colorAxis rgb="FF000000"/>
          <x14:colorMarkers rgb="FFD00000"/>
          <x14:colorFirst rgb="FFD00000"/>
          <x14:colorLast rgb="FFD00000"/>
          <x14:colorHigh rgb="FFD00000"/>
          <x14:colorLow rgb="FFD00000"/>
          <x14:sparklines>
            <x14:sparkline>
              <xm:f>'Parks and Gardens (Regional)'!J10:V10</xm:f>
              <xm:sqref>Z10</xm:sqref>
            </x14:sparkline>
            <x14:sparkline>
              <xm:f>'Parks and Gardens (Regional)'!J11:V11</xm:f>
              <xm:sqref>Z11</xm:sqref>
            </x14:sparkline>
            <x14:sparkline>
              <xm:f>'Parks and Gardens (Regional)'!J12:V12</xm:f>
              <xm:sqref>Z12</xm:sqref>
            </x14:sparkline>
            <x14:sparkline>
              <xm:f>'Parks and Gardens (Regional)'!J13:V13</xm:f>
              <xm:sqref>Z13</xm:sqref>
            </x14:sparkline>
            <x14:sparkline>
              <xm:f>'Parks and Gardens (Regional)'!J14:V14</xm:f>
              <xm:sqref>Z14</xm:sqref>
            </x14:sparkline>
            <x14:sparkline>
              <xm:f>'Parks and Gardens (Regional)'!J15:V15</xm:f>
              <xm:sqref>Z15</xm:sqref>
            </x14:sparkline>
            <x14:sparkline>
              <xm:f>'Parks and Gardens (Regional)'!J16:V16</xm:f>
              <xm:sqref>Z16</xm:sqref>
            </x14:sparkline>
            <x14:sparkline>
              <xm:f>'Parks and Gardens (Regional)'!J17:V17</xm:f>
              <xm:sqref>Z17</xm:sqref>
            </x14:sparkline>
            <x14:sparkline>
              <xm:f>'Parks and Gardens (Regional)'!J18:V18</xm:f>
              <xm:sqref>Z18</xm:sqref>
            </x14:sparkline>
            <x14:sparkline>
              <xm:f>'Parks and Gardens (Regional)'!J19:V19</xm:f>
              <xm:sqref>Z19</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4E462-29AC-404B-9186-18B0C77CD645}">
  <sheetPr codeName="Sheet9"/>
  <dimension ref="A1:H381"/>
  <sheetViews>
    <sheetView showGridLines="0" topLeftCell="B1" zoomScaleNormal="100" workbookViewId="0">
      <selection activeCell="B1" sqref="B1"/>
    </sheetView>
  </sheetViews>
  <sheetFormatPr defaultColWidth="9.140625" defaultRowHeight="14.25" outlineLevelCol="1" x14ac:dyDescent="0.2"/>
  <cols>
    <col min="1" max="1" width="13.28515625" style="2" hidden="1" customWidth="1" outlineLevel="1"/>
    <col min="2" max="2" width="28.5703125" style="2" customWidth="1" collapsed="1"/>
    <col min="3" max="3" width="63.140625" style="2" customWidth="1"/>
    <col min="4" max="4" width="65.140625" style="2" bestFit="1" customWidth="1"/>
    <col min="5" max="8" width="12.85546875" style="4" customWidth="1"/>
    <col min="9" max="16384" width="9.140625" style="2"/>
  </cols>
  <sheetData>
    <row r="1" spans="1:8" ht="15" x14ac:dyDescent="0.25">
      <c r="A1" s="51"/>
      <c r="B1" s="51" t="s">
        <v>33</v>
      </c>
      <c r="C1" s="67"/>
      <c r="D1" s="67"/>
      <c r="E1" s="70"/>
      <c r="F1" s="70"/>
      <c r="G1" s="70"/>
      <c r="H1" s="70"/>
    </row>
    <row r="2" spans="1:8" s="1" customFormat="1" ht="31.5" x14ac:dyDescent="0.5">
      <c r="A2" s="52"/>
      <c r="B2" s="52" t="s">
        <v>10796</v>
      </c>
      <c r="C2" s="52"/>
      <c r="D2" s="52"/>
      <c r="E2" s="52"/>
      <c r="F2" s="52"/>
      <c r="G2" s="52"/>
      <c r="H2" s="52"/>
    </row>
    <row r="3" spans="1:8" ht="34.9" customHeight="1" x14ac:dyDescent="0.25">
      <c r="A3" s="67"/>
      <c r="B3" s="271" t="s">
        <v>10811</v>
      </c>
      <c r="C3" s="271"/>
      <c r="D3" s="271"/>
      <c r="E3" s="271"/>
      <c r="F3" s="70"/>
      <c r="G3" s="70"/>
      <c r="H3" s="70"/>
    </row>
    <row r="4" spans="1:8" ht="15" x14ac:dyDescent="0.25">
      <c r="A4" s="67"/>
      <c r="B4" s="68" t="s">
        <v>168</v>
      </c>
      <c r="C4" s="67" t="s">
        <v>10798</v>
      </c>
      <c r="D4" s="67"/>
      <c r="E4" s="70"/>
      <c r="F4" s="70"/>
      <c r="G4" s="70"/>
      <c r="H4" s="70"/>
    </row>
    <row r="5" spans="1:8" ht="15" x14ac:dyDescent="0.25">
      <c r="A5" s="67"/>
      <c r="B5" s="68" t="s">
        <v>169</v>
      </c>
      <c r="C5" s="67" t="s">
        <v>10799</v>
      </c>
      <c r="D5" s="67"/>
      <c r="E5" s="70"/>
      <c r="F5" s="70"/>
      <c r="G5" s="70"/>
      <c r="H5" s="70"/>
    </row>
    <row r="6" spans="1:8" ht="15" x14ac:dyDescent="0.25">
      <c r="A6" s="67"/>
      <c r="B6" s="68" t="s">
        <v>170</v>
      </c>
      <c r="C6" s="67" t="s">
        <v>10800</v>
      </c>
      <c r="D6" s="67"/>
      <c r="E6" s="70"/>
      <c r="F6" s="70"/>
      <c r="G6" s="70"/>
      <c r="H6" s="70"/>
    </row>
    <row r="7" spans="1:8" ht="34.15" customHeight="1" x14ac:dyDescent="0.25">
      <c r="A7" s="67"/>
      <c r="B7" s="271" t="s">
        <v>10812</v>
      </c>
      <c r="C7" s="271"/>
      <c r="D7" s="271"/>
      <c r="E7" s="271"/>
      <c r="F7" s="70"/>
      <c r="G7" s="70"/>
      <c r="H7" s="70"/>
    </row>
    <row r="8" spans="1:8" ht="15" x14ac:dyDescent="0.25">
      <c r="A8" s="67"/>
      <c r="B8" s="67"/>
      <c r="C8" s="67"/>
      <c r="D8" s="67"/>
      <c r="E8" s="70"/>
      <c r="F8" s="70"/>
      <c r="G8" s="70"/>
      <c r="H8" s="70"/>
    </row>
    <row r="9" spans="1:8" s="7" customFormat="1" ht="18.75" x14ac:dyDescent="0.3">
      <c r="A9" s="54"/>
      <c r="B9" s="54" t="s">
        <v>75</v>
      </c>
      <c r="C9" s="54"/>
      <c r="D9" s="54"/>
      <c r="E9" s="54"/>
      <c r="F9" s="54"/>
      <c r="G9" s="54"/>
      <c r="H9" s="54"/>
    </row>
    <row r="10" spans="1:8" ht="15" x14ac:dyDescent="0.25">
      <c r="A10" s="67"/>
      <c r="B10" s="67"/>
      <c r="C10" s="67"/>
      <c r="D10" s="67"/>
      <c r="E10" s="267" t="s">
        <v>10813</v>
      </c>
      <c r="F10" s="268"/>
      <c r="G10" s="268"/>
      <c r="H10" s="269"/>
    </row>
    <row r="11" spans="1:8" ht="15" x14ac:dyDescent="0.25">
      <c r="A11" s="67" t="s">
        <v>229</v>
      </c>
      <c r="B11" s="67" t="s">
        <v>210</v>
      </c>
      <c r="C11" s="67" t="s">
        <v>255</v>
      </c>
      <c r="D11" s="67" t="s">
        <v>256</v>
      </c>
      <c r="E11" s="92" t="s">
        <v>168</v>
      </c>
      <c r="F11" s="93" t="s">
        <v>169</v>
      </c>
      <c r="G11" s="93" t="s">
        <v>170</v>
      </c>
      <c r="H11" s="94" t="s">
        <v>257</v>
      </c>
    </row>
    <row r="12" spans="1:8" ht="15" x14ac:dyDescent="0.25">
      <c r="A12" s="67" t="s">
        <v>258</v>
      </c>
      <c r="B12" s="67" t="s">
        <v>174</v>
      </c>
      <c r="C12" s="67" t="s">
        <v>259</v>
      </c>
      <c r="D12" s="67" t="s">
        <v>260</v>
      </c>
      <c r="E12" s="194">
        <v>1</v>
      </c>
      <c r="F12" s="145">
        <v>1</v>
      </c>
      <c r="G12" s="145">
        <v>1</v>
      </c>
      <c r="H12" s="200">
        <v>3</v>
      </c>
    </row>
    <row r="13" spans="1:8" ht="15" x14ac:dyDescent="0.25">
      <c r="A13" s="67" t="s">
        <v>261</v>
      </c>
      <c r="B13" s="67" t="s">
        <v>174</v>
      </c>
      <c r="C13" s="67" t="s">
        <v>262</v>
      </c>
      <c r="D13" s="67" t="s">
        <v>263</v>
      </c>
      <c r="E13" s="194">
        <v>0</v>
      </c>
      <c r="F13" s="145">
        <v>1</v>
      </c>
      <c r="G13" s="145">
        <v>0</v>
      </c>
      <c r="H13" s="200">
        <v>1</v>
      </c>
    </row>
    <row r="14" spans="1:8" ht="15" x14ac:dyDescent="0.25">
      <c r="A14" s="67" t="s">
        <v>264</v>
      </c>
      <c r="B14" s="67" t="s">
        <v>174</v>
      </c>
      <c r="C14" s="67" t="s">
        <v>262</v>
      </c>
      <c r="D14" s="67" t="s">
        <v>265</v>
      </c>
      <c r="E14" s="194">
        <v>1</v>
      </c>
      <c r="F14" s="145">
        <v>1</v>
      </c>
      <c r="G14" s="145">
        <v>2</v>
      </c>
      <c r="H14" s="200">
        <v>4</v>
      </c>
    </row>
    <row r="15" spans="1:8" ht="15" x14ac:dyDescent="0.25">
      <c r="A15" s="67" t="s">
        <v>266</v>
      </c>
      <c r="B15" s="67" t="s">
        <v>174</v>
      </c>
      <c r="C15" s="67" t="s">
        <v>267</v>
      </c>
      <c r="D15" s="67" t="s">
        <v>268</v>
      </c>
      <c r="E15" s="194">
        <v>0</v>
      </c>
      <c r="F15" s="145">
        <v>0</v>
      </c>
      <c r="G15" s="145">
        <v>0</v>
      </c>
      <c r="H15" s="200">
        <v>0</v>
      </c>
    </row>
    <row r="16" spans="1:8" ht="15" x14ac:dyDescent="0.25">
      <c r="A16" s="67" t="s">
        <v>269</v>
      </c>
      <c r="B16" s="67" t="s">
        <v>174</v>
      </c>
      <c r="C16" s="67" t="s">
        <v>259</v>
      </c>
      <c r="D16" s="67" t="s">
        <v>270</v>
      </c>
      <c r="E16" s="194">
        <v>2</v>
      </c>
      <c r="F16" s="145">
        <v>0</v>
      </c>
      <c r="G16" s="145">
        <v>1</v>
      </c>
      <c r="H16" s="200">
        <v>3</v>
      </c>
    </row>
    <row r="17" spans="1:8" ht="15" x14ac:dyDescent="0.25">
      <c r="A17" s="67" t="s">
        <v>271</v>
      </c>
      <c r="B17" s="67" t="s">
        <v>174</v>
      </c>
      <c r="C17" s="67" t="s">
        <v>272</v>
      </c>
      <c r="D17" s="67" t="s">
        <v>273</v>
      </c>
      <c r="E17" s="194">
        <v>0</v>
      </c>
      <c r="F17" s="145">
        <v>0</v>
      </c>
      <c r="G17" s="145">
        <v>1</v>
      </c>
      <c r="H17" s="200">
        <v>1</v>
      </c>
    </row>
    <row r="18" spans="1:8" ht="15" x14ac:dyDescent="0.25">
      <c r="A18" s="67" t="s">
        <v>274</v>
      </c>
      <c r="B18" s="67" t="s">
        <v>174</v>
      </c>
      <c r="C18" s="67" t="s">
        <v>262</v>
      </c>
      <c r="D18" s="67" t="s">
        <v>275</v>
      </c>
      <c r="E18" s="194">
        <v>0</v>
      </c>
      <c r="F18" s="145">
        <v>0</v>
      </c>
      <c r="G18" s="145">
        <v>0</v>
      </c>
      <c r="H18" s="200">
        <v>0</v>
      </c>
    </row>
    <row r="19" spans="1:8" ht="15" x14ac:dyDescent="0.25">
      <c r="A19" s="67" t="s">
        <v>276</v>
      </c>
      <c r="B19" s="67" t="s">
        <v>174</v>
      </c>
      <c r="C19" s="67" t="s">
        <v>267</v>
      </c>
      <c r="D19" s="67" t="s">
        <v>277</v>
      </c>
      <c r="E19" s="194">
        <v>0</v>
      </c>
      <c r="F19" s="145">
        <v>0</v>
      </c>
      <c r="G19" s="145">
        <v>3</v>
      </c>
      <c r="H19" s="200">
        <v>3</v>
      </c>
    </row>
    <row r="20" spans="1:8" ht="15" x14ac:dyDescent="0.25">
      <c r="A20" s="67" t="s">
        <v>278</v>
      </c>
      <c r="B20" s="67" t="s">
        <v>174</v>
      </c>
      <c r="C20" s="67" t="s">
        <v>259</v>
      </c>
      <c r="D20" s="67" t="s">
        <v>279</v>
      </c>
      <c r="E20" s="194">
        <v>0</v>
      </c>
      <c r="F20" s="145">
        <v>1</v>
      </c>
      <c r="G20" s="145">
        <v>0</v>
      </c>
      <c r="H20" s="200">
        <v>1</v>
      </c>
    </row>
    <row r="21" spans="1:8" ht="15" x14ac:dyDescent="0.25">
      <c r="A21" s="67" t="s">
        <v>280</v>
      </c>
      <c r="B21" s="67" t="s">
        <v>174</v>
      </c>
      <c r="C21" s="67" t="s">
        <v>281</v>
      </c>
      <c r="D21" s="67" t="s">
        <v>282</v>
      </c>
      <c r="E21" s="194">
        <v>0</v>
      </c>
      <c r="F21" s="145">
        <v>1</v>
      </c>
      <c r="G21" s="145">
        <v>2</v>
      </c>
      <c r="H21" s="200">
        <v>3</v>
      </c>
    </row>
    <row r="22" spans="1:8" ht="15" x14ac:dyDescent="0.25">
      <c r="A22" s="67" t="s">
        <v>297</v>
      </c>
      <c r="B22" s="67" t="s">
        <v>174</v>
      </c>
      <c r="C22" s="67" t="s">
        <v>298</v>
      </c>
      <c r="D22" s="67" t="s">
        <v>299</v>
      </c>
      <c r="E22" s="194">
        <v>0</v>
      </c>
      <c r="F22" s="145">
        <v>2</v>
      </c>
      <c r="G22" s="145">
        <v>4</v>
      </c>
      <c r="H22" s="200">
        <v>6</v>
      </c>
    </row>
    <row r="23" spans="1:8" ht="15" x14ac:dyDescent="0.25">
      <c r="A23" s="67" t="s">
        <v>317</v>
      </c>
      <c r="B23" s="67" t="s">
        <v>174</v>
      </c>
      <c r="C23" s="67" t="s">
        <v>318</v>
      </c>
      <c r="D23" s="67" t="s">
        <v>319</v>
      </c>
      <c r="E23" s="194">
        <v>0</v>
      </c>
      <c r="F23" s="145">
        <v>6</v>
      </c>
      <c r="G23" s="145">
        <v>4</v>
      </c>
      <c r="H23" s="200">
        <v>10</v>
      </c>
    </row>
    <row r="24" spans="1:8" ht="15" x14ac:dyDescent="0.25">
      <c r="A24" s="67" t="s">
        <v>283</v>
      </c>
      <c r="B24" s="67" t="s">
        <v>174</v>
      </c>
      <c r="C24" s="67" t="s">
        <v>259</v>
      </c>
      <c r="D24" s="67" t="s">
        <v>284</v>
      </c>
      <c r="E24" s="194">
        <v>2</v>
      </c>
      <c r="F24" s="145">
        <v>3</v>
      </c>
      <c r="G24" s="145">
        <v>7</v>
      </c>
      <c r="H24" s="200">
        <v>12</v>
      </c>
    </row>
    <row r="25" spans="1:8" ht="15" x14ac:dyDescent="0.25">
      <c r="A25" s="67" t="s">
        <v>285</v>
      </c>
      <c r="B25" s="67" t="s">
        <v>174</v>
      </c>
      <c r="C25" s="67" t="s">
        <v>272</v>
      </c>
      <c r="D25" s="67" t="s">
        <v>286</v>
      </c>
      <c r="E25" s="194">
        <v>0</v>
      </c>
      <c r="F25" s="145">
        <v>0</v>
      </c>
      <c r="G25" s="145">
        <v>9</v>
      </c>
      <c r="H25" s="200">
        <v>9</v>
      </c>
    </row>
    <row r="26" spans="1:8" ht="15" x14ac:dyDescent="0.25">
      <c r="A26" s="67" t="s">
        <v>287</v>
      </c>
      <c r="B26" s="67" t="s">
        <v>174</v>
      </c>
      <c r="C26" s="67" t="s">
        <v>259</v>
      </c>
      <c r="D26" s="67" t="s">
        <v>288</v>
      </c>
      <c r="E26" s="194">
        <v>0</v>
      </c>
      <c r="F26" s="145">
        <v>0</v>
      </c>
      <c r="G26" s="145">
        <v>1</v>
      </c>
      <c r="H26" s="200">
        <v>1</v>
      </c>
    </row>
    <row r="27" spans="1:8" ht="15" x14ac:dyDescent="0.25">
      <c r="A27" s="67" t="s">
        <v>289</v>
      </c>
      <c r="B27" s="67" t="s">
        <v>174</v>
      </c>
      <c r="C27" s="67" t="s">
        <v>262</v>
      </c>
      <c r="D27" s="67" t="s">
        <v>290</v>
      </c>
      <c r="E27" s="194">
        <v>0</v>
      </c>
      <c r="F27" s="145">
        <v>2</v>
      </c>
      <c r="G27" s="145">
        <v>2</v>
      </c>
      <c r="H27" s="200">
        <v>4</v>
      </c>
    </row>
    <row r="28" spans="1:8" ht="15" x14ac:dyDescent="0.25">
      <c r="A28" s="67" t="s">
        <v>291</v>
      </c>
      <c r="B28" s="67" t="s">
        <v>174</v>
      </c>
      <c r="C28" s="67" t="s">
        <v>267</v>
      </c>
      <c r="D28" s="67" t="s">
        <v>292</v>
      </c>
      <c r="E28" s="194">
        <v>0</v>
      </c>
      <c r="F28" s="145">
        <v>0</v>
      </c>
      <c r="G28" s="145">
        <v>6</v>
      </c>
      <c r="H28" s="200">
        <v>6</v>
      </c>
    </row>
    <row r="29" spans="1:8" ht="15" x14ac:dyDescent="0.25">
      <c r="A29" s="67" t="s">
        <v>293</v>
      </c>
      <c r="B29" s="67" t="s">
        <v>174</v>
      </c>
      <c r="C29" s="67" t="s">
        <v>259</v>
      </c>
      <c r="D29" s="67" t="s">
        <v>294</v>
      </c>
      <c r="E29" s="194">
        <v>0</v>
      </c>
      <c r="F29" s="145">
        <v>1</v>
      </c>
      <c r="G29" s="145">
        <v>2</v>
      </c>
      <c r="H29" s="200">
        <v>3</v>
      </c>
    </row>
    <row r="30" spans="1:8" ht="15" x14ac:dyDescent="0.25">
      <c r="A30" s="67" t="s">
        <v>295</v>
      </c>
      <c r="B30" s="67" t="s">
        <v>174</v>
      </c>
      <c r="C30" s="67" t="s">
        <v>267</v>
      </c>
      <c r="D30" s="67" t="s">
        <v>296</v>
      </c>
      <c r="E30" s="194">
        <v>0</v>
      </c>
      <c r="F30" s="145">
        <v>0</v>
      </c>
      <c r="G30" s="145">
        <v>0</v>
      </c>
      <c r="H30" s="200">
        <v>0</v>
      </c>
    </row>
    <row r="31" spans="1:8" ht="15" x14ac:dyDescent="0.25">
      <c r="A31" s="67" t="s">
        <v>300</v>
      </c>
      <c r="B31" s="67" t="s">
        <v>174</v>
      </c>
      <c r="C31" s="67" t="s">
        <v>272</v>
      </c>
      <c r="D31" s="67" t="s">
        <v>301</v>
      </c>
      <c r="E31" s="194">
        <v>0</v>
      </c>
      <c r="F31" s="145">
        <v>0</v>
      </c>
      <c r="G31" s="145">
        <v>3</v>
      </c>
      <c r="H31" s="200">
        <v>3</v>
      </c>
    </row>
    <row r="32" spans="1:8" ht="15" x14ac:dyDescent="0.25">
      <c r="A32" s="67" t="s">
        <v>302</v>
      </c>
      <c r="B32" s="67" t="s">
        <v>174</v>
      </c>
      <c r="C32" s="67" t="s">
        <v>262</v>
      </c>
      <c r="D32" s="67" t="s">
        <v>303</v>
      </c>
      <c r="E32" s="194">
        <v>0</v>
      </c>
      <c r="F32" s="145">
        <v>0</v>
      </c>
      <c r="G32" s="145">
        <v>1</v>
      </c>
      <c r="H32" s="200">
        <v>1</v>
      </c>
    </row>
    <row r="33" spans="1:8" ht="15" x14ac:dyDescent="0.25">
      <c r="A33" s="67" t="s">
        <v>304</v>
      </c>
      <c r="B33" s="67" t="s">
        <v>174</v>
      </c>
      <c r="C33" s="67" t="s">
        <v>267</v>
      </c>
      <c r="D33" s="67" t="s">
        <v>305</v>
      </c>
      <c r="E33" s="194">
        <v>0</v>
      </c>
      <c r="F33" s="145">
        <v>1</v>
      </c>
      <c r="G33" s="145">
        <v>1</v>
      </c>
      <c r="H33" s="200">
        <v>2</v>
      </c>
    </row>
    <row r="34" spans="1:8" ht="15" x14ac:dyDescent="0.25">
      <c r="A34" s="67" t="s">
        <v>306</v>
      </c>
      <c r="B34" s="67" t="s">
        <v>174</v>
      </c>
      <c r="C34" s="67" t="s">
        <v>262</v>
      </c>
      <c r="D34" s="67" t="s">
        <v>307</v>
      </c>
      <c r="E34" s="194">
        <v>1</v>
      </c>
      <c r="F34" s="145">
        <v>1</v>
      </c>
      <c r="G34" s="145">
        <v>2</v>
      </c>
      <c r="H34" s="200">
        <v>4</v>
      </c>
    </row>
    <row r="35" spans="1:8" ht="15" x14ac:dyDescent="0.25">
      <c r="A35" s="67" t="s">
        <v>308</v>
      </c>
      <c r="B35" s="67" t="s">
        <v>174</v>
      </c>
      <c r="C35" s="67" t="s">
        <v>259</v>
      </c>
      <c r="D35" s="67" t="s">
        <v>309</v>
      </c>
      <c r="E35" s="194">
        <v>0</v>
      </c>
      <c r="F35" s="145">
        <v>1</v>
      </c>
      <c r="G35" s="145">
        <v>0</v>
      </c>
      <c r="H35" s="200">
        <v>1</v>
      </c>
    </row>
    <row r="36" spans="1:8" ht="15" x14ac:dyDescent="0.25">
      <c r="A36" s="67" t="s">
        <v>310</v>
      </c>
      <c r="B36" s="67" t="s">
        <v>174</v>
      </c>
      <c r="C36" s="67" t="s">
        <v>272</v>
      </c>
      <c r="D36" s="67" t="s">
        <v>311</v>
      </c>
      <c r="E36" s="194">
        <v>0</v>
      </c>
      <c r="F36" s="145">
        <v>1</v>
      </c>
      <c r="G36" s="145">
        <v>5</v>
      </c>
      <c r="H36" s="200">
        <v>6</v>
      </c>
    </row>
    <row r="37" spans="1:8" ht="15" x14ac:dyDescent="0.25">
      <c r="A37" s="67" t="s">
        <v>312</v>
      </c>
      <c r="B37" s="67" t="s">
        <v>174</v>
      </c>
      <c r="C37" s="67" t="s">
        <v>313</v>
      </c>
      <c r="D37" s="67" t="s">
        <v>314</v>
      </c>
      <c r="E37" s="194">
        <v>3</v>
      </c>
      <c r="F37" s="145">
        <v>5</v>
      </c>
      <c r="G37" s="145">
        <v>6</v>
      </c>
      <c r="H37" s="200">
        <v>14</v>
      </c>
    </row>
    <row r="38" spans="1:8" ht="15" x14ac:dyDescent="0.25">
      <c r="A38" s="67" t="s">
        <v>315</v>
      </c>
      <c r="B38" s="67" t="s">
        <v>174</v>
      </c>
      <c r="C38" s="67" t="s">
        <v>267</v>
      </c>
      <c r="D38" s="67" t="s">
        <v>316</v>
      </c>
      <c r="E38" s="194">
        <v>0</v>
      </c>
      <c r="F38" s="145">
        <v>2</v>
      </c>
      <c r="G38" s="145">
        <v>1</v>
      </c>
      <c r="H38" s="200">
        <v>3</v>
      </c>
    </row>
    <row r="39" spans="1:8" ht="15" x14ac:dyDescent="0.25">
      <c r="A39" s="67" t="s">
        <v>320</v>
      </c>
      <c r="B39" s="67" t="s">
        <v>174</v>
      </c>
      <c r="C39" s="67" t="s">
        <v>267</v>
      </c>
      <c r="D39" s="67" t="s">
        <v>321</v>
      </c>
      <c r="E39" s="194">
        <v>0</v>
      </c>
      <c r="F39" s="145">
        <v>0</v>
      </c>
      <c r="G39" s="145">
        <v>0</v>
      </c>
      <c r="H39" s="200">
        <v>0</v>
      </c>
    </row>
    <row r="40" spans="1:8" ht="15" x14ac:dyDescent="0.25">
      <c r="A40" s="67" t="s">
        <v>322</v>
      </c>
      <c r="B40" s="67" t="s">
        <v>174</v>
      </c>
      <c r="C40" s="67" t="s">
        <v>262</v>
      </c>
      <c r="D40" s="67" t="s">
        <v>323</v>
      </c>
      <c r="E40" s="194">
        <v>0</v>
      </c>
      <c r="F40" s="145">
        <v>0</v>
      </c>
      <c r="G40" s="145">
        <v>4</v>
      </c>
      <c r="H40" s="200">
        <v>4</v>
      </c>
    </row>
    <row r="41" spans="1:8" ht="15" x14ac:dyDescent="0.25">
      <c r="A41" s="67" t="s">
        <v>324</v>
      </c>
      <c r="B41" s="67" t="s">
        <v>174</v>
      </c>
      <c r="C41" s="67" t="s">
        <v>325</v>
      </c>
      <c r="D41" s="67" t="s">
        <v>326</v>
      </c>
      <c r="E41" s="194">
        <v>0</v>
      </c>
      <c r="F41" s="145">
        <v>0</v>
      </c>
      <c r="G41" s="145">
        <v>2</v>
      </c>
      <c r="H41" s="200">
        <v>2</v>
      </c>
    </row>
    <row r="42" spans="1:8" ht="15" x14ac:dyDescent="0.25">
      <c r="A42" s="67" t="s">
        <v>327</v>
      </c>
      <c r="B42" s="67" t="s">
        <v>174</v>
      </c>
      <c r="C42" s="67" t="s">
        <v>259</v>
      </c>
      <c r="D42" s="67" t="s">
        <v>328</v>
      </c>
      <c r="E42" s="194">
        <v>1</v>
      </c>
      <c r="F42" s="145">
        <v>3</v>
      </c>
      <c r="G42" s="145">
        <v>1</v>
      </c>
      <c r="H42" s="200">
        <v>5</v>
      </c>
    </row>
    <row r="43" spans="1:8" ht="15" x14ac:dyDescent="0.25">
      <c r="A43" s="67" t="s">
        <v>329</v>
      </c>
      <c r="B43" s="67" t="s">
        <v>174</v>
      </c>
      <c r="C43" s="67" t="s">
        <v>272</v>
      </c>
      <c r="D43" s="67" t="s">
        <v>330</v>
      </c>
      <c r="E43" s="194">
        <v>0</v>
      </c>
      <c r="F43" s="145">
        <v>0</v>
      </c>
      <c r="G43" s="145">
        <v>1</v>
      </c>
      <c r="H43" s="200">
        <v>1</v>
      </c>
    </row>
    <row r="44" spans="1:8" ht="15" x14ac:dyDescent="0.25">
      <c r="A44" s="67" t="s">
        <v>331</v>
      </c>
      <c r="B44" s="67" t="s">
        <v>174</v>
      </c>
      <c r="C44" s="67" t="s">
        <v>272</v>
      </c>
      <c r="D44" s="67" t="s">
        <v>332</v>
      </c>
      <c r="E44" s="194">
        <v>2</v>
      </c>
      <c r="F44" s="145">
        <v>2</v>
      </c>
      <c r="G44" s="145">
        <v>4</v>
      </c>
      <c r="H44" s="200">
        <v>8</v>
      </c>
    </row>
    <row r="45" spans="1:8" ht="15" x14ac:dyDescent="0.25">
      <c r="A45" s="67" t="s">
        <v>333</v>
      </c>
      <c r="B45" s="67" t="s">
        <v>174</v>
      </c>
      <c r="C45" s="67" t="s">
        <v>272</v>
      </c>
      <c r="D45" s="67" t="s">
        <v>334</v>
      </c>
      <c r="E45" s="194">
        <v>1</v>
      </c>
      <c r="F45" s="145">
        <v>0</v>
      </c>
      <c r="G45" s="145">
        <v>3</v>
      </c>
      <c r="H45" s="200">
        <v>4</v>
      </c>
    </row>
    <row r="46" spans="1:8" ht="15" x14ac:dyDescent="0.25">
      <c r="A46" s="67" t="s">
        <v>335</v>
      </c>
      <c r="B46" s="67" t="s">
        <v>174</v>
      </c>
      <c r="C46" s="67" t="s">
        <v>336</v>
      </c>
      <c r="D46" s="67" t="s">
        <v>337</v>
      </c>
      <c r="E46" s="194">
        <v>2</v>
      </c>
      <c r="F46" s="145">
        <v>5</v>
      </c>
      <c r="G46" s="145">
        <v>11</v>
      </c>
      <c r="H46" s="200">
        <v>18</v>
      </c>
    </row>
    <row r="47" spans="1:8" ht="15" x14ac:dyDescent="0.25">
      <c r="A47" s="67" t="s">
        <v>338</v>
      </c>
      <c r="B47" s="67" t="s">
        <v>176</v>
      </c>
      <c r="C47" s="67" t="s">
        <v>339</v>
      </c>
      <c r="D47" s="67" t="s">
        <v>340</v>
      </c>
      <c r="E47" s="194">
        <v>0</v>
      </c>
      <c r="F47" s="145">
        <v>2</v>
      </c>
      <c r="G47" s="145">
        <v>3</v>
      </c>
      <c r="H47" s="200">
        <v>5</v>
      </c>
    </row>
    <row r="48" spans="1:8" ht="15" x14ac:dyDescent="0.25">
      <c r="A48" s="67" t="s">
        <v>341</v>
      </c>
      <c r="B48" s="67" t="s">
        <v>176</v>
      </c>
      <c r="C48" s="67" t="s">
        <v>342</v>
      </c>
      <c r="D48" s="67" t="s">
        <v>343</v>
      </c>
      <c r="E48" s="194">
        <v>0</v>
      </c>
      <c r="F48" s="145">
        <v>0</v>
      </c>
      <c r="G48" s="145">
        <v>0</v>
      </c>
      <c r="H48" s="200">
        <v>0</v>
      </c>
    </row>
    <row r="49" spans="1:8" ht="15" x14ac:dyDescent="0.25">
      <c r="A49" s="67" t="s">
        <v>344</v>
      </c>
      <c r="B49" s="67" t="s">
        <v>176</v>
      </c>
      <c r="C49" s="67" t="s">
        <v>345</v>
      </c>
      <c r="D49" s="67" t="s">
        <v>346</v>
      </c>
      <c r="E49" s="194">
        <v>0</v>
      </c>
      <c r="F49" s="145">
        <v>0</v>
      </c>
      <c r="G49" s="145">
        <v>8</v>
      </c>
      <c r="H49" s="200">
        <v>8</v>
      </c>
    </row>
    <row r="50" spans="1:8" ht="15" x14ac:dyDescent="0.25">
      <c r="A50" s="67" t="s">
        <v>347</v>
      </c>
      <c r="B50" s="67" t="s">
        <v>176</v>
      </c>
      <c r="C50" s="67" t="s">
        <v>342</v>
      </c>
      <c r="D50" s="67" t="s">
        <v>348</v>
      </c>
      <c r="E50" s="194">
        <v>0</v>
      </c>
      <c r="F50" s="145">
        <v>1</v>
      </c>
      <c r="G50" s="145">
        <v>7</v>
      </c>
      <c r="H50" s="200">
        <v>8</v>
      </c>
    </row>
    <row r="51" spans="1:8" ht="15" x14ac:dyDescent="0.25">
      <c r="A51" s="67" t="s">
        <v>349</v>
      </c>
      <c r="B51" s="67" t="s">
        <v>176</v>
      </c>
      <c r="C51" s="67" t="s">
        <v>350</v>
      </c>
      <c r="D51" s="67" t="s">
        <v>351</v>
      </c>
      <c r="E51" s="194">
        <v>0</v>
      </c>
      <c r="F51" s="145">
        <v>0</v>
      </c>
      <c r="G51" s="145">
        <v>9</v>
      </c>
      <c r="H51" s="200">
        <v>9</v>
      </c>
    </row>
    <row r="52" spans="1:8" ht="15" x14ac:dyDescent="0.25">
      <c r="A52" s="67" t="s">
        <v>352</v>
      </c>
      <c r="B52" s="67" t="s">
        <v>176</v>
      </c>
      <c r="C52" s="67" t="s">
        <v>342</v>
      </c>
      <c r="D52" s="67" t="s">
        <v>353</v>
      </c>
      <c r="E52" s="194">
        <v>0</v>
      </c>
      <c r="F52" s="145">
        <v>1</v>
      </c>
      <c r="G52" s="145">
        <v>2</v>
      </c>
      <c r="H52" s="200">
        <v>3</v>
      </c>
    </row>
    <row r="53" spans="1:8" ht="15" x14ac:dyDescent="0.25">
      <c r="A53" s="67" t="s">
        <v>354</v>
      </c>
      <c r="B53" s="67" t="s">
        <v>176</v>
      </c>
      <c r="C53" s="67" t="s">
        <v>350</v>
      </c>
      <c r="D53" s="67" t="s">
        <v>355</v>
      </c>
      <c r="E53" s="194">
        <v>0</v>
      </c>
      <c r="F53" s="145">
        <v>3</v>
      </c>
      <c r="G53" s="145">
        <v>1</v>
      </c>
      <c r="H53" s="200">
        <v>4</v>
      </c>
    </row>
    <row r="54" spans="1:8" ht="15" x14ac:dyDescent="0.25">
      <c r="A54" s="67" t="s">
        <v>356</v>
      </c>
      <c r="B54" s="67" t="s">
        <v>176</v>
      </c>
      <c r="C54" s="67" t="s">
        <v>357</v>
      </c>
      <c r="D54" s="67" t="s">
        <v>358</v>
      </c>
      <c r="E54" s="194">
        <v>0</v>
      </c>
      <c r="F54" s="145">
        <v>0</v>
      </c>
      <c r="G54" s="145">
        <v>1</v>
      </c>
      <c r="H54" s="200">
        <v>1</v>
      </c>
    </row>
    <row r="55" spans="1:8" ht="15" x14ac:dyDescent="0.25">
      <c r="A55" s="67" t="s">
        <v>359</v>
      </c>
      <c r="B55" s="67" t="s">
        <v>176</v>
      </c>
      <c r="C55" s="67" t="s">
        <v>360</v>
      </c>
      <c r="D55" s="67" t="s">
        <v>361</v>
      </c>
      <c r="E55" s="194">
        <v>0</v>
      </c>
      <c r="F55" s="145">
        <v>5</v>
      </c>
      <c r="G55" s="145">
        <v>7</v>
      </c>
      <c r="H55" s="200">
        <v>12</v>
      </c>
    </row>
    <row r="56" spans="1:8" ht="15" x14ac:dyDescent="0.25">
      <c r="A56" s="67" t="s">
        <v>362</v>
      </c>
      <c r="B56" s="67" t="s">
        <v>176</v>
      </c>
      <c r="C56" s="67" t="s">
        <v>342</v>
      </c>
      <c r="D56" s="67" t="s">
        <v>363</v>
      </c>
      <c r="E56" s="194">
        <v>0</v>
      </c>
      <c r="F56" s="145">
        <v>0</v>
      </c>
      <c r="G56" s="145">
        <v>0</v>
      </c>
      <c r="H56" s="200">
        <v>0</v>
      </c>
    </row>
    <row r="57" spans="1:8" ht="15" x14ac:dyDescent="0.25">
      <c r="A57" s="67" t="s">
        <v>364</v>
      </c>
      <c r="B57" s="67" t="s">
        <v>176</v>
      </c>
      <c r="C57" s="67" t="s">
        <v>365</v>
      </c>
      <c r="D57" s="67" t="s">
        <v>366</v>
      </c>
      <c r="E57" s="194">
        <v>2</v>
      </c>
      <c r="F57" s="145">
        <v>3</v>
      </c>
      <c r="G57" s="145">
        <v>9</v>
      </c>
      <c r="H57" s="200">
        <v>14</v>
      </c>
    </row>
    <row r="58" spans="1:8" ht="15" x14ac:dyDescent="0.25">
      <c r="A58" s="67" t="s">
        <v>367</v>
      </c>
      <c r="B58" s="67" t="s">
        <v>176</v>
      </c>
      <c r="C58" s="67" t="s">
        <v>342</v>
      </c>
      <c r="D58" s="67" t="s">
        <v>368</v>
      </c>
      <c r="E58" s="194">
        <v>0</v>
      </c>
      <c r="F58" s="145">
        <v>1</v>
      </c>
      <c r="G58" s="145">
        <v>5</v>
      </c>
      <c r="H58" s="200">
        <v>6</v>
      </c>
    </row>
    <row r="59" spans="1:8" ht="15" x14ac:dyDescent="0.25">
      <c r="A59" s="67" t="s">
        <v>408</v>
      </c>
      <c r="B59" s="67" t="s">
        <v>176</v>
      </c>
      <c r="C59" s="67" t="s">
        <v>409</v>
      </c>
      <c r="D59" s="67" t="s">
        <v>410</v>
      </c>
      <c r="E59" s="194">
        <v>0</v>
      </c>
      <c r="F59" s="145">
        <v>3</v>
      </c>
      <c r="G59" s="145">
        <v>2</v>
      </c>
      <c r="H59" s="200">
        <v>5</v>
      </c>
    </row>
    <row r="60" spans="1:8" ht="15" x14ac:dyDescent="0.25">
      <c r="A60" s="67" t="s">
        <v>369</v>
      </c>
      <c r="B60" s="67" t="s">
        <v>176</v>
      </c>
      <c r="C60" s="67" t="s">
        <v>342</v>
      </c>
      <c r="D60" s="67" t="s">
        <v>370</v>
      </c>
      <c r="E60" s="194">
        <v>0</v>
      </c>
      <c r="F60" s="145">
        <v>0</v>
      </c>
      <c r="G60" s="145">
        <v>3</v>
      </c>
      <c r="H60" s="200">
        <v>3</v>
      </c>
    </row>
    <row r="61" spans="1:8" ht="15" x14ac:dyDescent="0.25">
      <c r="A61" s="67" t="s">
        <v>371</v>
      </c>
      <c r="B61" s="67" t="s">
        <v>176</v>
      </c>
      <c r="C61" s="67" t="s">
        <v>357</v>
      </c>
      <c r="D61" s="67" t="s">
        <v>372</v>
      </c>
      <c r="E61" s="194">
        <v>0</v>
      </c>
      <c r="F61" s="145">
        <v>1</v>
      </c>
      <c r="G61" s="145">
        <v>3</v>
      </c>
      <c r="H61" s="200">
        <v>4</v>
      </c>
    </row>
    <row r="62" spans="1:8" ht="15" x14ac:dyDescent="0.25">
      <c r="A62" s="67" t="s">
        <v>373</v>
      </c>
      <c r="B62" s="67" t="s">
        <v>176</v>
      </c>
      <c r="C62" s="67" t="s">
        <v>360</v>
      </c>
      <c r="D62" s="67" t="s">
        <v>374</v>
      </c>
      <c r="E62" s="194">
        <v>0</v>
      </c>
      <c r="F62" s="145">
        <v>1</v>
      </c>
      <c r="G62" s="145">
        <v>3</v>
      </c>
      <c r="H62" s="200">
        <v>4</v>
      </c>
    </row>
    <row r="63" spans="1:8" ht="15" x14ac:dyDescent="0.25">
      <c r="A63" s="67" t="s">
        <v>375</v>
      </c>
      <c r="B63" s="67" t="s">
        <v>176</v>
      </c>
      <c r="C63" s="67" t="s">
        <v>357</v>
      </c>
      <c r="D63" s="67" t="s">
        <v>376</v>
      </c>
      <c r="E63" s="194">
        <v>0</v>
      </c>
      <c r="F63" s="145">
        <v>5</v>
      </c>
      <c r="G63" s="145">
        <v>11</v>
      </c>
      <c r="H63" s="200">
        <v>16</v>
      </c>
    </row>
    <row r="64" spans="1:8" ht="15" x14ac:dyDescent="0.25">
      <c r="A64" s="67" t="s">
        <v>377</v>
      </c>
      <c r="B64" s="67" t="s">
        <v>176</v>
      </c>
      <c r="C64" s="67" t="s">
        <v>339</v>
      </c>
      <c r="D64" s="67" t="s">
        <v>378</v>
      </c>
      <c r="E64" s="194">
        <v>0</v>
      </c>
      <c r="F64" s="145">
        <v>3</v>
      </c>
      <c r="G64" s="145">
        <v>6</v>
      </c>
      <c r="H64" s="200">
        <v>9</v>
      </c>
    </row>
    <row r="65" spans="1:8" ht="15" x14ac:dyDescent="0.25">
      <c r="A65" s="67" t="s">
        <v>379</v>
      </c>
      <c r="B65" s="67" t="s">
        <v>176</v>
      </c>
      <c r="C65" s="67" t="s">
        <v>342</v>
      </c>
      <c r="D65" s="67" t="s">
        <v>380</v>
      </c>
      <c r="E65" s="194">
        <v>0</v>
      </c>
      <c r="F65" s="145">
        <v>1</v>
      </c>
      <c r="G65" s="145">
        <v>3</v>
      </c>
      <c r="H65" s="200">
        <v>4</v>
      </c>
    </row>
    <row r="66" spans="1:8" ht="15" x14ac:dyDescent="0.25">
      <c r="A66" s="67" t="s">
        <v>381</v>
      </c>
      <c r="B66" s="67" t="s">
        <v>176</v>
      </c>
      <c r="C66" s="67" t="s">
        <v>360</v>
      </c>
      <c r="D66" s="67" t="s">
        <v>382</v>
      </c>
      <c r="E66" s="194">
        <v>0</v>
      </c>
      <c r="F66" s="145">
        <v>0</v>
      </c>
      <c r="G66" s="145">
        <v>1</v>
      </c>
      <c r="H66" s="200">
        <v>1</v>
      </c>
    </row>
    <row r="67" spans="1:8" ht="15" x14ac:dyDescent="0.25">
      <c r="A67" s="67" t="s">
        <v>383</v>
      </c>
      <c r="B67" s="67" t="s">
        <v>176</v>
      </c>
      <c r="C67" s="67" t="s">
        <v>350</v>
      </c>
      <c r="D67" s="67" t="s">
        <v>384</v>
      </c>
      <c r="E67" s="194">
        <v>0</v>
      </c>
      <c r="F67" s="145">
        <v>0</v>
      </c>
      <c r="G67" s="145">
        <v>1</v>
      </c>
      <c r="H67" s="200">
        <v>1</v>
      </c>
    </row>
    <row r="68" spans="1:8" ht="15" x14ac:dyDescent="0.25">
      <c r="A68" s="67" t="s">
        <v>385</v>
      </c>
      <c r="B68" s="67" t="s">
        <v>176</v>
      </c>
      <c r="C68" s="67" t="s">
        <v>342</v>
      </c>
      <c r="D68" s="67" t="s">
        <v>386</v>
      </c>
      <c r="E68" s="194">
        <v>0</v>
      </c>
      <c r="F68" s="145">
        <v>0</v>
      </c>
      <c r="G68" s="145">
        <v>2</v>
      </c>
      <c r="H68" s="200">
        <v>2</v>
      </c>
    </row>
    <row r="69" spans="1:8" ht="15" x14ac:dyDescent="0.25">
      <c r="A69" s="67" t="s">
        <v>387</v>
      </c>
      <c r="B69" s="67" t="s">
        <v>176</v>
      </c>
      <c r="C69" s="67" t="s">
        <v>357</v>
      </c>
      <c r="D69" s="67" t="s">
        <v>388</v>
      </c>
      <c r="E69" s="194">
        <v>0</v>
      </c>
      <c r="F69" s="145">
        <v>0</v>
      </c>
      <c r="G69" s="145">
        <v>4</v>
      </c>
      <c r="H69" s="200">
        <v>4</v>
      </c>
    </row>
    <row r="70" spans="1:8" ht="15" x14ac:dyDescent="0.25">
      <c r="A70" s="67" t="s">
        <v>389</v>
      </c>
      <c r="B70" s="67" t="s">
        <v>176</v>
      </c>
      <c r="C70" s="67" t="s">
        <v>360</v>
      </c>
      <c r="D70" s="67" t="s">
        <v>390</v>
      </c>
      <c r="E70" s="194">
        <v>0</v>
      </c>
      <c r="F70" s="145">
        <v>1</v>
      </c>
      <c r="G70" s="145">
        <v>4</v>
      </c>
      <c r="H70" s="200">
        <v>5</v>
      </c>
    </row>
    <row r="71" spans="1:8" ht="15" x14ac:dyDescent="0.25">
      <c r="A71" s="67" t="s">
        <v>391</v>
      </c>
      <c r="B71" s="67" t="s">
        <v>176</v>
      </c>
      <c r="C71" s="67" t="s">
        <v>339</v>
      </c>
      <c r="D71" s="67" t="s">
        <v>392</v>
      </c>
      <c r="E71" s="194">
        <v>0</v>
      </c>
      <c r="F71" s="145">
        <v>1</v>
      </c>
      <c r="G71" s="145">
        <v>2</v>
      </c>
      <c r="H71" s="200">
        <v>3</v>
      </c>
    </row>
    <row r="72" spans="1:8" ht="15" x14ac:dyDescent="0.25">
      <c r="A72" s="67" t="s">
        <v>393</v>
      </c>
      <c r="B72" s="67" t="s">
        <v>176</v>
      </c>
      <c r="C72" s="67" t="s">
        <v>350</v>
      </c>
      <c r="D72" s="67" t="s">
        <v>394</v>
      </c>
      <c r="E72" s="194">
        <v>1</v>
      </c>
      <c r="F72" s="145">
        <v>1</v>
      </c>
      <c r="G72" s="145">
        <v>3</v>
      </c>
      <c r="H72" s="200">
        <v>5</v>
      </c>
    </row>
    <row r="73" spans="1:8" ht="15" x14ac:dyDescent="0.25">
      <c r="A73" s="67" t="s">
        <v>395</v>
      </c>
      <c r="B73" s="67" t="s">
        <v>176</v>
      </c>
      <c r="C73" s="67" t="s">
        <v>396</v>
      </c>
      <c r="D73" s="67" t="s">
        <v>397</v>
      </c>
      <c r="E73" s="194">
        <v>0</v>
      </c>
      <c r="F73" s="145">
        <v>1</v>
      </c>
      <c r="G73" s="145">
        <v>1</v>
      </c>
      <c r="H73" s="200">
        <v>2</v>
      </c>
    </row>
    <row r="74" spans="1:8" ht="15" x14ac:dyDescent="0.25">
      <c r="A74" s="67" t="s">
        <v>398</v>
      </c>
      <c r="B74" s="67" t="s">
        <v>176</v>
      </c>
      <c r="C74" s="67" t="s">
        <v>342</v>
      </c>
      <c r="D74" s="67" t="s">
        <v>399</v>
      </c>
      <c r="E74" s="194">
        <v>0</v>
      </c>
      <c r="F74" s="145">
        <v>1</v>
      </c>
      <c r="G74" s="145">
        <v>0</v>
      </c>
      <c r="H74" s="200">
        <v>1</v>
      </c>
    </row>
    <row r="75" spans="1:8" ht="15" x14ac:dyDescent="0.25">
      <c r="A75" s="67" t="s">
        <v>400</v>
      </c>
      <c r="B75" s="67" t="s">
        <v>176</v>
      </c>
      <c r="C75" s="67" t="s">
        <v>339</v>
      </c>
      <c r="D75" s="67" t="s">
        <v>401</v>
      </c>
      <c r="E75" s="194">
        <v>2</v>
      </c>
      <c r="F75" s="145">
        <v>0</v>
      </c>
      <c r="G75" s="145">
        <v>0</v>
      </c>
      <c r="H75" s="200">
        <v>2</v>
      </c>
    </row>
    <row r="76" spans="1:8" ht="15" x14ac:dyDescent="0.25">
      <c r="A76" s="67" t="s">
        <v>402</v>
      </c>
      <c r="B76" s="67" t="s">
        <v>176</v>
      </c>
      <c r="C76" s="67" t="s">
        <v>357</v>
      </c>
      <c r="D76" s="67" t="s">
        <v>403</v>
      </c>
      <c r="E76" s="194">
        <v>1</v>
      </c>
      <c r="F76" s="145">
        <v>2</v>
      </c>
      <c r="G76" s="145">
        <v>9</v>
      </c>
      <c r="H76" s="200">
        <v>12</v>
      </c>
    </row>
    <row r="77" spans="1:8" ht="15" x14ac:dyDescent="0.25">
      <c r="A77" s="67" t="s">
        <v>404</v>
      </c>
      <c r="B77" s="67" t="s">
        <v>176</v>
      </c>
      <c r="C77" s="67" t="s">
        <v>350</v>
      </c>
      <c r="D77" s="67" t="s">
        <v>405</v>
      </c>
      <c r="E77" s="194">
        <v>1</v>
      </c>
      <c r="F77" s="145">
        <v>7</v>
      </c>
      <c r="G77" s="145">
        <v>8</v>
      </c>
      <c r="H77" s="200">
        <v>16</v>
      </c>
    </row>
    <row r="78" spans="1:8" ht="15" x14ac:dyDescent="0.25">
      <c r="A78" s="67" t="s">
        <v>406</v>
      </c>
      <c r="B78" s="67" t="s">
        <v>176</v>
      </c>
      <c r="C78" s="67" t="s">
        <v>350</v>
      </c>
      <c r="D78" s="67" t="s">
        <v>407</v>
      </c>
      <c r="E78" s="194">
        <v>0</v>
      </c>
      <c r="F78" s="145">
        <v>3</v>
      </c>
      <c r="G78" s="145">
        <v>8</v>
      </c>
      <c r="H78" s="200">
        <v>11</v>
      </c>
    </row>
    <row r="79" spans="1:8" ht="15" x14ac:dyDescent="0.25">
      <c r="A79" s="67" t="s">
        <v>411</v>
      </c>
      <c r="B79" s="67" t="s">
        <v>176</v>
      </c>
      <c r="C79" s="67" t="s">
        <v>342</v>
      </c>
      <c r="D79" s="67" t="s">
        <v>412</v>
      </c>
      <c r="E79" s="194">
        <v>0</v>
      </c>
      <c r="F79" s="145">
        <v>0</v>
      </c>
      <c r="G79" s="145">
        <v>0</v>
      </c>
      <c r="H79" s="200">
        <v>0</v>
      </c>
    </row>
    <row r="80" spans="1:8" ht="15" x14ac:dyDescent="0.25">
      <c r="A80" s="67" t="s">
        <v>413</v>
      </c>
      <c r="B80" s="67" t="s">
        <v>176</v>
      </c>
      <c r="C80" s="67" t="s">
        <v>360</v>
      </c>
      <c r="D80" s="67" t="s">
        <v>414</v>
      </c>
      <c r="E80" s="194">
        <v>2</v>
      </c>
      <c r="F80" s="145">
        <v>4</v>
      </c>
      <c r="G80" s="145">
        <v>6</v>
      </c>
      <c r="H80" s="200">
        <v>12</v>
      </c>
    </row>
    <row r="81" spans="1:8" ht="15" x14ac:dyDescent="0.25">
      <c r="A81" s="67" t="s">
        <v>415</v>
      </c>
      <c r="B81" s="67" t="s">
        <v>176</v>
      </c>
      <c r="C81" s="67" t="s">
        <v>350</v>
      </c>
      <c r="D81" s="67" t="s">
        <v>416</v>
      </c>
      <c r="E81" s="194">
        <v>0</v>
      </c>
      <c r="F81" s="145">
        <v>3</v>
      </c>
      <c r="G81" s="145">
        <v>4</v>
      </c>
      <c r="H81" s="200">
        <v>7</v>
      </c>
    </row>
    <row r="82" spans="1:8" ht="15" x14ac:dyDescent="0.25">
      <c r="A82" s="67" t="s">
        <v>417</v>
      </c>
      <c r="B82" s="67" t="s">
        <v>176</v>
      </c>
      <c r="C82" s="67" t="s">
        <v>418</v>
      </c>
      <c r="D82" s="67" t="s">
        <v>419</v>
      </c>
      <c r="E82" s="194">
        <v>0</v>
      </c>
      <c r="F82" s="145">
        <v>0</v>
      </c>
      <c r="G82" s="145">
        <v>0</v>
      </c>
      <c r="H82" s="200">
        <v>0</v>
      </c>
    </row>
    <row r="83" spans="1:8" ht="15" x14ac:dyDescent="0.25">
      <c r="A83" s="67" t="s">
        <v>420</v>
      </c>
      <c r="B83" s="67" t="s">
        <v>176</v>
      </c>
      <c r="C83" s="67" t="s">
        <v>357</v>
      </c>
      <c r="D83" s="67" t="s">
        <v>421</v>
      </c>
      <c r="E83" s="194">
        <v>0</v>
      </c>
      <c r="F83" s="145">
        <v>0</v>
      </c>
      <c r="G83" s="145">
        <v>2</v>
      </c>
      <c r="H83" s="200">
        <v>2</v>
      </c>
    </row>
    <row r="84" spans="1:8" ht="15" x14ac:dyDescent="0.25">
      <c r="A84" s="67" t="s">
        <v>422</v>
      </c>
      <c r="B84" s="67" t="s">
        <v>176</v>
      </c>
      <c r="C84" s="67" t="s">
        <v>357</v>
      </c>
      <c r="D84" s="67" t="s">
        <v>423</v>
      </c>
      <c r="E84" s="194">
        <v>0</v>
      </c>
      <c r="F84" s="145">
        <v>0</v>
      </c>
      <c r="G84" s="145">
        <v>0</v>
      </c>
      <c r="H84" s="200">
        <v>0</v>
      </c>
    </row>
    <row r="85" spans="1:8" ht="15" x14ac:dyDescent="0.25">
      <c r="A85" s="67" t="s">
        <v>424</v>
      </c>
      <c r="B85" s="67" t="s">
        <v>176</v>
      </c>
      <c r="C85" s="67" t="s">
        <v>342</v>
      </c>
      <c r="D85" s="67" t="s">
        <v>425</v>
      </c>
      <c r="E85" s="194">
        <v>0</v>
      </c>
      <c r="F85" s="145">
        <v>0</v>
      </c>
      <c r="G85" s="145">
        <v>4</v>
      </c>
      <c r="H85" s="200">
        <v>4</v>
      </c>
    </row>
    <row r="86" spans="1:8" ht="15" x14ac:dyDescent="0.25">
      <c r="A86" s="67" t="s">
        <v>426</v>
      </c>
      <c r="B86" s="67" t="s">
        <v>176</v>
      </c>
      <c r="C86" s="67" t="s">
        <v>357</v>
      </c>
      <c r="D86" s="67" t="s">
        <v>427</v>
      </c>
      <c r="E86" s="194">
        <v>0</v>
      </c>
      <c r="F86" s="145">
        <v>1</v>
      </c>
      <c r="G86" s="145">
        <v>0</v>
      </c>
      <c r="H86" s="200">
        <v>1</v>
      </c>
    </row>
    <row r="87" spans="1:8" ht="15" x14ac:dyDescent="0.25">
      <c r="A87" s="67" t="s">
        <v>428</v>
      </c>
      <c r="B87" s="67" t="s">
        <v>176</v>
      </c>
      <c r="C87" s="67" t="s">
        <v>429</v>
      </c>
      <c r="D87" s="67" t="s">
        <v>430</v>
      </c>
      <c r="E87" s="194">
        <v>0</v>
      </c>
      <c r="F87" s="145">
        <v>0</v>
      </c>
      <c r="G87" s="145">
        <v>1</v>
      </c>
      <c r="H87" s="200">
        <v>1</v>
      </c>
    </row>
    <row r="88" spans="1:8" ht="15" x14ac:dyDescent="0.25">
      <c r="A88" s="67" t="s">
        <v>431</v>
      </c>
      <c r="B88" s="67" t="s">
        <v>176</v>
      </c>
      <c r="C88" s="67" t="s">
        <v>342</v>
      </c>
      <c r="D88" s="67" t="s">
        <v>432</v>
      </c>
      <c r="E88" s="194">
        <v>1</v>
      </c>
      <c r="F88" s="145">
        <v>1</v>
      </c>
      <c r="G88" s="145">
        <v>5</v>
      </c>
      <c r="H88" s="200">
        <v>7</v>
      </c>
    </row>
    <row r="89" spans="1:8" ht="15" x14ac:dyDescent="0.25">
      <c r="A89" s="67" t="s">
        <v>433</v>
      </c>
      <c r="B89" s="67" t="s">
        <v>176</v>
      </c>
      <c r="C89" s="67" t="s">
        <v>357</v>
      </c>
      <c r="D89" s="67" t="s">
        <v>434</v>
      </c>
      <c r="E89" s="194">
        <v>0</v>
      </c>
      <c r="F89" s="145">
        <v>0</v>
      </c>
      <c r="G89" s="145">
        <v>1</v>
      </c>
      <c r="H89" s="200">
        <v>1</v>
      </c>
    </row>
    <row r="90" spans="1:8" ht="15" x14ac:dyDescent="0.25">
      <c r="A90" s="67" t="s">
        <v>435</v>
      </c>
      <c r="B90" s="67" t="s">
        <v>176</v>
      </c>
      <c r="C90" s="67" t="s">
        <v>357</v>
      </c>
      <c r="D90" s="67" t="s">
        <v>436</v>
      </c>
      <c r="E90" s="194">
        <v>1</v>
      </c>
      <c r="F90" s="145">
        <v>0</v>
      </c>
      <c r="G90" s="145">
        <v>3</v>
      </c>
      <c r="H90" s="200">
        <v>4</v>
      </c>
    </row>
    <row r="91" spans="1:8" ht="15" x14ac:dyDescent="0.25">
      <c r="A91" s="67" t="s">
        <v>437</v>
      </c>
      <c r="B91" s="67" t="s">
        <v>176</v>
      </c>
      <c r="C91" s="67" t="s">
        <v>339</v>
      </c>
      <c r="D91" s="67" t="s">
        <v>438</v>
      </c>
      <c r="E91" s="194">
        <v>0</v>
      </c>
      <c r="F91" s="145">
        <v>2</v>
      </c>
      <c r="G91" s="145">
        <v>2</v>
      </c>
      <c r="H91" s="200">
        <v>4</v>
      </c>
    </row>
    <row r="92" spans="1:8" ht="15" x14ac:dyDescent="0.25">
      <c r="A92" s="67" t="s">
        <v>439</v>
      </c>
      <c r="B92" s="67" t="s">
        <v>177</v>
      </c>
      <c r="C92" s="67" t="s">
        <v>440</v>
      </c>
      <c r="D92" s="67" t="s">
        <v>441</v>
      </c>
      <c r="E92" s="194">
        <v>0</v>
      </c>
      <c r="F92" s="145">
        <v>0</v>
      </c>
      <c r="G92" s="145">
        <v>0</v>
      </c>
      <c r="H92" s="200">
        <v>0</v>
      </c>
    </row>
    <row r="93" spans="1:8" ht="15" x14ac:dyDescent="0.25">
      <c r="A93" s="67" t="s">
        <v>442</v>
      </c>
      <c r="B93" s="67" t="s">
        <v>177</v>
      </c>
      <c r="C93" s="67" t="s">
        <v>440</v>
      </c>
      <c r="D93" s="67" t="s">
        <v>443</v>
      </c>
      <c r="E93" s="194">
        <v>1</v>
      </c>
      <c r="F93" s="145">
        <v>2</v>
      </c>
      <c r="G93" s="145">
        <v>2</v>
      </c>
      <c r="H93" s="200">
        <v>5</v>
      </c>
    </row>
    <row r="94" spans="1:8" ht="15" x14ac:dyDescent="0.25">
      <c r="A94" s="67" t="s">
        <v>444</v>
      </c>
      <c r="B94" s="67" t="s">
        <v>177</v>
      </c>
      <c r="C94" s="67" t="s">
        <v>440</v>
      </c>
      <c r="D94" s="67" t="s">
        <v>445</v>
      </c>
      <c r="E94" s="194">
        <v>0</v>
      </c>
      <c r="F94" s="145">
        <v>0</v>
      </c>
      <c r="G94" s="145">
        <v>4</v>
      </c>
      <c r="H94" s="200">
        <v>4</v>
      </c>
    </row>
    <row r="95" spans="1:8" ht="15" x14ac:dyDescent="0.25">
      <c r="A95" s="67" t="s">
        <v>446</v>
      </c>
      <c r="B95" s="67" t="s">
        <v>177</v>
      </c>
      <c r="C95" s="67" t="s">
        <v>440</v>
      </c>
      <c r="D95" s="67" t="s">
        <v>447</v>
      </c>
      <c r="E95" s="194">
        <v>0</v>
      </c>
      <c r="F95" s="145">
        <v>0</v>
      </c>
      <c r="G95" s="145">
        <v>3</v>
      </c>
      <c r="H95" s="200">
        <v>3</v>
      </c>
    </row>
    <row r="96" spans="1:8" ht="15" x14ac:dyDescent="0.25">
      <c r="A96" s="67" t="s">
        <v>448</v>
      </c>
      <c r="B96" s="67" t="s">
        <v>177</v>
      </c>
      <c r="C96" s="67" t="s">
        <v>440</v>
      </c>
      <c r="D96" s="67" t="s">
        <v>449</v>
      </c>
      <c r="E96" s="194">
        <v>0</v>
      </c>
      <c r="F96" s="145">
        <v>1</v>
      </c>
      <c r="G96" s="145">
        <v>4</v>
      </c>
      <c r="H96" s="200">
        <v>5</v>
      </c>
    </row>
    <row r="97" spans="1:8" ht="15" x14ac:dyDescent="0.25">
      <c r="A97" s="67" t="s">
        <v>450</v>
      </c>
      <c r="B97" s="67" t="s">
        <v>177</v>
      </c>
      <c r="C97" s="67" t="s">
        <v>440</v>
      </c>
      <c r="D97" s="67" t="s">
        <v>451</v>
      </c>
      <c r="E97" s="194">
        <v>1</v>
      </c>
      <c r="F97" s="145">
        <v>7</v>
      </c>
      <c r="G97" s="145">
        <v>7</v>
      </c>
      <c r="H97" s="200">
        <v>15</v>
      </c>
    </row>
    <row r="98" spans="1:8" ht="15" x14ac:dyDescent="0.25">
      <c r="A98" s="67" t="s">
        <v>452</v>
      </c>
      <c r="B98" s="67" t="s">
        <v>177</v>
      </c>
      <c r="C98" s="67" t="s">
        <v>440</v>
      </c>
      <c r="D98" s="67" t="s">
        <v>453</v>
      </c>
      <c r="E98" s="194">
        <v>0</v>
      </c>
      <c r="F98" s="145">
        <v>1</v>
      </c>
      <c r="G98" s="145">
        <v>4</v>
      </c>
      <c r="H98" s="200">
        <v>5</v>
      </c>
    </row>
    <row r="99" spans="1:8" ht="15" x14ac:dyDescent="0.25">
      <c r="A99" s="67" t="s">
        <v>504</v>
      </c>
      <c r="B99" s="67" t="s">
        <v>177</v>
      </c>
      <c r="C99" s="67" t="s">
        <v>440</v>
      </c>
      <c r="D99" s="67" t="s">
        <v>505</v>
      </c>
      <c r="E99" s="194">
        <v>5</v>
      </c>
      <c r="F99" s="145">
        <v>3</v>
      </c>
      <c r="G99" s="145">
        <v>18</v>
      </c>
      <c r="H99" s="200">
        <v>26</v>
      </c>
    </row>
    <row r="100" spans="1:8" ht="15" x14ac:dyDescent="0.25">
      <c r="A100" s="67" t="s">
        <v>454</v>
      </c>
      <c r="B100" s="67" t="s">
        <v>177</v>
      </c>
      <c r="C100" s="67" t="s">
        <v>440</v>
      </c>
      <c r="D100" s="67" t="s">
        <v>455</v>
      </c>
      <c r="E100" s="194">
        <v>0</v>
      </c>
      <c r="F100" s="145">
        <v>0</v>
      </c>
      <c r="G100" s="145">
        <v>3</v>
      </c>
      <c r="H100" s="200">
        <v>3</v>
      </c>
    </row>
    <row r="101" spans="1:8" ht="15" x14ac:dyDescent="0.25">
      <c r="A101" s="67" t="s">
        <v>456</v>
      </c>
      <c r="B101" s="67" t="s">
        <v>177</v>
      </c>
      <c r="C101" s="67" t="s">
        <v>440</v>
      </c>
      <c r="D101" s="67" t="s">
        <v>457</v>
      </c>
      <c r="E101" s="194">
        <v>0</v>
      </c>
      <c r="F101" s="145">
        <v>0</v>
      </c>
      <c r="G101" s="145">
        <v>3</v>
      </c>
      <c r="H101" s="200">
        <v>3</v>
      </c>
    </row>
    <row r="102" spans="1:8" ht="15" x14ac:dyDescent="0.25">
      <c r="A102" s="67" t="s">
        <v>458</v>
      </c>
      <c r="B102" s="67" t="s">
        <v>177</v>
      </c>
      <c r="C102" s="67" t="s">
        <v>440</v>
      </c>
      <c r="D102" s="67" t="s">
        <v>459</v>
      </c>
      <c r="E102" s="194">
        <v>0</v>
      </c>
      <c r="F102" s="145">
        <v>1</v>
      </c>
      <c r="G102" s="145">
        <v>4</v>
      </c>
      <c r="H102" s="200">
        <v>5</v>
      </c>
    </row>
    <row r="103" spans="1:8" ht="15" x14ac:dyDescent="0.25">
      <c r="A103" s="67" t="s">
        <v>460</v>
      </c>
      <c r="B103" s="67" t="s">
        <v>177</v>
      </c>
      <c r="C103" s="67" t="s">
        <v>440</v>
      </c>
      <c r="D103" s="67" t="s">
        <v>461</v>
      </c>
      <c r="E103" s="194">
        <v>1</v>
      </c>
      <c r="F103" s="145">
        <v>1</v>
      </c>
      <c r="G103" s="145">
        <v>2</v>
      </c>
      <c r="H103" s="200">
        <v>4</v>
      </c>
    </row>
    <row r="104" spans="1:8" ht="15" x14ac:dyDescent="0.25">
      <c r="A104" s="67" t="s">
        <v>462</v>
      </c>
      <c r="B104" s="67" t="s">
        <v>177</v>
      </c>
      <c r="C104" s="67" t="s">
        <v>440</v>
      </c>
      <c r="D104" s="67" t="s">
        <v>463</v>
      </c>
      <c r="E104" s="194">
        <v>0</v>
      </c>
      <c r="F104" s="145">
        <v>0</v>
      </c>
      <c r="G104" s="145">
        <v>3</v>
      </c>
      <c r="H104" s="200">
        <v>3</v>
      </c>
    </row>
    <row r="105" spans="1:8" ht="15" x14ac:dyDescent="0.25">
      <c r="A105" s="67" t="s">
        <v>464</v>
      </c>
      <c r="B105" s="67" t="s">
        <v>177</v>
      </c>
      <c r="C105" s="67" t="s">
        <v>440</v>
      </c>
      <c r="D105" s="67" t="s">
        <v>465</v>
      </c>
      <c r="E105" s="194">
        <v>0</v>
      </c>
      <c r="F105" s="145">
        <v>1</v>
      </c>
      <c r="G105" s="145">
        <v>2</v>
      </c>
      <c r="H105" s="200">
        <v>3</v>
      </c>
    </row>
    <row r="106" spans="1:8" ht="15" x14ac:dyDescent="0.25">
      <c r="A106" s="67" t="s">
        <v>466</v>
      </c>
      <c r="B106" s="67" t="s">
        <v>177</v>
      </c>
      <c r="C106" s="67" t="s">
        <v>440</v>
      </c>
      <c r="D106" s="67" t="s">
        <v>467</v>
      </c>
      <c r="E106" s="194">
        <v>0</v>
      </c>
      <c r="F106" s="145">
        <v>0</v>
      </c>
      <c r="G106" s="145">
        <v>2</v>
      </c>
      <c r="H106" s="200">
        <v>2</v>
      </c>
    </row>
    <row r="107" spans="1:8" ht="15" x14ac:dyDescent="0.25">
      <c r="A107" s="67" t="s">
        <v>468</v>
      </c>
      <c r="B107" s="67" t="s">
        <v>177</v>
      </c>
      <c r="C107" s="67" t="s">
        <v>440</v>
      </c>
      <c r="D107" s="67" t="s">
        <v>469</v>
      </c>
      <c r="E107" s="194">
        <v>0</v>
      </c>
      <c r="F107" s="145">
        <v>0</v>
      </c>
      <c r="G107" s="145">
        <v>4</v>
      </c>
      <c r="H107" s="200">
        <v>4</v>
      </c>
    </row>
    <row r="108" spans="1:8" ht="15" x14ac:dyDescent="0.25">
      <c r="A108" s="67" t="s">
        <v>470</v>
      </c>
      <c r="B108" s="67" t="s">
        <v>177</v>
      </c>
      <c r="C108" s="67" t="s">
        <v>440</v>
      </c>
      <c r="D108" s="67" t="s">
        <v>471</v>
      </c>
      <c r="E108" s="194">
        <v>0</v>
      </c>
      <c r="F108" s="145">
        <v>0</v>
      </c>
      <c r="G108" s="145">
        <v>1</v>
      </c>
      <c r="H108" s="200">
        <v>1</v>
      </c>
    </row>
    <row r="109" spans="1:8" ht="15" x14ac:dyDescent="0.25">
      <c r="A109" s="67" t="s">
        <v>472</v>
      </c>
      <c r="B109" s="67" t="s">
        <v>177</v>
      </c>
      <c r="C109" s="67" t="s">
        <v>440</v>
      </c>
      <c r="D109" s="67" t="s">
        <v>473</v>
      </c>
      <c r="E109" s="194">
        <v>0</v>
      </c>
      <c r="F109" s="145">
        <v>0</v>
      </c>
      <c r="G109" s="145">
        <v>2</v>
      </c>
      <c r="H109" s="200">
        <v>2</v>
      </c>
    </row>
    <row r="110" spans="1:8" ht="15" x14ac:dyDescent="0.25">
      <c r="A110" s="67" t="s">
        <v>474</v>
      </c>
      <c r="B110" s="67" t="s">
        <v>177</v>
      </c>
      <c r="C110" s="67" t="s">
        <v>440</v>
      </c>
      <c r="D110" s="67" t="s">
        <v>475</v>
      </c>
      <c r="E110" s="194">
        <v>2</v>
      </c>
      <c r="F110" s="145">
        <v>2</v>
      </c>
      <c r="G110" s="145">
        <v>2</v>
      </c>
      <c r="H110" s="200">
        <v>6</v>
      </c>
    </row>
    <row r="111" spans="1:8" ht="15" x14ac:dyDescent="0.25">
      <c r="A111" s="67" t="s">
        <v>476</v>
      </c>
      <c r="B111" s="67" t="s">
        <v>177</v>
      </c>
      <c r="C111" s="67" t="s">
        <v>440</v>
      </c>
      <c r="D111" s="67" t="s">
        <v>477</v>
      </c>
      <c r="E111" s="194">
        <v>1</v>
      </c>
      <c r="F111" s="145">
        <v>0</v>
      </c>
      <c r="G111" s="145">
        <v>0</v>
      </c>
      <c r="H111" s="200">
        <v>1</v>
      </c>
    </row>
    <row r="112" spans="1:8" ht="15" x14ac:dyDescent="0.25">
      <c r="A112" s="67" t="s">
        <v>478</v>
      </c>
      <c r="B112" s="67" t="s">
        <v>177</v>
      </c>
      <c r="C112" s="67" t="s">
        <v>440</v>
      </c>
      <c r="D112" s="67" t="s">
        <v>479</v>
      </c>
      <c r="E112" s="194">
        <v>3</v>
      </c>
      <c r="F112" s="145">
        <v>1</v>
      </c>
      <c r="G112" s="145">
        <v>10</v>
      </c>
      <c r="H112" s="200">
        <v>14</v>
      </c>
    </row>
    <row r="113" spans="1:8" ht="15" x14ac:dyDescent="0.25">
      <c r="A113" s="67" t="s">
        <v>480</v>
      </c>
      <c r="B113" s="67" t="s">
        <v>177</v>
      </c>
      <c r="C113" s="67" t="s">
        <v>440</v>
      </c>
      <c r="D113" s="67" t="s">
        <v>481</v>
      </c>
      <c r="E113" s="194">
        <v>0</v>
      </c>
      <c r="F113" s="145">
        <v>0</v>
      </c>
      <c r="G113" s="145">
        <v>0</v>
      </c>
      <c r="H113" s="200">
        <v>0</v>
      </c>
    </row>
    <row r="114" spans="1:8" ht="15" x14ac:dyDescent="0.25">
      <c r="A114" s="67" t="s">
        <v>482</v>
      </c>
      <c r="B114" s="67" t="s">
        <v>177</v>
      </c>
      <c r="C114" s="67" t="s">
        <v>440</v>
      </c>
      <c r="D114" s="67" t="s">
        <v>483</v>
      </c>
      <c r="E114" s="194">
        <v>0</v>
      </c>
      <c r="F114" s="145">
        <v>1</v>
      </c>
      <c r="G114" s="145">
        <v>7</v>
      </c>
      <c r="H114" s="200">
        <v>8</v>
      </c>
    </row>
    <row r="115" spans="1:8" ht="15" x14ac:dyDescent="0.25">
      <c r="A115" s="67" t="s">
        <v>484</v>
      </c>
      <c r="B115" s="67" t="s">
        <v>177</v>
      </c>
      <c r="C115" s="67" t="s">
        <v>440</v>
      </c>
      <c r="D115" s="67" t="s">
        <v>485</v>
      </c>
      <c r="E115" s="194">
        <v>0</v>
      </c>
      <c r="F115" s="145">
        <v>0</v>
      </c>
      <c r="G115" s="145">
        <v>3</v>
      </c>
      <c r="H115" s="200">
        <v>3</v>
      </c>
    </row>
    <row r="116" spans="1:8" ht="15" x14ac:dyDescent="0.25">
      <c r="A116" s="67" t="s">
        <v>486</v>
      </c>
      <c r="B116" s="67" t="s">
        <v>177</v>
      </c>
      <c r="C116" s="67" t="s">
        <v>440</v>
      </c>
      <c r="D116" s="67" t="s">
        <v>487</v>
      </c>
      <c r="E116" s="194">
        <v>0</v>
      </c>
      <c r="F116" s="145">
        <v>2</v>
      </c>
      <c r="G116" s="145">
        <v>2</v>
      </c>
      <c r="H116" s="200">
        <v>4</v>
      </c>
    </row>
    <row r="117" spans="1:8" ht="15" x14ac:dyDescent="0.25">
      <c r="A117" s="67" t="s">
        <v>488</v>
      </c>
      <c r="B117" s="67" t="s">
        <v>177</v>
      </c>
      <c r="C117" s="67" t="s">
        <v>440</v>
      </c>
      <c r="D117" s="67" t="s">
        <v>489</v>
      </c>
      <c r="E117" s="194">
        <v>1</v>
      </c>
      <c r="F117" s="145">
        <v>0</v>
      </c>
      <c r="G117" s="145">
        <v>1</v>
      </c>
      <c r="H117" s="200">
        <v>2</v>
      </c>
    </row>
    <row r="118" spans="1:8" ht="15" x14ac:dyDescent="0.25">
      <c r="A118" s="67" t="s">
        <v>490</v>
      </c>
      <c r="B118" s="67" t="s">
        <v>177</v>
      </c>
      <c r="C118" s="67" t="s">
        <v>440</v>
      </c>
      <c r="D118" s="67" t="s">
        <v>491</v>
      </c>
      <c r="E118" s="194">
        <v>0</v>
      </c>
      <c r="F118" s="145">
        <v>1</v>
      </c>
      <c r="G118" s="145">
        <v>1</v>
      </c>
      <c r="H118" s="200">
        <v>2</v>
      </c>
    </row>
    <row r="119" spans="1:8" ht="15" x14ac:dyDescent="0.25">
      <c r="A119" s="67" t="s">
        <v>492</v>
      </c>
      <c r="B119" s="67" t="s">
        <v>177</v>
      </c>
      <c r="C119" s="67" t="s">
        <v>440</v>
      </c>
      <c r="D119" s="67" t="s">
        <v>493</v>
      </c>
      <c r="E119" s="194">
        <v>4</v>
      </c>
      <c r="F119" s="145">
        <v>5</v>
      </c>
      <c r="G119" s="145">
        <v>6</v>
      </c>
      <c r="H119" s="200">
        <v>15</v>
      </c>
    </row>
    <row r="120" spans="1:8" ht="15" x14ac:dyDescent="0.25">
      <c r="A120" s="67" t="s">
        <v>494</v>
      </c>
      <c r="B120" s="67" t="s">
        <v>177</v>
      </c>
      <c r="C120" s="67" t="s">
        <v>440</v>
      </c>
      <c r="D120" s="67" t="s">
        <v>495</v>
      </c>
      <c r="E120" s="194">
        <v>0</v>
      </c>
      <c r="F120" s="145">
        <v>1</v>
      </c>
      <c r="G120" s="145">
        <v>4</v>
      </c>
      <c r="H120" s="200">
        <v>5</v>
      </c>
    </row>
    <row r="121" spans="1:8" ht="15" x14ac:dyDescent="0.25">
      <c r="A121" s="67" t="s">
        <v>496</v>
      </c>
      <c r="B121" s="67" t="s">
        <v>177</v>
      </c>
      <c r="C121" s="67" t="s">
        <v>440</v>
      </c>
      <c r="D121" s="67" t="s">
        <v>497</v>
      </c>
      <c r="E121" s="194">
        <v>0</v>
      </c>
      <c r="F121" s="145">
        <v>0</v>
      </c>
      <c r="G121" s="145">
        <v>1</v>
      </c>
      <c r="H121" s="200">
        <v>1</v>
      </c>
    </row>
    <row r="122" spans="1:8" ht="15" x14ac:dyDescent="0.25">
      <c r="A122" s="67" t="s">
        <v>498</v>
      </c>
      <c r="B122" s="67" t="s">
        <v>177</v>
      </c>
      <c r="C122" s="67" t="s">
        <v>440</v>
      </c>
      <c r="D122" s="67" t="s">
        <v>499</v>
      </c>
      <c r="E122" s="194">
        <v>0</v>
      </c>
      <c r="F122" s="145">
        <v>1</v>
      </c>
      <c r="G122" s="145">
        <v>4</v>
      </c>
      <c r="H122" s="200">
        <v>5</v>
      </c>
    </row>
    <row r="123" spans="1:8" ht="15" x14ac:dyDescent="0.25">
      <c r="A123" s="67" t="s">
        <v>500</v>
      </c>
      <c r="B123" s="67" t="s">
        <v>177</v>
      </c>
      <c r="C123" s="67" t="s">
        <v>440</v>
      </c>
      <c r="D123" s="67" t="s">
        <v>501</v>
      </c>
      <c r="E123" s="194">
        <v>0</v>
      </c>
      <c r="F123" s="145">
        <v>0</v>
      </c>
      <c r="G123" s="145">
        <v>0</v>
      </c>
      <c r="H123" s="200">
        <v>0</v>
      </c>
    </row>
    <row r="124" spans="1:8" ht="15" x14ac:dyDescent="0.25">
      <c r="A124" s="67" t="s">
        <v>502</v>
      </c>
      <c r="B124" s="67" t="s">
        <v>177</v>
      </c>
      <c r="C124" s="67" t="s">
        <v>440</v>
      </c>
      <c r="D124" s="67" t="s">
        <v>503</v>
      </c>
      <c r="E124" s="194">
        <v>0</v>
      </c>
      <c r="F124" s="145">
        <v>1</v>
      </c>
      <c r="G124" s="145">
        <v>6</v>
      </c>
      <c r="H124" s="200">
        <v>7</v>
      </c>
    </row>
    <row r="125" spans="1:8" ht="15" x14ac:dyDescent="0.25">
      <c r="A125" s="67" t="s">
        <v>506</v>
      </c>
      <c r="B125" s="67" t="s">
        <v>171</v>
      </c>
      <c r="C125" s="67" t="s">
        <v>507</v>
      </c>
      <c r="D125" s="67" t="s">
        <v>508</v>
      </c>
      <c r="E125" s="194">
        <v>0</v>
      </c>
      <c r="F125" s="145">
        <v>5</v>
      </c>
      <c r="G125" s="145">
        <v>12</v>
      </c>
      <c r="H125" s="200">
        <v>17</v>
      </c>
    </row>
    <row r="126" spans="1:8" ht="15" x14ac:dyDescent="0.25">
      <c r="A126" s="67" t="s">
        <v>509</v>
      </c>
      <c r="B126" s="67" t="s">
        <v>171</v>
      </c>
      <c r="C126" s="67" t="s">
        <v>510</v>
      </c>
      <c r="D126" s="67" t="s">
        <v>511</v>
      </c>
      <c r="E126" s="194">
        <v>0</v>
      </c>
      <c r="F126" s="145">
        <v>0</v>
      </c>
      <c r="G126" s="145">
        <v>3</v>
      </c>
      <c r="H126" s="200">
        <v>3</v>
      </c>
    </row>
    <row r="127" spans="1:8" ht="15" x14ac:dyDescent="0.25">
      <c r="A127" s="67" t="s">
        <v>512</v>
      </c>
      <c r="B127" s="67" t="s">
        <v>171</v>
      </c>
      <c r="C127" s="67" t="s">
        <v>513</v>
      </c>
      <c r="D127" s="67" t="s">
        <v>514</v>
      </c>
      <c r="E127" s="194">
        <v>1</v>
      </c>
      <c r="F127" s="145">
        <v>0</v>
      </c>
      <c r="G127" s="145">
        <v>2</v>
      </c>
      <c r="H127" s="200">
        <v>3</v>
      </c>
    </row>
    <row r="128" spans="1:8" ht="15" x14ac:dyDescent="0.25">
      <c r="A128" s="67" t="s">
        <v>515</v>
      </c>
      <c r="B128" s="67" t="s">
        <v>171</v>
      </c>
      <c r="C128" s="67" t="s">
        <v>516</v>
      </c>
      <c r="D128" s="67" t="s">
        <v>517</v>
      </c>
      <c r="E128" s="194">
        <v>0</v>
      </c>
      <c r="F128" s="145">
        <v>0</v>
      </c>
      <c r="G128" s="145">
        <v>1</v>
      </c>
      <c r="H128" s="200">
        <v>1</v>
      </c>
    </row>
    <row r="129" spans="1:8" ht="15" x14ac:dyDescent="0.25">
      <c r="A129" s="67" t="s">
        <v>518</v>
      </c>
      <c r="B129" s="67" t="s">
        <v>171</v>
      </c>
      <c r="C129" s="67" t="s">
        <v>519</v>
      </c>
      <c r="D129" s="67" t="s">
        <v>520</v>
      </c>
      <c r="E129" s="194">
        <v>0</v>
      </c>
      <c r="F129" s="145">
        <v>0</v>
      </c>
      <c r="G129" s="145">
        <v>1</v>
      </c>
      <c r="H129" s="200">
        <v>1</v>
      </c>
    </row>
    <row r="130" spans="1:8" ht="15" x14ac:dyDescent="0.25">
      <c r="A130" s="67" t="s">
        <v>521</v>
      </c>
      <c r="B130" s="67" t="s">
        <v>171</v>
      </c>
      <c r="C130" s="67" t="s">
        <v>522</v>
      </c>
      <c r="D130" s="67" t="s">
        <v>523</v>
      </c>
      <c r="E130" s="194">
        <v>0</v>
      </c>
      <c r="F130" s="145">
        <v>1</v>
      </c>
      <c r="G130" s="145">
        <v>6</v>
      </c>
      <c r="H130" s="200">
        <v>7</v>
      </c>
    </row>
    <row r="131" spans="1:8" ht="15" x14ac:dyDescent="0.25">
      <c r="A131" s="67" t="s">
        <v>524</v>
      </c>
      <c r="B131" s="67" t="s">
        <v>171</v>
      </c>
      <c r="C131" s="67" t="s">
        <v>525</v>
      </c>
      <c r="D131" s="67" t="s">
        <v>526</v>
      </c>
      <c r="E131" s="194">
        <v>0</v>
      </c>
      <c r="F131" s="145">
        <v>0</v>
      </c>
      <c r="G131" s="145">
        <v>0</v>
      </c>
      <c r="H131" s="200">
        <v>0</v>
      </c>
    </row>
    <row r="132" spans="1:8" ht="15" x14ac:dyDescent="0.25">
      <c r="A132" s="67" t="s">
        <v>527</v>
      </c>
      <c r="B132" s="67" t="s">
        <v>171</v>
      </c>
      <c r="C132" s="67" t="s">
        <v>528</v>
      </c>
      <c r="D132" s="67" t="s">
        <v>529</v>
      </c>
      <c r="E132" s="194">
        <v>3</v>
      </c>
      <c r="F132" s="145">
        <v>3</v>
      </c>
      <c r="G132" s="145">
        <v>12</v>
      </c>
      <c r="H132" s="200">
        <v>18</v>
      </c>
    </row>
    <row r="133" spans="1:8" ht="15" x14ac:dyDescent="0.25">
      <c r="A133" s="67" t="s">
        <v>530</v>
      </c>
      <c r="B133" s="67" t="s">
        <v>171</v>
      </c>
      <c r="C133" s="67" t="s">
        <v>531</v>
      </c>
      <c r="D133" s="67" t="s">
        <v>532</v>
      </c>
      <c r="E133" s="194">
        <v>0</v>
      </c>
      <c r="F133" s="145">
        <v>0</v>
      </c>
      <c r="G133" s="145">
        <v>1</v>
      </c>
      <c r="H133" s="200">
        <v>1</v>
      </c>
    </row>
    <row r="134" spans="1:8" ht="15" x14ac:dyDescent="0.25">
      <c r="A134" s="67" t="s">
        <v>533</v>
      </c>
      <c r="B134" s="67" t="s">
        <v>171</v>
      </c>
      <c r="C134" s="67" t="s">
        <v>534</v>
      </c>
      <c r="D134" s="67" t="s">
        <v>535</v>
      </c>
      <c r="E134" s="194">
        <v>0</v>
      </c>
      <c r="F134" s="145">
        <v>0</v>
      </c>
      <c r="G134" s="145">
        <v>1</v>
      </c>
      <c r="H134" s="200">
        <v>1</v>
      </c>
    </row>
    <row r="135" spans="1:8" ht="15" x14ac:dyDescent="0.25">
      <c r="A135" s="67" t="s">
        <v>536</v>
      </c>
      <c r="B135" s="67" t="s">
        <v>171</v>
      </c>
      <c r="C135" s="67" t="s">
        <v>537</v>
      </c>
      <c r="D135" s="67" t="s">
        <v>538</v>
      </c>
      <c r="E135" s="194">
        <v>0</v>
      </c>
      <c r="F135" s="145">
        <v>2</v>
      </c>
      <c r="G135" s="145">
        <v>0</v>
      </c>
      <c r="H135" s="200">
        <v>2</v>
      </c>
    </row>
    <row r="136" spans="1:8" ht="15" x14ac:dyDescent="0.25">
      <c r="A136" s="67" t="s">
        <v>539</v>
      </c>
      <c r="B136" s="67" t="s">
        <v>171</v>
      </c>
      <c r="C136" s="67" t="s">
        <v>540</v>
      </c>
      <c r="D136" s="67" t="s">
        <v>541</v>
      </c>
      <c r="E136" s="194">
        <v>0</v>
      </c>
      <c r="F136" s="145">
        <v>0</v>
      </c>
      <c r="G136" s="145">
        <v>2</v>
      </c>
      <c r="H136" s="200">
        <v>2</v>
      </c>
    </row>
    <row r="137" spans="1:8" ht="15" x14ac:dyDescent="0.25">
      <c r="A137" s="67" t="s">
        <v>542</v>
      </c>
      <c r="B137" s="67" t="s">
        <v>172</v>
      </c>
      <c r="C137" s="67" t="s">
        <v>543</v>
      </c>
      <c r="D137" s="67" t="s">
        <v>544</v>
      </c>
      <c r="E137" s="194">
        <v>0</v>
      </c>
      <c r="F137" s="145">
        <v>0</v>
      </c>
      <c r="G137" s="145">
        <v>1</v>
      </c>
      <c r="H137" s="200">
        <v>1</v>
      </c>
    </row>
    <row r="138" spans="1:8" ht="15" x14ac:dyDescent="0.25">
      <c r="A138" s="67" t="s">
        <v>545</v>
      </c>
      <c r="B138" s="67" t="s">
        <v>172</v>
      </c>
      <c r="C138" s="67" t="s">
        <v>543</v>
      </c>
      <c r="D138" s="67" t="s">
        <v>546</v>
      </c>
      <c r="E138" s="194">
        <v>0</v>
      </c>
      <c r="F138" s="145">
        <v>0</v>
      </c>
      <c r="G138" s="145">
        <v>1</v>
      </c>
      <c r="H138" s="200">
        <v>1</v>
      </c>
    </row>
    <row r="139" spans="1:8" ht="15" x14ac:dyDescent="0.25">
      <c r="A139" s="67" t="s">
        <v>547</v>
      </c>
      <c r="B139" s="67" t="s">
        <v>172</v>
      </c>
      <c r="C139" s="67" t="s">
        <v>548</v>
      </c>
      <c r="D139" s="67" t="s">
        <v>549</v>
      </c>
      <c r="E139" s="194">
        <v>0</v>
      </c>
      <c r="F139" s="145">
        <v>1</v>
      </c>
      <c r="G139" s="145">
        <v>5</v>
      </c>
      <c r="H139" s="200">
        <v>6</v>
      </c>
    </row>
    <row r="140" spans="1:8" ht="15" x14ac:dyDescent="0.25">
      <c r="A140" s="67" t="s">
        <v>550</v>
      </c>
      <c r="B140" s="67" t="s">
        <v>172</v>
      </c>
      <c r="C140" s="67" t="s">
        <v>551</v>
      </c>
      <c r="D140" s="67" t="s">
        <v>552</v>
      </c>
      <c r="E140" s="194">
        <v>0</v>
      </c>
      <c r="F140" s="145">
        <v>1</v>
      </c>
      <c r="G140" s="145">
        <v>0</v>
      </c>
      <c r="H140" s="200">
        <v>1</v>
      </c>
    </row>
    <row r="141" spans="1:8" ht="15" x14ac:dyDescent="0.25">
      <c r="A141" s="67" t="s">
        <v>553</v>
      </c>
      <c r="B141" s="67" t="s">
        <v>172</v>
      </c>
      <c r="C141" s="67" t="s">
        <v>554</v>
      </c>
      <c r="D141" s="67" t="s">
        <v>555</v>
      </c>
      <c r="E141" s="194">
        <v>0</v>
      </c>
      <c r="F141" s="145">
        <v>0</v>
      </c>
      <c r="G141" s="145">
        <v>5</v>
      </c>
      <c r="H141" s="200">
        <v>5</v>
      </c>
    </row>
    <row r="142" spans="1:8" ht="15" x14ac:dyDescent="0.25">
      <c r="A142" s="67" t="s">
        <v>556</v>
      </c>
      <c r="B142" s="67" t="s">
        <v>172</v>
      </c>
      <c r="C142" s="67" t="s">
        <v>557</v>
      </c>
      <c r="D142" s="67" t="s">
        <v>558</v>
      </c>
      <c r="E142" s="194">
        <v>0</v>
      </c>
      <c r="F142" s="145">
        <v>0</v>
      </c>
      <c r="G142" s="145">
        <v>5</v>
      </c>
      <c r="H142" s="200">
        <v>5</v>
      </c>
    </row>
    <row r="143" spans="1:8" ht="15" x14ac:dyDescent="0.25">
      <c r="A143" s="67" t="s">
        <v>559</v>
      </c>
      <c r="B143" s="67" t="s">
        <v>172</v>
      </c>
      <c r="C143" s="67" t="s">
        <v>560</v>
      </c>
      <c r="D143" s="67" t="s">
        <v>561</v>
      </c>
      <c r="E143" s="194">
        <v>0</v>
      </c>
      <c r="F143" s="145">
        <v>0</v>
      </c>
      <c r="G143" s="145">
        <v>0</v>
      </c>
      <c r="H143" s="200">
        <v>0</v>
      </c>
    </row>
    <row r="144" spans="1:8" ht="15" x14ac:dyDescent="0.25">
      <c r="A144" s="67" t="s">
        <v>562</v>
      </c>
      <c r="B144" s="67" t="s">
        <v>172</v>
      </c>
      <c r="C144" s="67" t="s">
        <v>543</v>
      </c>
      <c r="D144" s="67" t="s">
        <v>563</v>
      </c>
      <c r="E144" s="194">
        <v>1</v>
      </c>
      <c r="F144" s="145">
        <v>0</v>
      </c>
      <c r="G144" s="145">
        <v>2</v>
      </c>
      <c r="H144" s="200">
        <v>3</v>
      </c>
    </row>
    <row r="145" spans="1:8" ht="15" x14ac:dyDescent="0.25">
      <c r="A145" s="67" t="s">
        <v>564</v>
      </c>
      <c r="B145" s="67" t="s">
        <v>172</v>
      </c>
      <c r="C145" s="67" t="s">
        <v>565</v>
      </c>
      <c r="D145" s="67" t="s">
        <v>566</v>
      </c>
      <c r="E145" s="194">
        <v>0</v>
      </c>
      <c r="F145" s="145">
        <v>6</v>
      </c>
      <c r="G145" s="145">
        <v>11</v>
      </c>
      <c r="H145" s="200">
        <v>17</v>
      </c>
    </row>
    <row r="146" spans="1:8" ht="15" x14ac:dyDescent="0.25">
      <c r="A146" s="67" t="s">
        <v>567</v>
      </c>
      <c r="B146" s="67" t="s">
        <v>172</v>
      </c>
      <c r="C146" s="67" t="s">
        <v>568</v>
      </c>
      <c r="D146" s="67" t="s">
        <v>569</v>
      </c>
      <c r="E146" s="194">
        <v>0</v>
      </c>
      <c r="F146" s="145">
        <v>3</v>
      </c>
      <c r="G146" s="145">
        <v>4</v>
      </c>
      <c r="H146" s="200">
        <v>7</v>
      </c>
    </row>
    <row r="147" spans="1:8" ht="15" x14ac:dyDescent="0.25">
      <c r="A147" s="67" t="s">
        <v>570</v>
      </c>
      <c r="B147" s="67" t="s">
        <v>172</v>
      </c>
      <c r="C147" s="67" t="s">
        <v>557</v>
      </c>
      <c r="D147" s="67" t="s">
        <v>571</v>
      </c>
      <c r="E147" s="194">
        <v>0</v>
      </c>
      <c r="F147" s="145">
        <v>0</v>
      </c>
      <c r="G147" s="145">
        <v>4</v>
      </c>
      <c r="H147" s="200">
        <v>4</v>
      </c>
    </row>
    <row r="148" spans="1:8" ht="15" x14ac:dyDescent="0.25">
      <c r="A148" s="67" t="s">
        <v>572</v>
      </c>
      <c r="B148" s="67" t="s">
        <v>172</v>
      </c>
      <c r="C148" s="67" t="s">
        <v>543</v>
      </c>
      <c r="D148" s="67" t="s">
        <v>573</v>
      </c>
      <c r="E148" s="194">
        <v>0</v>
      </c>
      <c r="F148" s="145">
        <v>1</v>
      </c>
      <c r="G148" s="145">
        <v>0</v>
      </c>
      <c r="H148" s="200">
        <v>1</v>
      </c>
    </row>
    <row r="149" spans="1:8" ht="15" x14ac:dyDescent="0.25">
      <c r="A149" s="67" t="s">
        <v>574</v>
      </c>
      <c r="B149" s="67" t="s">
        <v>172</v>
      </c>
      <c r="C149" s="67" t="s">
        <v>543</v>
      </c>
      <c r="D149" s="67" t="s">
        <v>575</v>
      </c>
      <c r="E149" s="194">
        <v>0</v>
      </c>
      <c r="F149" s="145">
        <v>2</v>
      </c>
      <c r="G149" s="145">
        <v>4</v>
      </c>
      <c r="H149" s="200">
        <v>6</v>
      </c>
    </row>
    <row r="150" spans="1:8" ht="15" x14ac:dyDescent="0.25">
      <c r="A150" s="67" t="s">
        <v>576</v>
      </c>
      <c r="B150" s="67" t="s">
        <v>172</v>
      </c>
      <c r="C150" s="67" t="s">
        <v>557</v>
      </c>
      <c r="D150" s="67" t="s">
        <v>577</v>
      </c>
      <c r="E150" s="194">
        <v>0</v>
      </c>
      <c r="F150" s="145">
        <v>0</v>
      </c>
      <c r="G150" s="145">
        <v>3</v>
      </c>
      <c r="H150" s="200">
        <v>3</v>
      </c>
    </row>
    <row r="151" spans="1:8" ht="15" x14ac:dyDescent="0.25">
      <c r="A151" s="67" t="s">
        <v>578</v>
      </c>
      <c r="B151" s="67" t="s">
        <v>172</v>
      </c>
      <c r="C151" s="67" t="s">
        <v>579</v>
      </c>
      <c r="D151" s="67" t="s">
        <v>580</v>
      </c>
      <c r="E151" s="194">
        <v>0</v>
      </c>
      <c r="F151" s="145">
        <v>0</v>
      </c>
      <c r="G151" s="145">
        <v>0</v>
      </c>
      <c r="H151" s="200">
        <v>0</v>
      </c>
    </row>
    <row r="152" spans="1:8" ht="15" x14ac:dyDescent="0.25">
      <c r="A152" s="67" t="s">
        <v>581</v>
      </c>
      <c r="B152" s="67" t="s">
        <v>172</v>
      </c>
      <c r="C152" s="67" t="s">
        <v>557</v>
      </c>
      <c r="D152" s="67" t="s">
        <v>582</v>
      </c>
      <c r="E152" s="194">
        <v>0</v>
      </c>
      <c r="F152" s="145">
        <v>0</v>
      </c>
      <c r="G152" s="145">
        <v>0</v>
      </c>
      <c r="H152" s="200">
        <v>0</v>
      </c>
    </row>
    <row r="153" spans="1:8" ht="15" x14ac:dyDescent="0.25">
      <c r="A153" s="67" t="s">
        <v>583</v>
      </c>
      <c r="B153" s="67" t="s">
        <v>172</v>
      </c>
      <c r="C153" s="67" t="s">
        <v>584</v>
      </c>
      <c r="D153" s="67" t="s">
        <v>585</v>
      </c>
      <c r="E153" s="194">
        <v>0</v>
      </c>
      <c r="F153" s="145">
        <v>0</v>
      </c>
      <c r="G153" s="145">
        <v>1</v>
      </c>
      <c r="H153" s="200">
        <v>1</v>
      </c>
    </row>
    <row r="154" spans="1:8" ht="15" x14ac:dyDescent="0.25">
      <c r="A154" s="67" t="s">
        <v>586</v>
      </c>
      <c r="B154" s="67" t="s">
        <v>172</v>
      </c>
      <c r="C154" s="67" t="s">
        <v>557</v>
      </c>
      <c r="D154" s="67" t="s">
        <v>587</v>
      </c>
      <c r="E154" s="194">
        <v>0</v>
      </c>
      <c r="F154" s="145">
        <v>0</v>
      </c>
      <c r="G154" s="145">
        <v>3</v>
      </c>
      <c r="H154" s="200">
        <v>3</v>
      </c>
    </row>
    <row r="155" spans="1:8" ht="15" x14ac:dyDescent="0.25">
      <c r="A155" s="67" t="s">
        <v>588</v>
      </c>
      <c r="B155" s="67" t="s">
        <v>172</v>
      </c>
      <c r="C155" s="67" t="s">
        <v>589</v>
      </c>
      <c r="D155" s="67" t="s">
        <v>590</v>
      </c>
      <c r="E155" s="194">
        <v>2</v>
      </c>
      <c r="F155" s="145">
        <v>4</v>
      </c>
      <c r="G155" s="145">
        <v>4</v>
      </c>
      <c r="H155" s="200">
        <v>10</v>
      </c>
    </row>
    <row r="156" spans="1:8" ht="15" x14ac:dyDescent="0.25">
      <c r="A156" s="67" t="s">
        <v>591</v>
      </c>
      <c r="B156" s="67" t="s">
        <v>172</v>
      </c>
      <c r="C156" s="67" t="s">
        <v>592</v>
      </c>
      <c r="D156" s="67" t="s">
        <v>593</v>
      </c>
      <c r="E156" s="194">
        <v>0</v>
      </c>
      <c r="F156" s="145">
        <v>0</v>
      </c>
      <c r="G156" s="145">
        <v>8</v>
      </c>
      <c r="H156" s="200">
        <v>8</v>
      </c>
    </row>
    <row r="157" spans="1:8" ht="15" x14ac:dyDescent="0.25">
      <c r="A157" s="67" t="s">
        <v>594</v>
      </c>
      <c r="B157" s="67" t="s">
        <v>172</v>
      </c>
      <c r="C157" s="67" t="s">
        <v>595</v>
      </c>
      <c r="D157" s="67" t="s">
        <v>596</v>
      </c>
      <c r="E157" s="194">
        <v>0</v>
      </c>
      <c r="F157" s="145">
        <v>1</v>
      </c>
      <c r="G157" s="145">
        <v>2</v>
      </c>
      <c r="H157" s="200">
        <v>3</v>
      </c>
    </row>
    <row r="158" spans="1:8" ht="15" x14ac:dyDescent="0.25">
      <c r="A158" s="67" t="s">
        <v>597</v>
      </c>
      <c r="B158" s="67" t="s">
        <v>172</v>
      </c>
      <c r="C158" s="67" t="s">
        <v>557</v>
      </c>
      <c r="D158" s="67" t="s">
        <v>598</v>
      </c>
      <c r="E158" s="194">
        <v>0</v>
      </c>
      <c r="F158" s="145">
        <v>0</v>
      </c>
      <c r="G158" s="145">
        <v>0</v>
      </c>
      <c r="H158" s="200">
        <v>0</v>
      </c>
    </row>
    <row r="159" spans="1:8" ht="15" x14ac:dyDescent="0.25">
      <c r="A159" s="67" t="s">
        <v>599</v>
      </c>
      <c r="B159" s="67" t="s">
        <v>172</v>
      </c>
      <c r="C159" s="67" t="s">
        <v>557</v>
      </c>
      <c r="D159" s="67" t="s">
        <v>600</v>
      </c>
      <c r="E159" s="194">
        <v>0</v>
      </c>
      <c r="F159" s="145">
        <v>3</v>
      </c>
      <c r="G159" s="145">
        <v>5</v>
      </c>
      <c r="H159" s="200">
        <v>8</v>
      </c>
    </row>
    <row r="160" spans="1:8" ht="15" x14ac:dyDescent="0.25">
      <c r="A160" s="67" t="s">
        <v>601</v>
      </c>
      <c r="B160" s="67" t="s">
        <v>172</v>
      </c>
      <c r="C160" s="67" t="s">
        <v>557</v>
      </c>
      <c r="D160" s="67" t="s">
        <v>602</v>
      </c>
      <c r="E160" s="194">
        <v>0</v>
      </c>
      <c r="F160" s="145">
        <v>1</v>
      </c>
      <c r="G160" s="145">
        <v>2</v>
      </c>
      <c r="H160" s="200">
        <v>3</v>
      </c>
    </row>
    <row r="161" spans="1:8" ht="15" x14ac:dyDescent="0.25">
      <c r="A161" s="67" t="s">
        <v>603</v>
      </c>
      <c r="B161" s="67" t="s">
        <v>172</v>
      </c>
      <c r="C161" s="67" t="s">
        <v>604</v>
      </c>
      <c r="D161" s="67" t="s">
        <v>605</v>
      </c>
      <c r="E161" s="194">
        <v>0</v>
      </c>
      <c r="F161" s="145">
        <v>0</v>
      </c>
      <c r="G161" s="145">
        <v>4</v>
      </c>
      <c r="H161" s="200">
        <v>4</v>
      </c>
    </row>
    <row r="162" spans="1:8" ht="15" x14ac:dyDescent="0.25">
      <c r="A162" s="67" t="s">
        <v>606</v>
      </c>
      <c r="B162" s="67" t="s">
        <v>172</v>
      </c>
      <c r="C162" s="67" t="s">
        <v>557</v>
      </c>
      <c r="D162" s="67" t="s">
        <v>607</v>
      </c>
      <c r="E162" s="194">
        <v>0</v>
      </c>
      <c r="F162" s="145">
        <v>0</v>
      </c>
      <c r="G162" s="145">
        <v>1</v>
      </c>
      <c r="H162" s="200">
        <v>1</v>
      </c>
    </row>
    <row r="163" spans="1:8" ht="15" x14ac:dyDescent="0.25">
      <c r="A163" s="67" t="s">
        <v>608</v>
      </c>
      <c r="B163" s="67" t="s">
        <v>172</v>
      </c>
      <c r="C163" s="67" t="s">
        <v>609</v>
      </c>
      <c r="D163" s="67" t="s">
        <v>610</v>
      </c>
      <c r="E163" s="194">
        <v>0</v>
      </c>
      <c r="F163" s="145">
        <v>0</v>
      </c>
      <c r="G163" s="145">
        <v>2</v>
      </c>
      <c r="H163" s="200">
        <v>2</v>
      </c>
    </row>
    <row r="164" spans="1:8" ht="15" x14ac:dyDescent="0.25">
      <c r="A164" s="67" t="s">
        <v>611</v>
      </c>
      <c r="B164" s="67" t="s">
        <v>172</v>
      </c>
      <c r="C164" s="67" t="s">
        <v>612</v>
      </c>
      <c r="D164" s="67" t="s">
        <v>613</v>
      </c>
      <c r="E164" s="194">
        <v>0</v>
      </c>
      <c r="F164" s="145">
        <v>2</v>
      </c>
      <c r="G164" s="145">
        <v>3</v>
      </c>
      <c r="H164" s="200">
        <v>5</v>
      </c>
    </row>
    <row r="165" spans="1:8" ht="15" x14ac:dyDescent="0.25">
      <c r="A165" s="67" t="s">
        <v>614</v>
      </c>
      <c r="B165" s="67" t="s">
        <v>172</v>
      </c>
      <c r="C165" s="67" t="s">
        <v>543</v>
      </c>
      <c r="D165" s="67" t="s">
        <v>615</v>
      </c>
      <c r="E165" s="194">
        <v>1</v>
      </c>
      <c r="F165" s="145">
        <v>3</v>
      </c>
      <c r="G165" s="145">
        <v>7</v>
      </c>
      <c r="H165" s="200">
        <v>11</v>
      </c>
    </row>
    <row r="166" spans="1:8" ht="15" x14ac:dyDescent="0.25">
      <c r="A166" s="67" t="s">
        <v>616</v>
      </c>
      <c r="B166" s="67" t="s">
        <v>172</v>
      </c>
      <c r="C166" s="67" t="s">
        <v>557</v>
      </c>
      <c r="D166" s="67" t="s">
        <v>617</v>
      </c>
      <c r="E166" s="194">
        <v>0</v>
      </c>
      <c r="F166" s="145">
        <v>0</v>
      </c>
      <c r="G166" s="145">
        <v>1</v>
      </c>
      <c r="H166" s="200">
        <v>1</v>
      </c>
    </row>
    <row r="167" spans="1:8" ht="15" x14ac:dyDescent="0.25">
      <c r="A167" s="67" t="s">
        <v>618</v>
      </c>
      <c r="B167" s="67" t="s">
        <v>172</v>
      </c>
      <c r="C167" s="67" t="s">
        <v>619</v>
      </c>
      <c r="D167" s="67" t="s">
        <v>620</v>
      </c>
      <c r="E167" s="194">
        <v>0</v>
      </c>
      <c r="F167" s="145">
        <v>0</v>
      </c>
      <c r="G167" s="145">
        <v>3</v>
      </c>
      <c r="H167" s="200">
        <v>3</v>
      </c>
    </row>
    <row r="168" spans="1:8" ht="15" x14ac:dyDescent="0.25">
      <c r="A168" s="67" t="s">
        <v>621</v>
      </c>
      <c r="B168" s="67" t="s">
        <v>172</v>
      </c>
      <c r="C168" s="67" t="s">
        <v>622</v>
      </c>
      <c r="D168" s="67" t="s">
        <v>623</v>
      </c>
      <c r="E168" s="194">
        <v>0</v>
      </c>
      <c r="F168" s="145">
        <v>0</v>
      </c>
      <c r="G168" s="145">
        <v>2</v>
      </c>
      <c r="H168" s="200">
        <v>2</v>
      </c>
    </row>
    <row r="169" spans="1:8" ht="15" x14ac:dyDescent="0.25">
      <c r="A169" s="67" t="s">
        <v>624</v>
      </c>
      <c r="B169" s="67" t="s">
        <v>172</v>
      </c>
      <c r="C169" s="67" t="s">
        <v>625</v>
      </c>
      <c r="D169" s="67" t="s">
        <v>626</v>
      </c>
      <c r="E169" s="194">
        <v>0</v>
      </c>
      <c r="F169" s="145">
        <v>0</v>
      </c>
      <c r="G169" s="145">
        <v>1</v>
      </c>
      <c r="H169" s="200">
        <v>1</v>
      </c>
    </row>
    <row r="170" spans="1:8" ht="15" x14ac:dyDescent="0.25">
      <c r="A170" s="67" t="s">
        <v>627</v>
      </c>
      <c r="B170" s="67" t="s">
        <v>172</v>
      </c>
      <c r="C170" s="67" t="s">
        <v>628</v>
      </c>
      <c r="D170" s="67" t="s">
        <v>629</v>
      </c>
      <c r="E170" s="194">
        <v>0</v>
      </c>
      <c r="F170" s="145">
        <v>1</v>
      </c>
      <c r="G170" s="145">
        <v>2</v>
      </c>
      <c r="H170" s="200">
        <v>3</v>
      </c>
    </row>
    <row r="171" spans="1:8" ht="15" x14ac:dyDescent="0.25">
      <c r="A171" s="67" t="s">
        <v>630</v>
      </c>
      <c r="B171" s="67" t="s">
        <v>172</v>
      </c>
      <c r="C171" s="67" t="s">
        <v>631</v>
      </c>
      <c r="D171" s="67" t="s">
        <v>632</v>
      </c>
      <c r="E171" s="194">
        <v>0</v>
      </c>
      <c r="F171" s="145">
        <v>0</v>
      </c>
      <c r="G171" s="145">
        <v>0</v>
      </c>
      <c r="H171" s="200">
        <v>0</v>
      </c>
    </row>
    <row r="172" spans="1:8" ht="15" x14ac:dyDescent="0.25">
      <c r="A172" s="67" t="s">
        <v>633</v>
      </c>
      <c r="B172" s="67" t="s">
        <v>172</v>
      </c>
      <c r="C172" s="67" t="s">
        <v>557</v>
      </c>
      <c r="D172" s="67" t="s">
        <v>634</v>
      </c>
      <c r="E172" s="194">
        <v>0</v>
      </c>
      <c r="F172" s="145">
        <v>0</v>
      </c>
      <c r="G172" s="145">
        <v>1</v>
      </c>
      <c r="H172" s="200">
        <v>1</v>
      </c>
    </row>
    <row r="173" spans="1:8" ht="15" x14ac:dyDescent="0.25">
      <c r="A173" s="67" t="s">
        <v>635</v>
      </c>
      <c r="B173" s="67" t="s">
        <v>172</v>
      </c>
      <c r="C173" s="67" t="s">
        <v>636</v>
      </c>
      <c r="D173" s="67" t="s">
        <v>637</v>
      </c>
      <c r="E173" s="194">
        <v>0</v>
      </c>
      <c r="F173" s="145">
        <v>0</v>
      </c>
      <c r="G173" s="145">
        <v>1</v>
      </c>
      <c r="H173" s="200">
        <v>1</v>
      </c>
    </row>
    <row r="174" spans="1:8" ht="15" x14ac:dyDescent="0.25">
      <c r="A174" s="67" t="s">
        <v>638</v>
      </c>
      <c r="B174" s="67" t="s">
        <v>172</v>
      </c>
      <c r="C174" s="67" t="s">
        <v>639</v>
      </c>
      <c r="D174" s="67" t="s">
        <v>640</v>
      </c>
      <c r="E174" s="194">
        <v>1</v>
      </c>
      <c r="F174" s="145">
        <v>2</v>
      </c>
      <c r="G174" s="145">
        <v>1</v>
      </c>
      <c r="H174" s="200">
        <v>4</v>
      </c>
    </row>
    <row r="175" spans="1:8" ht="15" x14ac:dyDescent="0.25">
      <c r="A175" s="67" t="s">
        <v>641</v>
      </c>
      <c r="B175" s="67" t="s">
        <v>172</v>
      </c>
      <c r="C175" s="67" t="s">
        <v>557</v>
      </c>
      <c r="D175" s="67" t="s">
        <v>642</v>
      </c>
      <c r="E175" s="194">
        <v>0</v>
      </c>
      <c r="F175" s="145">
        <v>0</v>
      </c>
      <c r="G175" s="145">
        <v>2</v>
      </c>
      <c r="H175" s="200">
        <v>2</v>
      </c>
    </row>
    <row r="176" spans="1:8" ht="15" x14ac:dyDescent="0.25">
      <c r="A176" s="67" t="s">
        <v>643</v>
      </c>
      <c r="B176" s="67" t="s">
        <v>178</v>
      </c>
      <c r="C176" s="67" t="s">
        <v>644</v>
      </c>
      <c r="D176" s="67" t="s">
        <v>645</v>
      </c>
      <c r="E176" s="194">
        <v>0</v>
      </c>
      <c r="F176" s="145">
        <v>0</v>
      </c>
      <c r="G176" s="145">
        <v>0</v>
      </c>
      <c r="H176" s="200">
        <v>0</v>
      </c>
    </row>
    <row r="177" spans="1:8" ht="15" x14ac:dyDescent="0.25">
      <c r="A177" s="67" t="s">
        <v>646</v>
      </c>
      <c r="B177" s="67" t="s">
        <v>178</v>
      </c>
      <c r="C177" s="67" t="s">
        <v>644</v>
      </c>
      <c r="D177" s="67" t="s">
        <v>647</v>
      </c>
      <c r="E177" s="194">
        <v>0</v>
      </c>
      <c r="F177" s="145">
        <v>1</v>
      </c>
      <c r="G177" s="145">
        <v>1</v>
      </c>
      <c r="H177" s="200">
        <v>2</v>
      </c>
    </row>
    <row r="178" spans="1:8" ht="15" x14ac:dyDescent="0.25">
      <c r="A178" s="67" t="s">
        <v>648</v>
      </c>
      <c r="B178" s="67" t="s">
        <v>178</v>
      </c>
      <c r="C178" s="67" t="s">
        <v>649</v>
      </c>
      <c r="D178" s="67" t="s">
        <v>650</v>
      </c>
      <c r="E178" s="194">
        <v>0</v>
      </c>
      <c r="F178" s="145">
        <v>3</v>
      </c>
      <c r="G178" s="145">
        <v>3</v>
      </c>
      <c r="H178" s="200">
        <v>6</v>
      </c>
    </row>
    <row r="179" spans="1:8" ht="15" x14ac:dyDescent="0.25">
      <c r="A179" s="67" t="s">
        <v>651</v>
      </c>
      <c r="B179" s="67" t="s">
        <v>178</v>
      </c>
      <c r="C179" s="67" t="s">
        <v>652</v>
      </c>
      <c r="D179" s="67" t="s">
        <v>653</v>
      </c>
      <c r="E179" s="194">
        <v>2</v>
      </c>
      <c r="F179" s="145">
        <v>2</v>
      </c>
      <c r="G179" s="145">
        <v>6</v>
      </c>
      <c r="H179" s="200">
        <v>10</v>
      </c>
    </row>
    <row r="180" spans="1:8" ht="15" x14ac:dyDescent="0.25">
      <c r="A180" s="67" t="s">
        <v>654</v>
      </c>
      <c r="B180" s="67" t="s">
        <v>178</v>
      </c>
      <c r="C180" s="67" t="s">
        <v>655</v>
      </c>
      <c r="D180" s="67" t="s">
        <v>656</v>
      </c>
      <c r="E180" s="194">
        <v>0</v>
      </c>
      <c r="F180" s="145">
        <v>2</v>
      </c>
      <c r="G180" s="145">
        <v>2</v>
      </c>
      <c r="H180" s="200">
        <v>4</v>
      </c>
    </row>
    <row r="181" spans="1:8" ht="15" x14ac:dyDescent="0.25">
      <c r="A181" s="67" t="s">
        <v>660</v>
      </c>
      <c r="B181" s="67" t="s">
        <v>178</v>
      </c>
      <c r="C181" s="67" t="s">
        <v>661</v>
      </c>
      <c r="D181" s="67" t="s">
        <v>662</v>
      </c>
      <c r="E181" s="194">
        <v>6</v>
      </c>
      <c r="F181" s="145">
        <v>8</v>
      </c>
      <c r="G181" s="145">
        <v>24</v>
      </c>
      <c r="H181" s="200">
        <v>38</v>
      </c>
    </row>
    <row r="182" spans="1:8" ht="15" x14ac:dyDescent="0.25">
      <c r="A182" s="67" t="s">
        <v>663</v>
      </c>
      <c r="B182" s="67" t="s">
        <v>178</v>
      </c>
      <c r="C182" s="67" t="s">
        <v>649</v>
      </c>
      <c r="D182" s="67" t="s">
        <v>664</v>
      </c>
      <c r="E182" s="194">
        <v>0</v>
      </c>
      <c r="F182" s="145">
        <v>0</v>
      </c>
      <c r="G182" s="145">
        <v>2</v>
      </c>
      <c r="H182" s="200">
        <v>2</v>
      </c>
    </row>
    <row r="183" spans="1:8" ht="15" x14ac:dyDescent="0.25">
      <c r="A183" s="67" t="s">
        <v>665</v>
      </c>
      <c r="B183" s="67" t="s">
        <v>178</v>
      </c>
      <c r="C183" s="67" t="s">
        <v>666</v>
      </c>
      <c r="D183" s="67" t="s">
        <v>667</v>
      </c>
      <c r="E183" s="194">
        <v>0</v>
      </c>
      <c r="F183" s="145">
        <v>1</v>
      </c>
      <c r="G183" s="145">
        <v>4</v>
      </c>
      <c r="H183" s="200">
        <v>5</v>
      </c>
    </row>
    <row r="184" spans="1:8" ht="15" x14ac:dyDescent="0.25">
      <c r="A184" s="67" t="s">
        <v>668</v>
      </c>
      <c r="B184" s="67" t="s">
        <v>178</v>
      </c>
      <c r="C184" s="67" t="s">
        <v>644</v>
      </c>
      <c r="D184" s="67" t="s">
        <v>669</v>
      </c>
      <c r="E184" s="194">
        <v>2</v>
      </c>
      <c r="F184" s="145">
        <v>6</v>
      </c>
      <c r="G184" s="145">
        <v>8</v>
      </c>
      <c r="H184" s="200">
        <v>16</v>
      </c>
    </row>
    <row r="185" spans="1:8" ht="15" x14ac:dyDescent="0.25">
      <c r="A185" s="67" t="s">
        <v>727</v>
      </c>
      <c r="B185" s="67" t="s">
        <v>178</v>
      </c>
      <c r="C185" s="67" t="s">
        <v>728</v>
      </c>
      <c r="D185" s="67" t="s">
        <v>729</v>
      </c>
      <c r="E185" s="194">
        <v>0</v>
      </c>
      <c r="F185" s="145">
        <v>0</v>
      </c>
      <c r="G185" s="145">
        <v>3</v>
      </c>
      <c r="H185" s="200">
        <v>3</v>
      </c>
    </row>
    <row r="186" spans="1:8" ht="15" x14ac:dyDescent="0.25">
      <c r="A186" s="67" t="s">
        <v>748</v>
      </c>
      <c r="B186" s="67" t="s">
        <v>178</v>
      </c>
      <c r="C186" s="67" t="s">
        <v>749</v>
      </c>
      <c r="D186" s="67" t="s">
        <v>750</v>
      </c>
      <c r="E186" s="194">
        <v>0</v>
      </c>
      <c r="F186" s="145">
        <v>2</v>
      </c>
      <c r="G186" s="145">
        <v>1</v>
      </c>
      <c r="H186" s="200">
        <v>3</v>
      </c>
    </row>
    <row r="187" spans="1:8" ht="15" x14ac:dyDescent="0.25">
      <c r="A187" s="67" t="s">
        <v>670</v>
      </c>
      <c r="B187" s="67" t="s">
        <v>178</v>
      </c>
      <c r="C187" s="67" t="s">
        <v>644</v>
      </c>
      <c r="D187" s="67" t="s">
        <v>671</v>
      </c>
      <c r="E187" s="194">
        <v>0</v>
      </c>
      <c r="F187" s="145">
        <v>0</v>
      </c>
      <c r="G187" s="145">
        <v>0</v>
      </c>
      <c r="H187" s="200">
        <v>0</v>
      </c>
    </row>
    <row r="188" spans="1:8" ht="15" x14ac:dyDescent="0.25">
      <c r="A188" s="67" t="s">
        <v>672</v>
      </c>
      <c r="B188" s="67" t="s">
        <v>178</v>
      </c>
      <c r="C188" s="67" t="s">
        <v>649</v>
      </c>
      <c r="D188" s="67" t="s">
        <v>673</v>
      </c>
      <c r="E188" s="194">
        <v>0</v>
      </c>
      <c r="F188" s="145">
        <v>0</v>
      </c>
      <c r="G188" s="145">
        <v>0</v>
      </c>
      <c r="H188" s="200">
        <v>0</v>
      </c>
    </row>
    <row r="189" spans="1:8" ht="15" x14ac:dyDescent="0.25">
      <c r="A189" s="67" t="s">
        <v>674</v>
      </c>
      <c r="B189" s="67" t="s">
        <v>178</v>
      </c>
      <c r="C189" s="67" t="s">
        <v>649</v>
      </c>
      <c r="D189" s="67" t="s">
        <v>675</v>
      </c>
      <c r="E189" s="194">
        <v>0</v>
      </c>
      <c r="F189" s="145">
        <v>2</v>
      </c>
      <c r="G189" s="145">
        <v>4</v>
      </c>
      <c r="H189" s="200">
        <v>6</v>
      </c>
    </row>
    <row r="190" spans="1:8" ht="15" x14ac:dyDescent="0.25">
      <c r="A190" s="67" t="s">
        <v>676</v>
      </c>
      <c r="B190" s="67" t="s">
        <v>178</v>
      </c>
      <c r="C190" s="67" t="s">
        <v>652</v>
      </c>
      <c r="D190" s="67" t="s">
        <v>677</v>
      </c>
      <c r="E190" s="194">
        <v>0</v>
      </c>
      <c r="F190" s="145">
        <v>2</v>
      </c>
      <c r="G190" s="145">
        <v>2</v>
      </c>
      <c r="H190" s="200">
        <v>4</v>
      </c>
    </row>
    <row r="191" spans="1:8" ht="15" x14ac:dyDescent="0.25">
      <c r="A191" s="67" t="s">
        <v>678</v>
      </c>
      <c r="B191" s="67" t="s">
        <v>178</v>
      </c>
      <c r="C191" s="67" t="s">
        <v>679</v>
      </c>
      <c r="D191" s="67" t="s">
        <v>680</v>
      </c>
      <c r="E191" s="194">
        <v>0</v>
      </c>
      <c r="F191" s="145">
        <v>0</v>
      </c>
      <c r="G191" s="145">
        <v>1</v>
      </c>
      <c r="H191" s="200">
        <v>1</v>
      </c>
    </row>
    <row r="192" spans="1:8" ht="15" x14ac:dyDescent="0.25">
      <c r="A192" s="67" t="s">
        <v>681</v>
      </c>
      <c r="B192" s="67" t="s">
        <v>178</v>
      </c>
      <c r="C192" s="67" t="s">
        <v>652</v>
      </c>
      <c r="D192" s="67" t="s">
        <v>682</v>
      </c>
      <c r="E192" s="194">
        <v>0</v>
      </c>
      <c r="F192" s="145">
        <v>0</v>
      </c>
      <c r="G192" s="145">
        <v>1</v>
      </c>
      <c r="H192" s="200">
        <v>1</v>
      </c>
    </row>
    <row r="193" spans="1:8" ht="15" x14ac:dyDescent="0.25">
      <c r="A193" s="67" t="s">
        <v>683</v>
      </c>
      <c r="B193" s="67" t="s">
        <v>178</v>
      </c>
      <c r="C193" s="67" t="s">
        <v>684</v>
      </c>
      <c r="D193" s="67" t="s">
        <v>685</v>
      </c>
      <c r="E193" s="194">
        <v>2</v>
      </c>
      <c r="F193" s="145">
        <v>0</v>
      </c>
      <c r="G193" s="145">
        <v>1</v>
      </c>
      <c r="H193" s="200">
        <v>3</v>
      </c>
    </row>
    <row r="194" spans="1:8" ht="15" x14ac:dyDescent="0.25">
      <c r="A194" s="67" t="s">
        <v>686</v>
      </c>
      <c r="B194" s="67" t="s">
        <v>178</v>
      </c>
      <c r="C194" s="67" t="s">
        <v>684</v>
      </c>
      <c r="D194" s="67" t="s">
        <v>687</v>
      </c>
      <c r="E194" s="194">
        <v>0</v>
      </c>
      <c r="F194" s="145">
        <v>0</v>
      </c>
      <c r="G194" s="145">
        <v>1</v>
      </c>
      <c r="H194" s="200">
        <v>1</v>
      </c>
    </row>
    <row r="195" spans="1:8" ht="15" x14ac:dyDescent="0.25">
      <c r="A195" s="67" t="s">
        <v>688</v>
      </c>
      <c r="B195" s="67" t="s">
        <v>178</v>
      </c>
      <c r="C195" s="67" t="s">
        <v>652</v>
      </c>
      <c r="D195" s="67" t="s">
        <v>689</v>
      </c>
      <c r="E195" s="194">
        <v>0</v>
      </c>
      <c r="F195" s="145">
        <v>0</v>
      </c>
      <c r="G195" s="145">
        <v>0</v>
      </c>
      <c r="H195" s="200">
        <v>0</v>
      </c>
    </row>
    <row r="196" spans="1:8" ht="15" x14ac:dyDescent="0.25">
      <c r="A196" s="67" t="s">
        <v>690</v>
      </c>
      <c r="B196" s="67" t="s">
        <v>178</v>
      </c>
      <c r="C196" s="67" t="s">
        <v>649</v>
      </c>
      <c r="D196" s="67" t="s">
        <v>691</v>
      </c>
      <c r="E196" s="194">
        <v>0</v>
      </c>
      <c r="F196" s="145">
        <v>1</v>
      </c>
      <c r="G196" s="145">
        <v>1</v>
      </c>
      <c r="H196" s="200">
        <v>2</v>
      </c>
    </row>
    <row r="197" spans="1:8" ht="15" x14ac:dyDescent="0.25">
      <c r="A197" s="67" t="s">
        <v>692</v>
      </c>
      <c r="B197" s="67" t="s">
        <v>178</v>
      </c>
      <c r="C197" s="67" t="s">
        <v>652</v>
      </c>
      <c r="D197" s="67" t="s">
        <v>693</v>
      </c>
      <c r="E197" s="194">
        <v>0</v>
      </c>
      <c r="F197" s="145">
        <v>0</v>
      </c>
      <c r="G197" s="145">
        <v>2</v>
      </c>
      <c r="H197" s="200">
        <v>2</v>
      </c>
    </row>
    <row r="198" spans="1:8" ht="15" x14ac:dyDescent="0.25">
      <c r="A198" s="67" t="s">
        <v>694</v>
      </c>
      <c r="B198" s="67" t="s">
        <v>178</v>
      </c>
      <c r="C198" s="67" t="s">
        <v>649</v>
      </c>
      <c r="D198" s="67" t="s">
        <v>695</v>
      </c>
      <c r="E198" s="194">
        <v>0</v>
      </c>
      <c r="F198" s="145">
        <v>2</v>
      </c>
      <c r="G198" s="145">
        <v>0</v>
      </c>
      <c r="H198" s="200">
        <v>2</v>
      </c>
    </row>
    <row r="199" spans="1:8" ht="15" x14ac:dyDescent="0.25">
      <c r="A199" s="67" t="s">
        <v>696</v>
      </c>
      <c r="B199" s="67" t="s">
        <v>178</v>
      </c>
      <c r="C199" s="67" t="s">
        <v>684</v>
      </c>
      <c r="D199" s="67" t="s">
        <v>697</v>
      </c>
      <c r="E199" s="194">
        <v>1</v>
      </c>
      <c r="F199" s="145">
        <v>2</v>
      </c>
      <c r="G199" s="145">
        <v>5</v>
      </c>
      <c r="H199" s="200">
        <v>8</v>
      </c>
    </row>
    <row r="200" spans="1:8" ht="15" x14ac:dyDescent="0.25">
      <c r="A200" s="67" t="s">
        <v>698</v>
      </c>
      <c r="B200" s="67" t="s">
        <v>178</v>
      </c>
      <c r="C200" s="67" t="s">
        <v>652</v>
      </c>
      <c r="D200" s="67" t="s">
        <v>699</v>
      </c>
      <c r="E200" s="194">
        <v>1</v>
      </c>
      <c r="F200" s="145">
        <v>2</v>
      </c>
      <c r="G200" s="145">
        <v>5</v>
      </c>
      <c r="H200" s="200">
        <v>8</v>
      </c>
    </row>
    <row r="201" spans="1:8" ht="15" x14ac:dyDescent="0.25">
      <c r="A201" s="67" t="s">
        <v>700</v>
      </c>
      <c r="B201" s="67" t="s">
        <v>178</v>
      </c>
      <c r="C201" s="67" t="s">
        <v>679</v>
      </c>
      <c r="D201" s="67" t="s">
        <v>701</v>
      </c>
      <c r="E201" s="194">
        <v>0</v>
      </c>
      <c r="F201" s="145">
        <v>1</v>
      </c>
      <c r="G201" s="145">
        <v>1</v>
      </c>
      <c r="H201" s="200">
        <v>2</v>
      </c>
    </row>
    <row r="202" spans="1:8" ht="15" x14ac:dyDescent="0.25">
      <c r="A202" s="67" t="s">
        <v>702</v>
      </c>
      <c r="B202" s="67" t="s">
        <v>178</v>
      </c>
      <c r="C202" s="67" t="s">
        <v>652</v>
      </c>
      <c r="D202" s="67" t="s">
        <v>703</v>
      </c>
      <c r="E202" s="194">
        <v>0</v>
      </c>
      <c r="F202" s="145">
        <v>1</v>
      </c>
      <c r="G202" s="145">
        <v>0</v>
      </c>
      <c r="H202" s="200">
        <v>1</v>
      </c>
    </row>
    <row r="203" spans="1:8" ht="15" x14ac:dyDescent="0.25">
      <c r="A203" s="67" t="s">
        <v>704</v>
      </c>
      <c r="B203" s="67" t="s">
        <v>178</v>
      </c>
      <c r="C203" s="67" t="s">
        <v>644</v>
      </c>
      <c r="D203" s="67" t="s">
        <v>705</v>
      </c>
      <c r="E203" s="194">
        <v>1</v>
      </c>
      <c r="F203" s="145">
        <v>2</v>
      </c>
      <c r="G203" s="145">
        <v>3</v>
      </c>
      <c r="H203" s="200">
        <v>6</v>
      </c>
    </row>
    <row r="204" spans="1:8" ht="15" x14ac:dyDescent="0.25">
      <c r="A204" s="67" t="s">
        <v>706</v>
      </c>
      <c r="B204" s="67" t="s">
        <v>178</v>
      </c>
      <c r="C204" s="67" t="s">
        <v>707</v>
      </c>
      <c r="D204" s="67" t="s">
        <v>708</v>
      </c>
      <c r="E204" s="194">
        <v>1</v>
      </c>
      <c r="F204" s="145">
        <v>1</v>
      </c>
      <c r="G204" s="145">
        <v>7</v>
      </c>
      <c r="H204" s="200">
        <v>9</v>
      </c>
    </row>
    <row r="205" spans="1:8" ht="15" x14ac:dyDescent="0.25">
      <c r="A205" s="67" t="s">
        <v>709</v>
      </c>
      <c r="B205" s="67" t="s">
        <v>178</v>
      </c>
      <c r="C205" s="67" t="s">
        <v>679</v>
      </c>
      <c r="D205" s="67" t="s">
        <v>710</v>
      </c>
      <c r="E205" s="194">
        <v>0</v>
      </c>
      <c r="F205" s="145">
        <v>2</v>
      </c>
      <c r="G205" s="145">
        <v>2</v>
      </c>
      <c r="H205" s="200">
        <v>4</v>
      </c>
    </row>
    <row r="206" spans="1:8" ht="15" x14ac:dyDescent="0.25">
      <c r="A206" s="67" t="s">
        <v>711</v>
      </c>
      <c r="B206" s="67" t="s">
        <v>178</v>
      </c>
      <c r="C206" s="67" t="s">
        <v>649</v>
      </c>
      <c r="D206" s="67" t="s">
        <v>712</v>
      </c>
      <c r="E206" s="194">
        <v>0</v>
      </c>
      <c r="F206" s="145">
        <v>2</v>
      </c>
      <c r="G206" s="145">
        <v>3</v>
      </c>
      <c r="H206" s="200">
        <v>5</v>
      </c>
    </row>
    <row r="207" spans="1:8" ht="15" x14ac:dyDescent="0.25">
      <c r="A207" s="67" t="s">
        <v>713</v>
      </c>
      <c r="B207" s="67" t="s">
        <v>178</v>
      </c>
      <c r="C207" s="67" t="s">
        <v>714</v>
      </c>
      <c r="D207" s="67" t="s">
        <v>715</v>
      </c>
      <c r="E207" s="194">
        <v>0</v>
      </c>
      <c r="F207" s="145">
        <v>0</v>
      </c>
      <c r="G207" s="145">
        <v>1</v>
      </c>
      <c r="H207" s="200">
        <v>1</v>
      </c>
    </row>
    <row r="208" spans="1:8" ht="15" x14ac:dyDescent="0.25">
      <c r="A208" s="67" t="s">
        <v>716</v>
      </c>
      <c r="B208" s="67" t="s">
        <v>178</v>
      </c>
      <c r="C208" s="67" t="s">
        <v>644</v>
      </c>
      <c r="D208" s="67" t="s">
        <v>717</v>
      </c>
      <c r="E208" s="194">
        <v>0</v>
      </c>
      <c r="F208" s="145">
        <v>6</v>
      </c>
      <c r="G208" s="145">
        <v>4</v>
      </c>
      <c r="H208" s="200">
        <v>10</v>
      </c>
    </row>
    <row r="209" spans="1:8" ht="15" x14ac:dyDescent="0.25">
      <c r="A209" s="67" t="s">
        <v>718</v>
      </c>
      <c r="B209" s="67" t="s">
        <v>178</v>
      </c>
      <c r="C209" s="67" t="s">
        <v>719</v>
      </c>
      <c r="D209" s="67" t="s">
        <v>720</v>
      </c>
      <c r="E209" s="194">
        <v>0</v>
      </c>
      <c r="F209" s="145">
        <v>2</v>
      </c>
      <c r="G209" s="145">
        <v>3</v>
      </c>
      <c r="H209" s="200">
        <v>5</v>
      </c>
    </row>
    <row r="210" spans="1:8" ht="15" x14ac:dyDescent="0.25">
      <c r="A210" s="67" t="s">
        <v>721</v>
      </c>
      <c r="B210" s="67" t="s">
        <v>178</v>
      </c>
      <c r="C210" s="67" t="s">
        <v>684</v>
      </c>
      <c r="D210" s="67" t="s">
        <v>722</v>
      </c>
      <c r="E210" s="194">
        <v>0</v>
      </c>
      <c r="F210" s="145">
        <v>3</v>
      </c>
      <c r="G210" s="145">
        <v>2</v>
      </c>
      <c r="H210" s="200">
        <v>5</v>
      </c>
    </row>
    <row r="211" spans="1:8" ht="15" x14ac:dyDescent="0.25">
      <c r="A211" s="67" t="s">
        <v>723</v>
      </c>
      <c r="B211" s="67" t="s">
        <v>178</v>
      </c>
      <c r="C211" s="67" t="s">
        <v>652</v>
      </c>
      <c r="D211" s="67" t="s">
        <v>724</v>
      </c>
      <c r="E211" s="194">
        <v>0</v>
      </c>
      <c r="F211" s="145">
        <v>4</v>
      </c>
      <c r="G211" s="145">
        <v>4</v>
      </c>
      <c r="H211" s="200">
        <v>8</v>
      </c>
    </row>
    <row r="212" spans="1:8" ht="15" x14ac:dyDescent="0.25">
      <c r="A212" s="67" t="s">
        <v>725</v>
      </c>
      <c r="B212" s="67" t="s">
        <v>178</v>
      </c>
      <c r="C212" s="67" t="s">
        <v>666</v>
      </c>
      <c r="D212" s="67" t="s">
        <v>726</v>
      </c>
      <c r="E212" s="194">
        <v>5</v>
      </c>
      <c r="F212" s="145">
        <v>1</v>
      </c>
      <c r="G212" s="145">
        <v>9</v>
      </c>
      <c r="H212" s="200">
        <v>15</v>
      </c>
    </row>
    <row r="213" spans="1:8" ht="15" x14ac:dyDescent="0.25">
      <c r="A213" s="67" t="s">
        <v>730</v>
      </c>
      <c r="B213" s="67" t="s">
        <v>178</v>
      </c>
      <c r="C213" s="67" t="s">
        <v>731</v>
      </c>
      <c r="D213" s="67" t="s">
        <v>732</v>
      </c>
      <c r="E213" s="194">
        <v>0</v>
      </c>
      <c r="F213" s="145">
        <v>0</v>
      </c>
      <c r="G213" s="145">
        <v>5</v>
      </c>
      <c r="H213" s="200">
        <v>5</v>
      </c>
    </row>
    <row r="214" spans="1:8" ht="15" x14ac:dyDescent="0.25">
      <c r="A214" s="67" t="s">
        <v>733</v>
      </c>
      <c r="B214" s="67" t="s">
        <v>178</v>
      </c>
      <c r="C214" s="67" t="s">
        <v>684</v>
      </c>
      <c r="D214" s="67" t="s">
        <v>734</v>
      </c>
      <c r="E214" s="194">
        <v>0</v>
      </c>
      <c r="F214" s="145">
        <v>0</v>
      </c>
      <c r="G214" s="145">
        <v>2</v>
      </c>
      <c r="H214" s="200">
        <v>2</v>
      </c>
    </row>
    <row r="215" spans="1:8" ht="15" x14ac:dyDescent="0.25">
      <c r="A215" s="67" t="s">
        <v>735</v>
      </c>
      <c r="B215" s="67" t="s">
        <v>178</v>
      </c>
      <c r="C215" s="67" t="s">
        <v>679</v>
      </c>
      <c r="D215" s="67" t="s">
        <v>736</v>
      </c>
      <c r="E215" s="194">
        <v>1</v>
      </c>
      <c r="F215" s="145">
        <v>3</v>
      </c>
      <c r="G215" s="145">
        <v>3</v>
      </c>
      <c r="H215" s="200">
        <v>7</v>
      </c>
    </row>
    <row r="216" spans="1:8" ht="15" x14ac:dyDescent="0.25">
      <c r="A216" s="67" t="s">
        <v>737</v>
      </c>
      <c r="B216" s="67" t="s">
        <v>178</v>
      </c>
      <c r="C216" s="67" t="s">
        <v>684</v>
      </c>
      <c r="D216" s="67" t="s">
        <v>738</v>
      </c>
      <c r="E216" s="194">
        <v>2</v>
      </c>
      <c r="F216" s="145">
        <v>2</v>
      </c>
      <c r="G216" s="145">
        <v>3</v>
      </c>
      <c r="H216" s="200">
        <v>7</v>
      </c>
    </row>
    <row r="217" spans="1:8" ht="15" x14ac:dyDescent="0.25">
      <c r="A217" s="67" t="s">
        <v>739</v>
      </c>
      <c r="B217" s="67" t="s">
        <v>178</v>
      </c>
      <c r="C217" s="67" t="s">
        <v>652</v>
      </c>
      <c r="D217" s="67" t="s">
        <v>740</v>
      </c>
      <c r="E217" s="194">
        <v>0</v>
      </c>
      <c r="F217" s="145">
        <v>1</v>
      </c>
      <c r="G217" s="145">
        <v>0</v>
      </c>
      <c r="H217" s="200">
        <v>1</v>
      </c>
    </row>
    <row r="218" spans="1:8" ht="15" x14ac:dyDescent="0.25">
      <c r="A218" s="67" t="s">
        <v>741</v>
      </c>
      <c r="B218" s="67" t="s">
        <v>178</v>
      </c>
      <c r="C218" s="67" t="s">
        <v>649</v>
      </c>
      <c r="D218" s="67" t="s">
        <v>742</v>
      </c>
      <c r="E218" s="194">
        <v>3</v>
      </c>
      <c r="F218" s="145">
        <v>6</v>
      </c>
      <c r="G218" s="145">
        <v>8</v>
      </c>
      <c r="H218" s="200">
        <v>17</v>
      </c>
    </row>
    <row r="219" spans="1:8" ht="15" x14ac:dyDescent="0.25">
      <c r="A219" s="67" t="s">
        <v>743</v>
      </c>
      <c r="B219" s="67" t="s">
        <v>178</v>
      </c>
      <c r="C219" s="67" t="s">
        <v>744</v>
      </c>
      <c r="D219" s="67" t="s">
        <v>745</v>
      </c>
      <c r="E219" s="194">
        <v>0</v>
      </c>
      <c r="F219" s="145">
        <v>0</v>
      </c>
      <c r="G219" s="145">
        <v>1</v>
      </c>
      <c r="H219" s="200">
        <v>1</v>
      </c>
    </row>
    <row r="220" spans="1:8" ht="15" x14ac:dyDescent="0.25">
      <c r="A220" s="67" t="s">
        <v>746</v>
      </c>
      <c r="B220" s="67" t="s">
        <v>178</v>
      </c>
      <c r="C220" s="67" t="s">
        <v>666</v>
      </c>
      <c r="D220" s="67" t="s">
        <v>747</v>
      </c>
      <c r="E220" s="194">
        <v>2</v>
      </c>
      <c r="F220" s="145">
        <v>4</v>
      </c>
      <c r="G220" s="145">
        <v>5</v>
      </c>
      <c r="H220" s="200">
        <v>11</v>
      </c>
    </row>
    <row r="221" spans="1:8" ht="15" x14ac:dyDescent="0.25">
      <c r="A221" s="67" t="s">
        <v>751</v>
      </c>
      <c r="B221" s="67" t="s">
        <v>178</v>
      </c>
      <c r="C221" s="67" t="s">
        <v>684</v>
      </c>
      <c r="D221" s="67" t="s">
        <v>752</v>
      </c>
      <c r="E221" s="194">
        <v>0</v>
      </c>
      <c r="F221" s="145">
        <v>0</v>
      </c>
      <c r="G221" s="145">
        <v>0</v>
      </c>
      <c r="H221" s="200">
        <v>0</v>
      </c>
    </row>
    <row r="222" spans="1:8" ht="15" x14ac:dyDescent="0.25">
      <c r="A222" s="67" t="s">
        <v>753</v>
      </c>
      <c r="B222" s="67" t="s">
        <v>178</v>
      </c>
      <c r="C222" s="67" t="s">
        <v>684</v>
      </c>
      <c r="D222" s="67" t="s">
        <v>754</v>
      </c>
      <c r="E222" s="194">
        <v>0</v>
      </c>
      <c r="F222" s="145">
        <v>0</v>
      </c>
      <c r="G222" s="145">
        <v>2</v>
      </c>
      <c r="H222" s="200">
        <v>2</v>
      </c>
    </row>
    <row r="223" spans="1:8" ht="15" x14ac:dyDescent="0.25">
      <c r="A223" s="67" t="s">
        <v>755</v>
      </c>
      <c r="B223" s="67" t="s">
        <v>178</v>
      </c>
      <c r="C223" s="67" t="s">
        <v>649</v>
      </c>
      <c r="D223" s="67" t="s">
        <v>756</v>
      </c>
      <c r="E223" s="194">
        <v>0</v>
      </c>
      <c r="F223" s="145">
        <v>0</v>
      </c>
      <c r="G223" s="145">
        <v>4</v>
      </c>
      <c r="H223" s="200">
        <v>4</v>
      </c>
    </row>
    <row r="224" spans="1:8" ht="15" x14ac:dyDescent="0.25">
      <c r="A224" s="67" t="s">
        <v>757</v>
      </c>
      <c r="B224" s="67" t="s">
        <v>178</v>
      </c>
      <c r="C224" s="67" t="s">
        <v>684</v>
      </c>
      <c r="D224" s="67" t="s">
        <v>758</v>
      </c>
      <c r="E224" s="194">
        <v>0</v>
      </c>
      <c r="F224" s="145">
        <v>0</v>
      </c>
      <c r="G224" s="145">
        <v>2</v>
      </c>
      <c r="H224" s="200">
        <v>2</v>
      </c>
    </row>
    <row r="225" spans="1:8" ht="15" x14ac:dyDescent="0.25">
      <c r="A225" s="67" t="s">
        <v>759</v>
      </c>
      <c r="B225" s="67" t="s">
        <v>178</v>
      </c>
      <c r="C225" s="67" t="s">
        <v>652</v>
      </c>
      <c r="D225" s="67" t="s">
        <v>760</v>
      </c>
      <c r="E225" s="194">
        <v>0</v>
      </c>
      <c r="F225" s="145">
        <v>3</v>
      </c>
      <c r="G225" s="145">
        <v>5</v>
      </c>
      <c r="H225" s="200">
        <v>8</v>
      </c>
    </row>
    <row r="226" spans="1:8" ht="15" x14ac:dyDescent="0.25">
      <c r="A226" s="67" t="s">
        <v>761</v>
      </c>
      <c r="B226" s="67" t="s">
        <v>178</v>
      </c>
      <c r="C226" s="67" t="s">
        <v>649</v>
      </c>
      <c r="D226" s="67" t="s">
        <v>762</v>
      </c>
      <c r="E226" s="194">
        <v>0</v>
      </c>
      <c r="F226" s="145">
        <v>0</v>
      </c>
      <c r="G226" s="145">
        <v>1</v>
      </c>
      <c r="H226" s="200">
        <v>1</v>
      </c>
    </row>
    <row r="227" spans="1:8" ht="15" x14ac:dyDescent="0.25">
      <c r="A227" s="67" t="s">
        <v>657</v>
      </c>
      <c r="B227" s="67" t="s">
        <v>178</v>
      </c>
      <c r="C227" s="67" t="s">
        <v>658</v>
      </c>
      <c r="D227" s="67" t="s">
        <v>659</v>
      </c>
      <c r="E227" s="194">
        <v>0</v>
      </c>
      <c r="F227" s="145">
        <v>0</v>
      </c>
      <c r="G227" s="145">
        <v>6</v>
      </c>
      <c r="H227" s="200">
        <v>6</v>
      </c>
    </row>
    <row r="228" spans="1:8" ht="15" x14ac:dyDescent="0.25">
      <c r="A228" s="67" t="s">
        <v>763</v>
      </c>
      <c r="B228" s="67" t="s">
        <v>178</v>
      </c>
      <c r="C228" s="67" t="s">
        <v>649</v>
      </c>
      <c r="D228" s="67" t="s">
        <v>764</v>
      </c>
      <c r="E228" s="194">
        <v>0</v>
      </c>
      <c r="F228" s="145">
        <v>2</v>
      </c>
      <c r="G228" s="145">
        <v>2</v>
      </c>
      <c r="H228" s="200">
        <v>4</v>
      </c>
    </row>
    <row r="229" spans="1:8" ht="15" x14ac:dyDescent="0.25">
      <c r="A229" s="67" t="s">
        <v>765</v>
      </c>
      <c r="B229" s="67" t="s">
        <v>178</v>
      </c>
      <c r="C229" s="67" t="s">
        <v>649</v>
      </c>
      <c r="D229" s="67" t="s">
        <v>766</v>
      </c>
      <c r="E229" s="194">
        <v>2</v>
      </c>
      <c r="F229" s="145">
        <v>1</v>
      </c>
      <c r="G229" s="145">
        <v>9</v>
      </c>
      <c r="H229" s="200">
        <v>12</v>
      </c>
    </row>
    <row r="230" spans="1:8" ht="15" x14ac:dyDescent="0.25">
      <c r="A230" s="67" t="s">
        <v>767</v>
      </c>
      <c r="B230" s="67" t="s">
        <v>178</v>
      </c>
      <c r="C230" s="67" t="s">
        <v>666</v>
      </c>
      <c r="D230" s="67" t="s">
        <v>768</v>
      </c>
      <c r="E230" s="194">
        <v>0</v>
      </c>
      <c r="F230" s="145">
        <v>3</v>
      </c>
      <c r="G230" s="145">
        <v>5</v>
      </c>
      <c r="H230" s="200">
        <v>8</v>
      </c>
    </row>
    <row r="231" spans="1:8" ht="15" x14ac:dyDescent="0.25">
      <c r="A231" s="67" t="s">
        <v>769</v>
      </c>
      <c r="B231" s="67" t="s">
        <v>178</v>
      </c>
      <c r="C231" s="67" t="s">
        <v>684</v>
      </c>
      <c r="D231" s="67" t="s">
        <v>770</v>
      </c>
      <c r="E231" s="194">
        <v>1</v>
      </c>
      <c r="F231" s="145">
        <v>3</v>
      </c>
      <c r="G231" s="145">
        <v>5</v>
      </c>
      <c r="H231" s="200">
        <v>9</v>
      </c>
    </row>
    <row r="232" spans="1:8" ht="15" x14ac:dyDescent="0.25">
      <c r="A232" s="67" t="s">
        <v>771</v>
      </c>
      <c r="B232" s="67" t="s">
        <v>178</v>
      </c>
      <c r="C232" s="67" t="s">
        <v>679</v>
      </c>
      <c r="D232" s="67" t="s">
        <v>772</v>
      </c>
      <c r="E232" s="194">
        <v>1</v>
      </c>
      <c r="F232" s="145">
        <v>10</v>
      </c>
      <c r="G232" s="145">
        <v>7</v>
      </c>
      <c r="H232" s="200">
        <v>18</v>
      </c>
    </row>
    <row r="233" spans="1:8" ht="15" x14ac:dyDescent="0.25">
      <c r="A233" s="67" t="s">
        <v>773</v>
      </c>
      <c r="B233" s="67" t="s">
        <v>178</v>
      </c>
      <c r="C233" s="67" t="s">
        <v>774</v>
      </c>
      <c r="D233" s="67" t="s">
        <v>775</v>
      </c>
      <c r="E233" s="194">
        <v>0</v>
      </c>
      <c r="F233" s="145">
        <v>3</v>
      </c>
      <c r="G233" s="145">
        <v>9</v>
      </c>
      <c r="H233" s="200">
        <v>12</v>
      </c>
    </row>
    <row r="234" spans="1:8" ht="15" x14ac:dyDescent="0.25">
      <c r="A234" s="67" t="s">
        <v>776</v>
      </c>
      <c r="B234" s="67" t="s">
        <v>178</v>
      </c>
      <c r="C234" s="67" t="s">
        <v>666</v>
      </c>
      <c r="D234" s="67" t="s">
        <v>777</v>
      </c>
      <c r="E234" s="194">
        <v>2</v>
      </c>
      <c r="F234" s="145">
        <v>7</v>
      </c>
      <c r="G234" s="145">
        <v>8</v>
      </c>
      <c r="H234" s="200">
        <v>17</v>
      </c>
    </row>
    <row r="235" spans="1:8" ht="15" x14ac:dyDescent="0.25">
      <c r="A235" s="67" t="s">
        <v>778</v>
      </c>
      <c r="B235" s="67" t="s">
        <v>178</v>
      </c>
      <c r="C235" s="67" t="s">
        <v>652</v>
      </c>
      <c r="D235" s="67" t="s">
        <v>779</v>
      </c>
      <c r="E235" s="194">
        <v>0</v>
      </c>
      <c r="F235" s="145">
        <v>5</v>
      </c>
      <c r="G235" s="145">
        <v>6</v>
      </c>
      <c r="H235" s="200">
        <v>11</v>
      </c>
    </row>
    <row r="236" spans="1:8" ht="15" x14ac:dyDescent="0.25">
      <c r="A236" s="67" t="s">
        <v>780</v>
      </c>
      <c r="B236" s="67" t="s">
        <v>178</v>
      </c>
      <c r="C236" s="67" t="s">
        <v>781</v>
      </c>
      <c r="D236" s="67" t="s">
        <v>782</v>
      </c>
      <c r="E236" s="194">
        <v>5</v>
      </c>
      <c r="F236" s="145">
        <v>0</v>
      </c>
      <c r="G236" s="145">
        <v>4</v>
      </c>
      <c r="H236" s="200">
        <v>9</v>
      </c>
    </row>
    <row r="237" spans="1:8" ht="15" x14ac:dyDescent="0.25">
      <c r="A237" s="67" t="s">
        <v>783</v>
      </c>
      <c r="B237" s="67" t="s">
        <v>178</v>
      </c>
      <c r="C237" s="67" t="s">
        <v>684</v>
      </c>
      <c r="D237" s="67" t="s">
        <v>784</v>
      </c>
      <c r="E237" s="194">
        <v>1</v>
      </c>
      <c r="F237" s="145">
        <v>1</v>
      </c>
      <c r="G237" s="145">
        <v>1</v>
      </c>
      <c r="H237" s="200">
        <v>3</v>
      </c>
    </row>
    <row r="238" spans="1:8" ht="15" x14ac:dyDescent="0.25">
      <c r="A238" s="67" t="s">
        <v>785</v>
      </c>
      <c r="B238" s="67" t="s">
        <v>178</v>
      </c>
      <c r="C238" s="67" t="s">
        <v>786</v>
      </c>
      <c r="D238" s="67" t="s">
        <v>787</v>
      </c>
      <c r="E238" s="194">
        <v>0</v>
      </c>
      <c r="F238" s="145">
        <v>3</v>
      </c>
      <c r="G238" s="145">
        <v>2</v>
      </c>
      <c r="H238" s="200">
        <v>5</v>
      </c>
    </row>
    <row r="239" spans="1:8" ht="15" x14ac:dyDescent="0.25">
      <c r="A239" s="67" t="s">
        <v>788</v>
      </c>
      <c r="B239" s="67" t="s">
        <v>178</v>
      </c>
      <c r="C239" s="67" t="s">
        <v>644</v>
      </c>
      <c r="D239" s="67" t="s">
        <v>789</v>
      </c>
      <c r="E239" s="194">
        <v>0</v>
      </c>
      <c r="F239" s="145">
        <v>1</v>
      </c>
      <c r="G239" s="145">
        <v>0</v>
      </c>
      <c r="H239" s="200">
        <v>1</v>
      </c>
    </row>
    <row r="240" spans="1:8" ht="15" x14ac:dyDescent="0.25">
      <c r="A240" s="67" t="s">
        <v>790</v>
      </c>
      <c r="B240" s="67" t="s">
        <v>179</v>
      </c>
      <c r="C240" s="67" t="s">
        <v>791</v>
      </c>
      <c r="D240" s="67" t="s">
        <v>792</v>
      </c>
      <c r="E240" s="194">
        <v>2</v>
      </c>
      <c r="F240" s="145">
        <v>4</v>
      </c>
      <c r="G240" s="145">
        <v>8</v>
      </c>
      <c r="H240" s="200">
        <v>14</v>
      </c>
    </row>
    <row r="241" spans="1:8" ht="15" x14ac:dyDescent="0.25">
      <c r="A241" s="67" t="s">
        <v>793</v>
      </c>
      <c r="B241" s="67" t="s">
        <v>179</v>
      </c>
      <c r="C241" s="67" t="s">
        <v>794</v>
      </c>
      <c r="D241" s="67" t="s">
        <v>795</v>
      </c>
      <c r="E241" s="194">
        <v>0</v>
      </c>
      <c r="F241" s="145">
        <v>1</v>
      </c>
      <c r="G241" s="145">
        <v>4</v>
      </c>
      <c r="H241" s="200">
        <v>5</v>
      </c>
    </row>
    <row r="242" spans="1:8" ht="15" x14ac:dyDescent="0.25">
      <c r="A242" s="67" t="s">
        <v>799</v>
      </c>
      <c r="B242" s="67" t="s">
        <v>179</v>
      </c>
      <c r="C242" s="67" t="s">
        <v>800</v>
      </c>
      <c r="D242" s="67" t="s">
        <v>801</v>
      </c>
      <c r="E242" s="194">
        <v>0</v>
      </c>
      <c r="F242" s="145">
        <v>0</v>
      </c>
      <c r="G242" s="145">
        <v>3</v>
      </c>
      <c r="H242" s="200">
        <v>3</v>
      </c>
    </row>
    <row r="243" spans="1:8" ht="15" x14ac:dyDescent="0.25">
      <c r="A243" s="67" t="s">
        <v>796</v>
      </c>
      <c r="B243" s="67" t="s">
        <v>179</v>
      </c>
      <c r="C243" s="67" t="s">
        <v>797</v>
      </c>
      <c r="D243" s="67" t="s">
        <v>798</v>
      </c>
      <c r="E243" s="194">
        <v>0</v>
      </c>
      <c r="F243" s="145">
        <v>4</v>
      </c>
      <c r="G243" s="145">
        <v>5</v>
      </c>
      <c r="H243" s="200">
        <v>9</v>
      </c>
    </row>
    <row r="244" spans="1:8" ht="15" x14ac:dyDescent="0.25">
      <c r="A244" s="67" t="s">
        <v>832</v>
      </c>
      <c r="B244" s="67" t="s">
        <v>179</v>
      </c>
      <c r="C244" s="67" t="s">
        <v>833</v>
      </c>
      <c r="D244" s="67" t="s">
        <v>834</v>
      </c>
      <c r="E244" s="194">
        <v>0</v>
      </c>
      <c r="F244" s="145">
        <v>2</v>
      </c>
      <c r="G244" s="145">
        <v>4</v>
      </c>
      <c r="H244" s="200">
        <v>6</v>
      </c>
    </row>
    <row r="245" spans="1:8" ht="15" x14ac:dyDescent="0.25">
      <c r="A245" s="67" t="s">
        <v>802</v>
      </c>
      <c r="B245" s="67" t="s">
        <v>179</v>
      </c>
      <c r="C245" s="67" t="s">
        <v>803</v>
      </c>
      <c r="D245" s="67" t="s">
        <v>804</v>
      </c>
      <c r="E245" s="194">
        <v>2</v>
      </c>
      <c r="F245" s="145">
        <v>12</v>
      </c>
      <c r="G245" s="145">
        <v>21</v>
      </c>
      <c r="H245" s="200">
        <v>35</v>
      </c>
    </row>
    <row r="246" spans="1:8" ht="15" x14ac:dyDescent="0.25">
      <c r="A246" s="67" t="s">
        <v>805</v>
      </c>
      <c r="B246" s="67" t="s">
        <v>179</v>
      </c>
      <c r="C246" s="67" t="s">
        <v>800</v>
      </c>
      <c r="D246" s="67" t="s">
        <v>806</v>
      </c>
      <c r="E246" s="194">
        <v>5</v>
      </c>
      <c r="F246" s="145">
        <v>9</v>
      </c>
      <c r="G246" s="145">
        <v>15</v>
      </c>
      <c r="H246" s="200">
        <v>29</v>
      </c>
    </row>
    <row r="247" spans="1:8" ht="15" x14ac:dyDescent="0.25">
      <c r="A247" s="67" t="s">
        <v>807</v>
      </c>
      <c r="B247" s="67" t="s">
        <v>179</v>
      </c>
      <c r="C247" s="67" t="s">
        <v>808</v>
      </c>
      <c r="D247" s="67" t="s">
        <v>809</v>
      </c>
      <c r="E247" s="194">
        <v>3</v>
      </c>
      <c r="F247" s="145">
        <v>14</v>
      </c>
      <c r="G247" s="145">
        <v>16</v>
      </c>
      <c r="H247" s="200">
        <v>33</v>
      </c>
    </row>
    <row r="248" spans="1:8" ht="15" x14ac:dyDescent="0.25">
      <c r="A248" s="67" t="s">
        <v>810</v>
      </c>
      <c r="B248" s="67" t="s">
        <v>179</v>
      </c>
      <c r="C248" s="67" t="s">
        <v>811</v>
      </c>
      <c r="D248" s="67" t="s">
        <v>812</v>
      </c>
      <c r="E248" s="194">
        <v>1</v>
      </c>
      <c r="F248" s="145">
        <v>1</v>
      </c>
      <c r="G248" s="145">
        <v>6</v>
      </c>
      <c r="H248" s="200">
        <v>8</v>
      </c>
    </row>
    <row r="249" spans="1:8" ht="15" x14ac:dyDescent="0.25">
      <c r="A249" s="67" t="s">
        <v>813</v>
      </c>
      <c r="B249" s="67" t="s">
        <v>179</v>
      </c>
      <c r="C249" s="67" t="s">
        <v>811</v>
      </c>
      <c r="D249" s="67" t="s">
        <v>814</v>
      </c>
      <c r="E249" s="194">
        <v>0</v>
      </c>
      <c r="F249" s="145">
        <v>1</v>
      </c>
      <c r="G249" s="145">
        <v>1</v>
      </c>
      <c r="H249" s="200">
        <v>2</v>
      </c>
    </row>
    <row r="250" spans="1:8" ht="15" x14ac:dyDescent="0.25">
      <c r="A250" s="67" t="s">
        <v>815</v>
      </c>
      <c r="B250" s="67" t="s">
        <v>179</v>
      </c>
      <c r="C250" s="67" t="s">
        <v>800</v>
      </c>
      <c r="D250" s="67" t="s">
        <v>816</v>
      </c>
      <c r="E250" s="194">
        <v>0</v>
      </c>
      <c r="F250" s="145">
        <v>1</v>
      </c>
      <c r="G250" s="145">
        <v>2</v>
      </c>
      <c r="H250" s="200">
        <v>3</v>
      </c>
    </row>
    <row r="251" spans="1:8" ht="15" x14ac:dyDescent="0.25">
      <c r="A251" s="67" t="s">
        <v>817</v>
      </c>
      <c r="B251" s="67" t="s">
        <v>179</v>
      </c>
      <c r="C251" s="67" t="s">
        <v>800</v>
      </c>
      <c r="D251" s="67" t="s">
        <v>818</v>
      </c>
      <c r="E251" s="194">
        <v>0</v>
      </c>
      <c r="F251" s="145">
        <v>0</v>
      </c>
      <c r="G251" s="145">
        <v>0</v>
      </c>
      <c r="H251" s="200">
        <v>0</v>
      </c>
    </row>
    <row r="252" spans="1:8" ht="15" x14ac:dyDescent="0.25">
      <c r="A252" s="67" t="s">
        <v>819</v>
      </c>
      <c r="B252" s="67" t="s">
        <v>179</v>
      </c>
      <c r="C252" s="67" t="s">
        <v>820</v>
      </c>
      <c r="D252" s="67" t="s">
        <v>821</v>
      </c>
      <c r="E252" s="194">
        <v>1</v>
      </c>
      <c r="F252" s="145">
        <v>0</v>
      </c>
      <c r="G252" s="145">
        <v>0</v>
      </c>
      <c r="H252" s="200">
        <v>1</v>
      </c>
    </row>
    <row r="253" spans="1:8" ht="15" x14ac:dyDescent="0.25">
      <c r="A253" s="67" t="s">
        <v>822</v>
      </c>
      <c r="B253" s="67" t="s">
        <v>179</v>
      </c>
      <c r="C253" s="67" t="s">
        <v>823</v>
      </c>
      <c r="D253" s="67" t="s">
        <v>824</v>
      </c>
      <c r="E253" s="194">
        <v>1</v>
      </c>
      <c r="F253" s="145">
        <v>4</v>
      </c>
      <c r="G253" s="145">
        <v>6</v>
      </c>
      <c r="H253" s="200">
        <v>11</v>
      </c>
    </row>
    <row r="254" spans="1:8" ht="15" x14ac:dyDescent="0.25">
      <c r="A254" s="67" t="s">
        <v>825</v>
      </c>
      <c r="B254" s="67" t="s">
        <v>179</v>
      </c>
      <c r="C254" s="67" t="s">
        <v>811</v>
      </c>
      <c r="D254" s="67" t="s">
        <v>826</v>
      </c>
      <c r="E254" s="194">
        <v>0</v>
      </c>
      <c r="F254" s="145">
        <v>1</v>
      </c>
      <c r="G254" s="145">
        <v>2</v>
      </c>
      <c r="H254" s="200">
        <v>3</v>
      </c>
    </row>
    <row r="255" spans="1:8" ht="15" x14ac:dyDescent="0.25">
      <c r="A255" s="67" t="s">
        <v>827</v>
      </c>
      <c r="B255" s="67" t="s">
        <v>179</v>
      </c>
      <c r="C255" s="67" t="s">
        <v>811</v>
      </c>
      <c r="D255" s="67" t="s">
        <v>828</v>
      </c>
      <c r="E255" s="194">
        <v>1</v>
      </c>
      <c r="F255" s="145">
        <v>2</v>
      </c>
      <c r="G255" s="145">
        <v>3</v>
      </c>
      <c r="H255" s="200">
        <v>6</v>
      </c>
    </row>
    <row r="256" spans="1:8" ht="15" x14ac:dyDescent="0.25">
      <c r="A256" s="67" t="s">
        <v>829</v>
      </c>
      <c r="B256" s="67" t="s">
        <v>179</v>
      </c>
      <c r="C256" s="67" t="s">
        <v>830</v>
      </c>
      <c r="D256" s="67" t="s">
        <v>831</v>
      </c>
      <c r="E256" s="194">
        <v>0</v>
      </c>
      <c r="F256" s="145">
        <v>3</v>
      </c>
      <c r="G256" s="145">
        <v>5</v>
      </c>
      <c r="H256" s="200">
        <v>8</v>
      </c>
    </row>
    <row r="257" spans="1:8" ht="15" x14ac:dyDescent="0.25">
      <c r="A257" s="67" t="s">
        <v>835</v>
      </c>
      <c r="B257" s="67" t="s">
        <v>179</v>
      </c>
      <c r="C257" s="67" t="s">
        <v>823</v>
      </c>
      <c r="D257" s="67" t="s">
        <v>836</v>
      </c>
      <c r="E257" s="194">
        <v>0</v>
      </c>
      <c r="F257" s="145">
        <v>0</v>
      </c>
      <c r="G257" s="145">
        <v>2</v>
      </c>
      <c r="H257" s="200">
        <v>2</v>
      </c>
    </row>
    <row r="258" spans="1:8" ht="15" x14ac:dyDescent="0.25">
      <c r="A258" s="67" t="s">
        <v>837</v>
      </c>
      <c r="B258" s="67" t="s">
        <v>179</v>
      </c>
      <c r="C258" s="67" t="s">
        <v>823</v>
      </c>
      <c r="D258" s="67" t="s">
        <v>838</v>
      </c>
      <c r="E258" s="194">
        <v>1</v>
      </c>
      <c r="F258" s="145">
        <v>3</v>
      </c>
      <c r="G258" s="145">
        <v>7</v>
      </c>
      <c r="H258" s="200">
        <v>11</v>
      </c>
    </row>
    <row r="259" spans="1:8" ht="15" x14ac:dyDescent="0.25">
      <c r="A259" s="67" t="s">
        <v>839</v>
      </c>
      <c r="B259" s="67" t="s">
        <v>179</v>
      </c>
      <c r="C259" s="67" t="s">
        <v>840</v>
      </c>
      <c r="D259" s="67" t="s">
        <v>841</v>
      </c>
      <c r="E259" s="194">
        <v>1</v>
      </c>
      <c r="F259" s="145">
        <v>3</v>
      </c>
      <c r="G259" s="145">
        <v>3</v>
      </c>
      <c r="H259" s="200">
        <v>7</v>
      </c>
    </row>
    <row r="260" spans="1:8" ht="15" x14ac:dyDescent="0.25">
      <c r="A260" s="67" t="s">
        <v>842</v>
      </c>
      <c r="B260" s="67" t="s">
        <v>179</v>
      </c>
      <c r="C260" s="67" t="s">
        <v>811</v>
      </c>
      <c r="D260" s="67" t="s">
        <v>843</v>
      </c>
      <c r="E260" s="194">
        <v>0</v>
      </c>
      <c r="F260" s="145">
        <v>3</v>
      </c>
      <c r="G260" s="145">
        <v>4</v>
      </c>
      <c r="H260" s="200">
        <v>7</v>
      </c>
    </row>
    <row r="261" spans="1:8" ht="15" x14ac:dyDescent="0.25">
      <c r="A261" s="67" t="s">
        <v>844</v>
      </c>
      <c r="B261" s="67" t="s">
        <v>179</v>
      </c>
      <c r="C261" s="67" t="s">
        <v>823</v>
      </c>
      <c r="D261" s="67" t="s">
        <v>845</v>
      </c>
      <c r="E261" s="194">
        <v>2</v>
      </c>
      <c r="F261" s="145">
        <v>4</v>
      </c>
      <c r="G261" s="145">
        <v>10</v>
      </c>
      <c r="H261" s="200">
        <v>16</v>
      </c>
    </row>
    <row r="262" spans="1:8" ht="15" x14ac:dyDescent="0.25">
      <c r="A262" s="67" t="s">
        <v>846</v>
      </c>
      <c r="B262" s="67" t="s">
        <v>179</v>
      </c>
      <c r="C262" s="67" t="s">
        <v>800</v>
      </c>
      <c r="D262" s="67" t="s">
        <v>847</v>
      </c>
      <c r="E262" s="194">
        <v>1</v>
      </c>
      <c r="F262" s="145">
        <v>5</v>
      </c>
      <c r="G262" s="145">
        <v>8</v>
      </c>
      <c r="H262" s="200">
        <v>14</v>
      </c>
    </row>
    <row r="263" spans="1:8" ht="15" x14ac:dyDescent="0.25">
      <c r="A263" s="67" t="s">
        <v>848</v>
      </c>
      <c r="B263" s="67" t="s">
        <v>179</v>
      </c>
      <c r="C263" s="67" t="s">
        <v>849</v>
      </c>
      <c r="D263" s="67" t="s">
        <v>850</v>
      </c>
      <c r="E263" s="194">
        <v>0</v>
      </c>
      <c r="F263" s="145">
        <v>0</v>
      </c>
      <c r="G263" s="145">
        <v>2</v>
      </c>
      <c r="H263" s="200">
        <v>2</v>
      </c>
    </row>
    <row r="264" spans="1:8" ht="15" x14ac:dyDescent="0.25">
      <c r="A264" s="67" t="s">
        <v>851</v>
      </c>
      <c r="B264" s="67" t="s">
        <v>179</v>
      </c>
      <c r="C264" s="67" t="s">
        <v>811</v>
      </c>
      <c r="D264" s="67" t="s">
        <v>852</v>
      </c>
      <c r="E264" s="194">
        <v>1</v>
      </c>
      <c r="F264" s="145">
        <v>3</v>
      </c>
      <c r="G264" s="145">
        <v>5</v>
      </c>
      <c r="H264" s="200">
        <v>9</v>
      </c>
    </row>
    <row r="265" spans="1:8" ht="15" x14ac:dyDescent="0.25">
      <c r="A265" s="67" t="s">
        <v>853</v>
      </c>
      <c r="B265" s="67" t="s">
        <v>179</v>
      </c>
      <c r="C265" s="67" t="s">
        <v>800</v>
      </c>
      <c r="D265" s="67" t="s">
        <v>854</v>
      </c>
      <c r="E265" s="194">
        <v>1</v>
      </c>
      <c r="F265" s="145">
        <v>2</v>
      </c>
      <c r="G265" s="145">
        <v>3</v>
      </c>
      <c r="H265" s="200">
        <v>6</v>
      </c>
    </row>
    <row r="266" spans="1:8" ht="15" x14ac:dyDescent="0.25">
      <c r="A266" s="67" t="s">
        <v>855</v>
      </c>
      <c r="B266" s="67" t="s">
        <v>179</v>
      </c>
      <c r="C266" s="67" t="s">
        <v>856</v>
      </c>
      <c r="D266" s="67" t="s">
        <v>857</v>
      </c>
      <c r="E266" s="194">
        <v>0</v>
      </c>
      <c r="F266" s="145">
        <v>1</v>
      </c>
      <c r="G266" s="145">
        <v>5</v>
      </c>
      <c r="H266" s="200">
        <v>6</v>
      </c>
    </row>
    <row r="267" spans="1:8" ht="15" x14ac:dyDescent="0.25">
      <c r="A267" s="67" t="s">
        <v>858</v>
      </c>
      <c r="B267" s="67" t="s">
        <v>179</v>
      </c>
      <c r="C267" s="67" t="s">
        <v>811</v>
      </c>
      <c r="D267" s="67" t="s">
        <v>859</v>
      </c>
      <c r="E267" s="194">
        <v>0</v>
      </c>
      <c r="F267" s="145">
        <v>0</v>
      </c>
      <c r="G267" s="145">
        <v>1</v>
      </c>
      <c r="H267" s="200">
        <v>1</v>
      </c>
    </row>
    <row r="268" spans="1:8" ht="15" x14ac:dyDescent="0.25">
      <c r="A268" s="67" t="s">
        <v>860</v>
      </c>
      <c r="B268" s="67" t="s">
        <v>179</v>
      </c>
      <c r="C268" s="67" t="s">
        <v>811</v>
      </c>
      <c r="D268" s="67" t="s">
        <v>861</v>
      </c>
      <c r="E268" s="194">
        <v>2</v>
      </c>
      <c r="F268" s="145">
        <v>1</v>
      </c>
      <c r="G268" s="145">
        <v>5</v>
      </c>
      <c r="H268" s="200">
        <v>8</v>
      </c>
    </row>
    <row r="269" spans="1:8" ht="15" x14ac:dyDescent="0.25">
      <c r="A269" s="67" t="s">
        <v>862</v>
      </c>
      <c r="B269" s="67" t="s">
        <v>179</v>
      </c>
      <c r="C269" s="67" t="s">
        <v>863</v>
      </c>
      <c r="D269" s="67" t="s">
        <v>864</v>
      </c>
      <c r="E269" s="194">
        <v>5</v>
      </c>
      <c r="F269" s="145">
        <v>11</v>
      </c>
      <c r="G269" s="145">
        <v>24</v>
      </c>
      <c r="H269" s="200">
        <v>40</v>
      </c>
    </row>
    <row r="270" spans="1:8" ht="15" x14ac:dyDescent="0.25">
      <c r="A270" s="67" t="s">
        <v>865</v>
      </c>
      <c r="B270" s="67" t="s">
        <v>175</v>
      </c>
      <c r="C270" s="67" t="s">
        <v>866</v>
      </c>
      <c r="D270" s="67" t="s">
        <v>867</v>
      </c>
      <c r="E270" s="194">
        <v>0</v>
      </c>
      <c r="F270" s="145">
        <v>3</v>
      </c>
      <c r="G270" s="145">
        <v>11</v>
      </c>
      <c r="H270" s="200">
        <v>14</v>
      </c>
    </row>
    <row r="271" spans="1:8" ht="15" x14ac:dyDescent="0.25">
      <c r="A271" s="67" t="s">
        <v>868</v>
      </c>
      <c r="B271" s="67" t="s">
        <v>175</v>
      </c>
      <c r="C271" s="67" t="s">
        <v>869</v>
      </c>
      <c r="D271" s="67" t="s">
        <v>870</v>
      </c>
      <c r="E271" s="194">
        <v>1</v>
      </c>
      <c r="F271" s="145">
        <v>1</v>
      </c>
      <c r="G271" s="145">
        <v>0</v>
      </c>
      <c r="H271" s="200">
        <v>2</v>
      </c>
    </row>
    <row r="272" spans="1:8" ht="15" x14ac:dyDescent="0.25">
      <c r="A272" s="67" t="s">
        <v>871</v>
      </c>
      <c r="B272" s="67" t="s">
        <v>175</v>
      </c>
      <c r="C272" s="67" t="s">
        <v>872</v>
      </c>
      <c r="D272" s="67" t="s">
        <v>873</v>
      </c>
      <c r="E272" s="194">
        <v>0</v>
      </c>
      <c r="F272" s="145">
        <v>0</v>
      </c>
      <c r="G272" s="145">
        <v>0</v>
      </c>
      <c r="H272" s="200">
        <v>0</v>
      </c>
    </row>
    <row r="273" spans="1:8" ht="15" x14ac:dyDescent="0.25">
      <c r="A273" s="67" t="s">
        <v>915</v>
      </c>
      <c r="B273" s="67" t="s">
        <v>175</v>
      </c>
      <c r="C273" s="67" t="s">
        <v>916</v>
      </c>
      <c r="D273" s="67" t="s">
        <v>917</v>
      </c>
      <c r="E273" s="194">
        <v>0</v>
      </c>
      <c r="F273" s="145">
        <v>3</v>
      </c>
      <c r="G273" s="145">
        <v>2</v>
      </c>
      <c r="H273" s="200">
        <v>5</v>
      </c>
    </row>
    <row r="274" spans="1:8" ht="15" x14ac:dyDescent="0.25">
      <c r="A274" s="67" t="s">
        <v>930</v>
      </c>
      <c r="B274" s="67" t="s">
        <v>175</v>
      </c>
      <c r="C274" s="67" t="s">
        <v>931</v>
      </c>
      <c r="D274" s="67" t="s">
        <v>932</v>
      </c>
      <c r="E274" s="194">
        <v>0</v>
      </c>
      <c r="F274" s="145">
        <v>1</v>
      </c>
      <c r="G274" s="145">
        <v>1</v>
      </c>
      <c r="H274" s="200">
        <v>2</v>
      </c>
    </row>
    <row r="275" spans="1:8" ht="15" x14ac:dyDescent="0.25">
      <c r="A275" s="67" t="s">
        <v>882</v>
      </c>
      <c r="B275" s="67" t="s">
        <v>175</v>
      </c>
      <c r="C275" s="67" t="s">
        <v>883</v>
      </c>
      <c r="D275" s="67" t="s">
        <v>884</v>
      </c>
      <c r="E275" s="194">
        <v>0</v>
      </c>
      <c r="F275" s="145">
        <v>11</v>
      </c>
      <c r="G275" s="145">
        <v>13</v>
      </c>
      <c r="H275" s="200">
        <v>24</v>
      </c>
    </row>
    <row r="276" spans="1:8" ht="15" x14ac:dyDescent="0.25">
      <c r="A276" s="67" t="s">
        <v>874</v>
      </c>
      <c r="B276" s="67" t="s">
        <v>175</v>
      </c>
      <c r="C276" s="67" t="s">
        <v>875</v>
      </c>
      <c r="D276" s="67" t="s">
        <v>876</v>
      </c>
      <c r="E276" s="194">
        <v>1</v>
      </c>
      <c r="F276" s="145">
        <v>1</v>
      </c>
      <c r="G276" s="145">
        <v>2</v>
      </c>
      <c r="H276" s="200">
        <v>4</v>
      </c>
    </row>
    <row r="277" spans="1:8" ht="15" x14ac:dyDescent="0.25">
      <c r="A277" s="67" t="s">
        <v>877</v>
      </c>
      <c r="B277" s="67" t="s">
        <v>175</v>
      </c>
      <c r="C277" s="67" t="s">
        <v>878</v>
      </c>
      <c r="D277" s="67" t="s">
        <v>879</v>
      </c>
      <c r="E277" s="194">
        <v>1</v>
      </c>
      <c r="F277" s="145">
        <v>0</v>
      </c>
      <c r="G277" s="145">
        <v>1</v>
      </c>
      <c r="H277" s="200">
        <v>2</v>
      </c>
    </row>
    <row r="278" spans="1:8" ht="15" x14ac:dyDescent="0.25">
      <c r="A278" s="67" t="s">
        <v>880</v>
      </c>
      <c r="B278" s="67" t="s">
        <v>175</v>
      </c>
      <c r="C278" s="67" t="s">
        <v>872</v>
      </c>
      <c r="D278" s="67" t="s">
        <v>881</v>
      </c>
      <c r="E278" s="194">
        <v>0</v>
      </c>
      <c r="F278" s="145">
        <v>0</v>
      </c>
      <c r="G278" s="145">
        <v>1</v>
      </c>
      <c r="H278" s="200">
        <v>1</v>
      </c>
    </row>
    <row r="279" spans="1:8" ht="15" x14ac:dyDescent="0.25">
      <c r="A279" s="67" t="s">
        <v>885</v>
      </c>
      <c r="B279" s="67" t="s">
        <v>175</v>
      </c>
      <c r="C279" s="67" t="s">
        <v>872</v>
      </c>
      <c r="D279" s="67" t="s">
        <v>886</v>
      </c>
      <c r="E279" s="194">
        <v>0</v>
      </c>
      <c r="F279" s="145">
        <v>0</v>
      </c>
      <c r="G279" s="145">
        <v>1</v>
      </c>
      <c r="H279" s="200">
        <v>1</v>
      </c>
    </row>
    <row r="280" spans="1:8" ht="15" x14ac:dyDescent="0.25">
      <c r="A280" s="67" t="s">
        <v>887</v>
      </c>
      <c r="B280" s="67" t="s">
        <v>175</v>
      </c>
      <c r="C280" s="67" t="s">
        <v>869</v>
      </c>
      <c r="D280" s="67" t="s">
        <v>888</v>
      </c>
      <c r="E280" s="194">
        <v>1</v>
      </c>
      <c r="F280" s="145">
        <v>2</v>
      </c>
      <c r="G280" s="145">
        <v>3</v>
      </c>
      <c r="H280" s="200">
        <v>6</v>
      </c>
    </row>
    <row r="281" spans="1:8" ht="15" x14ac:dyDescent="0.25">
      <c r="A281" s="67" t="s">
        <v>889</v>
      </c>
      <c r="B281" s="67" t="s">
        <v>175</v>
      </c>
      <c r="C281" s="67" t="s">
        <v>872</v>
      </c>
      <c r="D281" s="67" t="s">
        <v>890</v>
      </c>
      <c r="E281" s="194">
        <v>0</v>
      </c>
      <c r="F281" s="145">
        <v>0</v>
      </c>
      <c r="G281" s="145">
        <v>2</v>
      </c>
      <c r="H281" s="200">
        <v>2</v>
      </c>
    </row>
    <row r="282" spans="1:8" ht="15" x14ac:dyDescent="0.25">
      <c r="A282" s="67" t="s">
        <v>891</v>
      </c>
      <c r="B282" s="67" t="s">
        <v>175</v>
      </c>
      <c r="C282" s="67" t="s">
        <v>892</v>
      </c>
      <c r="D282" s="67" t="s">
        <v>893</v>
      </c>
      <c r="E282" s="194">
        <v>0</v>
      </c>
      <c r="F282" s="145">
        <v>2</v>
      </c>
      <c r="G282" s="145">
        <v>0</v>
      </c>
      <c r="H282" s="200">
        <v>2</v>
      </c>
    </row>
    <row r="283" spans="1:8" ht="15" x14ac:dyDescent="0.25">
      <c r="A283" s="67" t="s">
        <v>894</v>
      </c>
      <c r="B283" s="67" t="s">
        <v>175</v>
      </c>
      <c r="C283" s="67" t="s">
        <v>892</v>
      </c>
      <c r="D283" s="67" t="s">
        <v>895</v>
      </c>
      <c r="E283" s="194">
        <v>0</v>
      </c>
      <c r="F283" s="145">
        <v>1</v>
      </c>
      <c r="G283" s="145">
        <v>1</v>
      </c>
      <c r="H283" s="200">
        <v>2</v>
      </c>
    </row>
    <row r="284" spans="1:8" ht="15" x14ac:dyDescent="0.25">
      <c r="A284" s="67" t="s">
        <v>896</v>
      </c>
      <c r="B284" s="67" t="s">
        <v>175</v>
      </c>
      <c r="C284" s="67" t="s">
        <v>869</v>
      </c>
      <c r="D284" s="67" t="s">
        <v>897</v>
      </c>
      <c r="E284" s="194">
        <v>0</v>
      </c>
      <c r="F284" s="145">
        <v>0</v>
      </c>
      <c r="G284" s="145">
        <v>0</v>
      </c>
      <c r="H284" s="200">
        <v>0</v>
      </c>
    </row>
    <row r="285" spans="1:8" ht="15" x14ac:dyDescent="0.25">
      <c r="A285" s="67" t="s">
        <v>898</v>
      </c>
      <c r="B285" s="67" t="s">
        <v>175</v>
      </c>
      <c r="C285" s="67" t="s">
        <v>892</v>
      </c>
      <c r="D285" s="67" t="s">
        <v>899</v>
      </c>
      <c r="E285" s="194">
        <v>0</v>
      </c>
      <c r="F285" s="145">
        <v>1</v>
      </c>
      <c r="G285" s="145">
        <v>4</v>
      </c>
      <c r="H285" s="200">
        <v>5</v>
      </c>
    </row>
    <row r="286" spans="1:8" ht="15" x14ac:dyDescent="0.25">
      <c r="A286" s="67" t="s">
        <v>900</v>
      </c>
      <c r="B286" s="67" t="s">
        <v>175</v>
      </c>
      <c r="C286" s="67" t="s">
        <v>901</v>
      </c>
      <c r="D286" s="67" t="s">
        <v>902</v>
      </c>
      <c r="E286" s="194">
        <v>0</v>
      </c>
      <c r="F286" s="145">
        <v>0</v>
      </c>
      <c r="G286" s="145">
        <v>4</v>
      </c>
      <c r="H286" s="200">
        <v>4</v>
      </c>
    </row>
    <row r="287" spans="1:8" ht="15" x14ac:dyDescent="0.25">
      <c r="A287" s="67" t="s">
        <v>903</v>
      </c>
      <c r="B287" s="67" t="s">
        <v>175</v>
      </c>
      <c r="C287" s="67" t="s">
        <v>904</v>
      </c>
      <c r="D287" s="67" t="s">
        <v>905</v>
      </c>
      <c r="E287" s="194">
        <v>1</v>
      </c>
      <c r="F287" s="145">
        <v>4</v>
      </c>
      <c r="G287" s="145">
        <v>25</v>
      </c>
      <c r="H287" s="200">
        <v>30</v>
      </c>
    </row>
    <row r="288" spans="1:8" ht="15" x14ac:dyDescent="0.25">
      <c r="A288" s="67" t="s">
        <v>906</v>
      </c>
      <c r="B288" s="67" t="s">
        <v>175</v>
      </c>
      <c r="C288" s="67" t="s">
        <v>907</v>
      </c>
      <c r="D288" s="67" t="s">
        <v>908</v>
      </c>
      <c r="E288" s="194">
        <v>0</v>
      </c>
      <c r="F288" s="145">
        <v>1</v>
      </c>
      <c r="G288" s="145">
        <v>0</v>
      </c>
      <c r="H288" s="200">
        <v>1</v>
      </c>
    </row>
    <row r="289" spans="1:8" ht="15" x14ac:dyDescent="0.25">
      <c r="A289" s="67" t="s">
        <v>909</v>
      </c>
      <c r="B289" s="67" t="s">
        <v>175</v>
      </c>
      <c r="C289" s="67" t="s">
        <v>872</v>
      </c>
      <c r="D289" s="67" t="s">
        <v>910</v>
      </c>
      <c r="E289" s="194">
        <v>0</v>
      </c>
      <c r="F289" s="145">
        <v>3</v>
      </c>
      <c r="G289" s="145">
        <v>2</v>
      </c>
      <c r="H289" s="200">
        <v>5</v>
      </c>
    </row>
    <row r="290" spans="1:8" ht="15" x14ac:dyDescent="0.25">
      <c r="A290" s="67" t="s">
        <v>911</v>
      </c>
      <c r="B290" s="67" t="s">
        <v>175</v>
      </c>
      <c r="C290" s="67" t="s">
        <v>872</v>
      </c>
      <c r="D290" s="67" t="s">
        <v>912</v>
      </c>
      <c r="E290" s="194">
        <v>2</v>
      </c>
      <c r="F290" s="145">
        <v>1</v>
      </c>
      <c r="G290" s="145">
        <v>1</v>
      </c>
      <c r="H290" s="200">
        <v>4</v>
      </c>
    </row>
    <row r="291" spans="1:8" ht="15" x14ac:dyDescent="0.25">
      <c r="A291" s="67" t="s">
        <v>913</v>
      </c>
      <c r="B291" s="67" t="s">
        <v>175</v>
      </c>
      <c r="C291" s="67" t="s">
        <v>872</v>
      </c>
      <c r="D291" s="67" t="s">
        <v>914</v>
      </c>
      <c r="E291" s="194">
        <v>2</v>
      </c>
      <c r="F291" s="145">
        <v>0</v>
      </c>
      <c r="G291" s="145">
        <v>0</v>
      </c>
      <c r="H291" s="200">
        <v>2</v>
      </c>
    </row>
    <row r="292" spans="1:8" ht="15" x14ac:dyDescent="0.25">
      <c r="A292" s="67" t="s">
        <v>918</v>
      </c>
      <c r="B292" s="67" t="s">
        <v>175</v>
      </c>
      <c r="C292" s="67" t="s">
        <v>892</v>
      </c>
      <c r="D292" s="67" t="s">
        <v>919</v>
      </c>
      <c r="E292" s="194">
        <v>1</v>
      </c>
      <c r="F292" s="145">
        <v>6</v>
      </c>
      <c r="G292" s="145">
        <v>4</v>
      </c>
      <c r="H292" s="200">
        <v>11</v>
      </c>
    </row>
    <row r="293" spans="1:8" ht="15" x14ac:dyDescent="0.25">
      <c r="A293" s="67" t="s">
        <v>920</v>
      </c>
      <c r="B293" s="67" t="s">
        <v>175</v>
      </c>
      <c r="C293" s="67" t="s">
        <v>872</v>
      </c>
      <c r="D293" s="67" t="s">
        <v>921</v>
      </c>
      <c r="E293" s="194">
        <v>0</v>
      </c>
      <c r="F293" s="145">
        <v>0</v>
      </c>
      <c r="G293" s="145">
        <v>0</v>
      </c>
      <c r="H293" s="200">
        <v>0</v>
      </c>
    </row>
    <row r="294" spans="1:8" ht="15" x14ac:dyDescent="0.25">
      <c r="A294" s="67" t="s">
        <v>922</v>
      </c>
      <c r="B294" s="67" t="s">
        <v>175</v>
      </c>
      <c r="C294" s="67" t="s">
        <v>923</v>
      </c>
      <c r="D294" s="67" t="s">
        <v>924</v>
      </c>
      <c r="E294" s="194">
        <v>0</v>
      </c>
      <c r="F294" s="145">
        <v>0</v>
      </c>
      <c r="G294" s="145">
        <v>2</v>
      </c>
      <c r="H294" s="200">
        <v>2</v>
      </c>
    </row>
    <row r="295" spans="1:8" ht="15" x14ac:dyDescent="0.25">
      <c r="A295" s="67" t="s">
        <v>925</v>
      </c>
      <c r="B295" s="67" t="s">
        <v>175</v>
      </c>
      <c r="C295" s="67" t="s">
        <v>926</v>
      </c>
      <c r="D295" s="67" t="s">
        <v>927</v>
      </c>
      <c r="E295" s="194">
        <v>0</v>
      </c>
      <c r="F295" s="145">
        <v>0</v>
      </c>
      <c r="G295" s="145">
        <v>3</v>
      </c>
      <c r="H295" s="200">
        <v>3</v>
      </c>
    </row>
    <row r="296" spans="1:8" ht="15" x14ac:dyDescent="0.25">
      <c r="A296" s="67" t="s">
        <v>928</v>
      </c>
      <c r="B296" s="67" t="s">
        <v>175</v>
      </c>
      <c r="C296" s="67" t="s">
        <v>892</v>
      </c>
      <c r="D296" s="67" t="s">
        <v>929</v>
      </c>
      <c r="E296" s="194">
        <v>1</v>
      </c>
      <c r="F296" s="145">
        <v>4</v>
      </c>
      <c r="G296" s="145">
        <v>7</v>
      </c>
      <c r="H296" s="200">
        <v>12</v>
      </c>
    </row>
    <row r="297" spans="1:8" ht="15" x14ac:dyDescent="0.25">
      <c r="A297" s="67" t="s">
        <v>933</v>
      </c>
      <c r="B297" s="67" t="s">
        <v>175</v>
      </c>
      <c r="C297" s="67" t="s">
        <v>869</v>
      </c>
      <c r="D297" s="67" t="s">
        <v>934</v>
      </c>
      <c r="E297" s="194">
        <v>0</v>
      </c>
      <c r="F297" s="145">
        <v>0</v>
      </c>
      <c r="G297" s="145">
        <v>1</v>
      </c>
      <c r="H297" s="200">
        <v>1</v>
      </c>
    </row>
    <row r="298" spans="1:8" ht="15" x14ac:dyDescent="0.25">
      <c r="A298" s="67" t="s">
        <v>935</v>
      </c>
      <c r="B298" s="67" t="s">
        <v>175</v>
      </c>
      <c r="C298" s="67" t="s">
        <v>869</v>
      </c>
      <c r="D298" s="67" t="s">
        <v>936</v>
      </c>
      <c r="E298" s="194">
        <v>0</v>
      </c>
      <c r="F298" s="145">
        <v>3</v>
      </c>
      <c r="G298" s="145">
        <v>4</v>
      </c>
      <c r="H298" s="200">
        <v>7</v>
      </c>
    </row>
    <row r="299" spans="1:8" ht="15" x14ac:dyDescent="0.25">
      <c r="A299" s="67" t="s">
        <v>937</v>
      </c>
      <c r="B299" s="67" t="s">
        <v>175</v>
      </c>
      <c r="C299" s="67" t="s">
        <v>869</v>
      </c>
      <c r="D299" s="67" t="s">
        <v>938</v>
      </c>
      <c r="E299" s="194">
        <v>0</v>
      </c>
      <c r="F299" s="145">
        <v>0</v>
      </c>
      <c r="G299" s="145">
        <v>1</v>
      </c>
      <c r="H299" s="200">
        <v>1</v>
      </c>
    </row>
    <row r="300" spans="1:8" ht="15" x14ac:dyDescent="0.25">
      <c r="A300" s="67" t="s">
        <v>939</v>
      </c>
      <c r="B300" s="67" t="s">
        <v>173</v>
      </c>
      <c r="C300" s="67" t="s">
        <v>941</v>
      </c>
      <c r="D300" s="67" t="s">
        <v>942</v>
      </c>
      <c r="E300" s="194">
        <v>1</v>
      </c>
      <c r="F300" s="145">
        <v>0</v>
      </c>
      <c r="G300" s="145">
        <v>3</v>
      </c>
      <c r="H300" s="200">
        <v>4</v>
      </c>
    </row>
    <row r="301" spans="1:8" ht="15" x14ac:dyDescent="0.25">
      <c r="A301" s="67" t="s">
        <v>943</v>
      </c>
      <c r="B301" s="67" t="s">
        <v>173</v>
      </c>
      <c r="C301" s="67" t="s">
        <v>944</v>
      </c>
      <c r="D301" s="67" t="s">
        <v>945</v>
      </c>
      <c r="E301" s="194">
        <v>0</v>
      </c>
      <c r="F301" s="145">
        <v>2</v>
      </c>
      <c r="G301" s="145">
        <v>13</v>
      </c>
      <c r="H301" s="200">
        <v>15</v>
      </c>
    </row>
    <row r="302" spans="1:8" ht="15" x14ac:dyDescent="0.25">
      <c r="A302" s="67" t="s">
        <v>946</v>
      </c>
      <c r="B302" s="67" t="s">
        <v>173</v>
      </c>
      <c r="C302" s="67" t="s">
        <v>947</v>
      </c>
      <c r="D302" s="67" t="s">
        <v>948</v>
      </c>
      <c r="E302" s="194">
        <v>0</v>
      </c>
      <c r="F302" s="145">
        <v>1</v>
      </c>
      <c r="G302" s="145">
        <v>6</v>
      </c>
      <c r="H302" s="200">
        <v>7</v>
      </c>
    </row>
    <row r="303" spans="1:8" ht="15" x14ac:dyDescent="0.25">
      <c r="A303" s="67" t="s">
        <v>962</v>
      </c>
      <c r="B303" s="67" t="s">
        <v>173</v>
      </c>
      <c r="C303" s="67" t="s">
        <v>963</v>
      </c>
      <c r="D303" s="67" t="s">
        <v>964</v>
      </c>
      <c r="E303" s="194">
        <v>0</v>
      </c>
      <c r="F303" s="145">
        <v>0</v>
      </c>
      <c r="G303" s="145">
        <v>2</v>
      </c>
      <c r="H303" s="200">
        <v>2</v>
      </c>
    </row>
    <row r="304" spans="1:8" ht="15" x14ac:dyDescent="0.25">
      <c r="A304" s="67" t="s">
        <v>949</v>
      </c>
      <c r="B304" s="67" t="s">
        <v>173</v>
      </c>
      <c r="C304" s="67" t="s">
        <v>950</v>
      </c>
      <c r="D304" s="67" t="s">
        <v>951</v>
      </c>
      <c r="E304" s="194">
        <v>0</v>
      </c>
      <c r="F304" s="145">
        <v>0</v>
      </c>
      <c r="G304" s="145">
        <v>3</v>
      </c>
      <c r="H304" s="200">
        <v>3</v>
      </c>
    </row>
    <row r="305" spans="1:8" ht="15" x14ac:dyDescent="0.25">
      <c r="A305" s="67" t="s">
        <v>952</v>
      </c>
      <c r="B305" s="67" t="s">
        <v>173</v>
      </c>
      <c r="C305" s="67" t="s">
        <v>953</v>
      </c>
      <c r="D305" s="67" t="s">
        <v>954</v>
      </c>
      <c r="E305" s="194">
        <v>0</v>
      </c>
      <c r="F305" s="145">
        <v>1</v>
      </c>
      <c r="G305" s="145">
        <v>3</v>
      </c>
      <c r="H305" s="200">
        <v>4</v>
      </c>
    </row>
    <row r="306" spans="1:8" ht="15" x14ac:dyDescent="0.25">
      <c r="A306" s="67" t="s">
        <v>955</v>
      </c>
      <c r="B306" s="67" t="s">
        <v>173</v>
      </c>
      <c r="C306" s="67" t="s">
        <v>956</v>
      </c>
      <c r="D306" s="67" t="s">
        <v>957</v>
      </c>
      <c r="E306" s="194">
        <v>1</v>
      </c>
      <c r="F306" s="145">
        <v>3</v>
      </c>
      <c r="G306" s="145">
        <v>3</v>
      </c>
      <c r="H306" s="200">
        <v>7</v>
      </c>
    </row>
    <row r="307" spans="1:8" ht="15" x14ac:dyDescent="0.25">
      <c r="A307" s="67" t="s">
        <v>958</v>
      </c>
      <c r="B307" s="67" t="s">
        <v>173</v>
      </c>
      <c r="C307" s="67" t="s">
        <v>950</v>
      </c>
      <c r="D307" s="67" t="s">
        <v>959</v>
      </c>
      <c r="E307" s="194">
        <v>0</v>
      </c>
      <c r="F307" s="145">
        <v>0</v>
      </c>
      <c r="G307" s="145">
        <v>4</v>
      </c>
      <c r="H307" s="200">
        <v>4</v>
      </c>
    </row>
    <row r="308" spans="1:8" ht="15" x14ac:dyDescent="0.25">
      <c r="A308" s="67" t="s">
        <v>960</v>
      </c>
      <c r="B308" s="67" t="s">
        <v>173</v>
      </c>
      <c r="C308" s="67" t="s">
        <v>950</v>
      </c>
      <c r="D308" s="67" t="s">
        <v>961</v>
      </c>
      <c r="E308" s="194">
        <v>2</v>
      </c>
      <c r="F308" s="145">
        <v>3</v>
      </c>
      <c r="G308" s="145">
        <v>8</v>
      </c>
      <c r="H308" s="200">
        <v>13</v>
      </c>
    </row>
    <row r="309" spans="1:8" ht="15" x14ac:dyDescent="0.25">
      <c r="A309" s="67" t="s">
        <v>965</v>
      </c>
      <c r="B309" s="67" t="s">
        <v>173</v>
      </c>
      <c r="C309" s="67" t="s">
        <v>966</v>
      </c>
      <c r="D309" s="67" t="s">
        <v>967</v>
      </c>
      <c r="E309" s="194">
        <v>0</v>
      </c>
      <c r="F309" s="145">
        <v>0</v>
      </c>
      <c r="G309" s="145">
        <v>4</v>
      </c>
      <c r="H309" s="200">
        <v>4</v>
      </c>
    </row>
    <row r="310" spans="1:8" ht="15" x14ac:dyDescent="0.25">
      <c r="A310" s="67" t="s">
        <v>968</v>
      </c>
      <c r="B310" s="67" t="s">
        <v>173</v>
      </c>
      <c r="C310" s="67" t="s">
        <v>969</v>
      </c>
      <c r="D310" s="67" t="s">
        <v>970</v>
      </c>
      <c r="E310" s="194">
        <v>2</v>
      </c>
      <c r="F310" s="145">
        <v>2</v>
      </c>
      <c r="G310" s="145">
        <v>11</v>
      </c>
      <c r="H310" s="200">
        <v>15</v>
      </c>
    </row>
    <row r="311" spans="1:8" ht="15" x14ac:dyDescent="0.25">
      <c r="A311" s="67" t="s">
        <v>971</v>
      </c>
      <c r="B311" s="67" t="s">
        <v>173</v>
      </c>
      <c r="C311" s="67" t="s">
        <v>972</v>
      </c>
      <c r="D311" s="67" t="s">
        <v>973</v>
      </c>
      <c r="E311" s="194">
        <v>0</v>
      </c>
      <c r="F311" s="145">
        <v>1</v>
      </c>
      <c r="G311" s="145">
        <v>0</v>
      </c>
      <c r="H311" s="200">
        <v>1</v>
      </c>
    </row>
    <row r="312" spans="1:8" ht="15" x14ac:dyDescent="0.25">
      <c r="A312" s="67" t="s">
        <v>974</v>
      </c>
      <c r="B312" s="67" t="s">
        <v>173</v>
      </c>
      <c r="C312" s="67" t="s">
        <v>975</v>
      </c>
      <c r="D312" s="67" t="s">
        <v>976</v>
      </c>
      <c r="E312" s="194">
        <v>0</v>
      </c>
      <c r="F312" s="145">
        <v>0</v>
      </c>
      <c r="G312" s="145">
        <v>0</v>
      </c>
      <c r="H312" s="200">
        <v>0</v>
      </c>
    </row>
    <row r="313" spans="1:8" ht="15" x14ac:dyDescent="0.25">
      <c r="A313" s="67" t="s">
        <v>977</v>
      </c>
      <c r="B313" s="67" t="s">
        <v>173</v>
      </c>
      <c r="C313" s="67" t="s">
        <v>950</v>
      </c>
      <c r="D313" s="67" t="s">
        <v>978</v>
      </c>
      <c r="E313" s="194">
        <v>0</v>
      </c>
      <c r="F313" s="145">
        <v>1</v>
      </c>
      <c r="G313" s="145">
        <v>6</v>
      </c>
      <c r="H313" s="200">
        <v>7</v>
      </c>
    </row>
    <row r="314" spans="1:8" ht="15" x14ac:dyDescent="0.25">
      <c r="A314" s="67" t="s">
        <v>979</v>
      </c>
      <c r="B314" s="67" t="s">
        <v>173</v>
      </c>
      <c r="C314" s="67" t="s">
        <v>980</v>
      </c>
      <c r="D314" s="67" t="s">
        <v>981</v>
      </c>
      <c r="E314" s="194">
        <v>0</v>
      </c>
      <c r="F314" s="145">
        <v>2</v>
      </c>
      <c r="G314" s="145">
        <v>3</v>
      </c>
      <c r="H314" s="200">
        <v>5</v>
      </c>
    </row>
    <row r="315" spans="1:8" ht="15" x14ac:dyDescent="0.25">
      <c r="A315" s="67" t="s">
        <v>982</v>
      </c>
      <c r="B315" s="67" t="s">
        <v>173</v>
      </c>
      <c r="C315" s="67" t="s">
        <v>950</v>
      </c>
      <c r="D315" s="67" t="s">
        <v>983</v>
      </c>
      <c r="E315" s="194">
        <v>3</v>
      </c>
      <c r="F315" s="145">
        <v>4</v>
      </c>
      <c r="G315" s="145">
        <v>3</v>
      </c>
      <c r="H315" s="200">
        <v>10</v>
      </c>
    </row>
    <row r="316" spans="1:8" ht="15" x14ac:dyDescent="0.25">
      <c r="A316" s="67" t="s">
        <v>984</v>
      </c>
      <c r="B316" s="67" t="s">
        <v>173</v>
      </c>
      <c r="C316" s="67" t="s">
        <v>950</v>
      </c>
      <c r="D316" s="67" t="s">
        <v>985</v>
      </c>
      <c r="E316" s="194">
        <v>0</v>
      </c>
      <c r="F316" s="145">
        <v>1</v>
      </c>
      <c r="G316" s="145">
        <v>3</v>
      </c>
      <c r="H316" s="200">
        <v>4</v>
      </c>
    </row>
    <row r="317" spans="1:8" ht="15" x14ac:dyDescent="0.25">
      <c r="A317" s="67" t="s">
        <v>986</v>
      </c>
      <c r="B317" s="67" t="s">
        <v>173</v>
      </c>
      <c r="C317" s="67" t="s">
        <v>950</v>
      </c>
      <c r="D317" s="67" t="s">
        <v>987</v>
      </c>
      <c r="E317" s="194">
        <v>0</v>
      </c>
      <c r="F317" s="145">
        <v>0</v>
      </c>
      <c r="G317" s="145">
        <v>2</v>
      </c>
      <c r="H317" s="200">
        <v>2</v>
      </c>
    </row>
    <row r="318" spans="1:8" ht="15" x14ac:dyDescent="0.25">
      <c r="A318" s="67" t="s">
        <v>988</v>
      </c>
      <c r="B318" s="67" t="s">
        <v>173</v>
      </c>
      <c r="C318" s="67" t="s">
        <v>989</v>
      </c>
      <c r="D318" s="67" t="s">
        <v>990</v>
      </c>
      <c r="E318" s="194">
        <v>0</v>
      </c>
      <c r="F318" s="145">
        <v>2</v>
      </c>
      <c r="G318" s="145">
        <v>9</v>
      </c>
      <c r="H318" s="200">
        <v>11</v>
      </c>
    </row>
    <row r="319" spans="1:8" ht="15" x14ac:dyDescent="0.25">
      <c r="A319" s="67" t="s">
        <v>991</v>
      </c>
      <c r="B319" s="67" t="s">
        <v>173</v>
      </c>
      <c r="C319" s="67" t="s">
        <v>992</v>
      </c>
      <c r="D319" s="67" t="s">
        <v>993</v>
      </c>
      <c r="E319" s="194">
        <v>0</v>
      </c>
      <c r="F319" s="145">
        <v>1</v>
      </c>
      <c r="G319" s="145">
        <v>3</v>
      </c>
      <c r="H319" s="200">
        <v>4</v>
      </c>
    </row>
    <row r="320" spans="1:8" ht="15" x14ac:dyDescent="0.25">
      <c r="A320" s="67" t="s">
        <v>994</v>
      </c>
      <c r="B320" s="67" t="s">
        <v>173</v>
      </c>
      <c r="C320" s="67" t="s">
        <v>995</v>
      </c>
      <c r="D320" s="67" t="s">
        <v>996</v>
      </c>
      <c r="E320" s="194">
        <v>0</v>
      </c>
      <c r="F320" s="145">
        <v>2</v>
      </c>
      <c r="G320" s="145">
        <v>3</v>
      </c>
      <c r="H320" s="200">
        <v>5</v>
      </c>
    </row>
    <row r="321" spans="1:8" ht="15" x14ac:dyDescent="0.25">
      <c r="A321" s="67"/>
      <c r="B321" s="67" t="s">
        <v>257</v>
      </c>
      <c r="C321" s="67"/>
      <c r="D321" s="67"/>
      <c r="E321" s="201">
        <f>SUBTOTAL(109,Registered_Parks_and_Gardens_by_Local_Authority[Grade I])</f>
        <v>146</v>
      </c>
      <c r="F321" s="202">
        <f>SUBTOTAL(109,Registered_Parks_and_Gardens_by_Local_Authority[Grade II*])</f>
        <v>460</v>
      </c>
      <c r="G321" s="202">
        <f>SUBTOTAL(109,Registered_Parks_and_Gardens_by_Local_Authority[Grade II])</f>
        <v>1090</v>
      </c>
      <c r="H321" s="203">
        <f>SUBTOTAL(109,Registered_Parks_and_Gardens_by_Local_Authority[Total])</f>
        <v>1696</v>
      </c>
    </row>
    <row r="322" spans="1:8" ht="15" x14ac:dyDescent="0.25">
      <c r="A322" s="67"/>
      <c r="B322" s="67"/>
      <c r="C322" s="67"/>
      <c r="D322" s="67"/>
      <c r="E322" s="70"/>
      <c r="F322" s="70"/>
      <c r="G322" s="70"/>
      <c r="H322" s="70"/>
    </row>
    <row r="323" spans="1:8" s="7" customFormat="1" ht="18.75" x14ac:dyDescent="0.3">
      <c r="A323" s="54"/>
      <c r="B323" s="54" t="s">
        <v>10814</v>
      </c>
      <c r="C323" s="54"/>
      <c r="D323" s="54"/>
      <c r="E323" s="54"/>
      <c r="F323" s="54"/>
      <c r="G323" s="54"/>
      <c r="H323" s="54"/>
    </row>
    <row r="324" spans="1:8" ht="15" x14ac:dyDescent="0.25">
      <c r="A324" s="67"/>
      <c r="B324" s="67" t="s">
        <v>998</v>
      </c>
      <c r="C324" s="67" t="s">
        <v>1000</v>
      </c>
      <c r="D324" s="67" t="s">
        <v>999</v>
      </c>
      <c r="E324" s="206" t="s">
        <v>168</v>
      </c>
      <c r="F324" s="207" t="s">
        <v>169</v>
      </c>
      <c r="G324" s="207" t="s">
        <v>170</v>
      </c>
      <c r="H324" s="208" t="s">
        <v>257</v>
      </c>
    </row>
    <row r="325" spans="1:8" ht="15" x14ac:dyDescent="0.25">
      <c r="A325" s="67"/>
      <c r="B325" s="67" t="s">
        <v>10748</v>
      </c>
      <c r="C325" s="67" t="s">
        <v>1002</v>
      </c>
      <c r="D325" s="67"/>
      <c r="E325" s="194">
        <v>0</v>
      </c>
      <c r="F325" s="145">
        <v>1</v>
      </c>
      <c r="G325" s="145">
        <v>2</v>
      </c>
      <c r="H325" s="200">
        <v>3</v>
      </c>
    </row>
    <row r="326" spans="1:8" ht="15" x14ac:dyDescent="0.25">
      <c r="A326" s="67"/>
      <c r="B326" s="67" t="s">
        <v>10748</v>
      </c>
      <c r="C326" s="67" t="s">
        <v>1003</v>
      </c>
      <c r="D326" s="67"/>
      <c r="E326" s="194">
        <v>0</v>
      </c>
      <c r="F326" s="145">
        <v>1</v>
      </c>
      <c r="G326" s="145">
        <v>1</v>
      </c>
      <c r="H326" s="200">
        <v>2</v>
      </c>
    </row>
    <row r="327" spans="1:8" ht="15" x14ac:dyDescent="0.25">
      <c r="A327" s="67"/>
      <c r="B327" s="67" t="s">
        <v>10748</v>
      </c>
      <c r="C327" s="67" t="s">
        <v>1004</v>
      </c>
      <c r="D327" s="67"/>
      <c r="E327" s="194">
        <v>0</v>
      </c>
      <c r="F327" s="145">
        <v>5</v>
      </c>
      <c r="G327" s="145">
        <v>6</v>
      </c>
      <c r="H327" s="200">
        <v>11</v>
      </c>
    </row>
    <row r="328" spans="1:8" ht="15" x14ac:dyDescent="0.25">
      <c r="A328" s="67"/>
      <c r="B328" s="67" t="s">
        <v>10748</v>
      </c>
      <c r="C328" s="67" t="s">
        <v>724</v>
      </c>
      <c r="D328" s="67"/>
      <c r="E328" s="194">
        <v>0</v>
      </c>
      <c r="F328" s="145">
        <v>4</v>
      </c>
      <c r="G328" s="145">
        <v>3</v>
      </c>
      <c r="H328" s="200">
        <v>7</v>
      </c>
    </row>
    <row r="329" spans="1:8" ht="15" x14ac:dyDescent="0.25">
      <c r="A329" s="67"/>
      <c r="B329" s="67" t="s">
        <v>10748</v>
      </c>
      <c r="C329" s="67" t="s">
        <v>1005</v>
      </c>
      <c r="D329" s="67"/>
      <c r="E329" s="194">
        <v>2</v>
      </c>
      <c r="F329" s="145">
        <v>1</v>
      </c>
      <c r="G329" s="145">
        <v>1</v>
      </c>
      <c r="H329" s="200">
        <v>4</v>
      </c>
    </row>
    <row r="330" spans="1:8" ht="15" x14ac:dyDescent="0.25">
      <c r="A330" s="67"/>
      <c r="B330" s="67" t="s">
        <v>10748</v>
      </c>
      <c r="C330" s="67" t="s">
        <v>529</v>
      </c>
      <c r="D330" s="67"/>
      <c r="E330" s="194">
        <v>0</v>
      </c>
      <c r="F330" s="145">
        <v>0</v>
      </c>
      <c r="G330" s="145">
        <v>1</v>
      </c>
      <c r="H330" s="200">
        <v>1</v>
      </c>
    </row>
    <row r="331" spans="1:8" ht="15" x14ac:dyDescent="0.25">
      <c r="A331" s="67"/>
      <c r="B331" s="67" t="s">
        <v>10748</v>
      </c>
      <c r="C331" s="67" t="s">
        <v>1006</v>
      </c>
      <c r="D331" s="67"/>
      <c r="E331" s="194">
        <v>2</v>
      </c>
      <c r="F331" s="145">
        <v>1</v>
      </c>
      <c r="G331" s="145">
        <v>1</v>
      </c>
      <c r="H331" s="200">
        <v>4</v>
      </c>
    </row>
    <row r="332" spans="1:8" ht="15" x14ac:dyDescent="0.25">
      <c r="A332" s="67"/>
      <c r="B332" s="67" t="s">
        <v>10748</v>
      </c>
      <c r="C332" s="67" t="s">
        <v>1007</v>
      </c>
      <c r="D332" s="67"/>
      <c r="E332" s="194">
        <v>2</v>
      </c>
      <c r="F332" s="145">
        <v>14</v>
      </c>
      <c r="G332" s="145">
        <v>13</v>
      </c>
      <c r="H332" s="200">
        <v>29</v>
      </c>
    </row>
    <row r="333" spans="1:8" ht="15" x14ac:dyDescent="0.25">
      <c r="A333" s="67"/>
      <c r="B333" s="67" t="s">
        <v>10748</v>
      </c>
      <c r="C333" s="67" t="s">
        <v>1008</v>
      </c>
      <c r="D333" s="67"/>
      <c r="E333" s="194">
        <v>0</v>
      </c>
      <c r="F333" s="145">
        <v>0</v>
      </c>
      <c r="G333" s="145">
        <v>1</v>
      </c>
      <c r="H333" s="200">
        <v>1</v>
      </c>
    </row>
    <row r="334" spans="1:8" ht="15" x14ac:dyDescent="0.25">
      <c r="A334" s="67"/>
      <c r="B334" s="67" t="s">
        <v>10748</v>
      </c>
      <c r="C334" s="67" t="s">
        <v>1009</v>
      </c>
      <c r="D334" s="67"/>
      <c r="E334" s="194">
        <v>0</v>
      </c>
      <c r="F334" s="145">
        <v>0</v>
      </c>
      <c r="G334" s="145">
        <v>2</v>
      </c>
      <c r="H334" s="200">
        <v>2</v>
      </c>
    </row>
    <row r="335" spans="1:8" ht="15" x14ac:dyDescent="0.25">
      <c r="A335" s="67"/>
      <c r="B335" s="67" t="s">
        <v>257</v>
      </c>
      <c r="C335" s="67"/>
      <c r="D335" s="67"/>
      <c r="E335" s="201">
        <f>SUBTOTAL(109,Registered_Parks_and_Gardens_by_National_Parks[Grade I])</f>
        <v>6</v>
      </c>
      <c r="F335" s="202">
        <f>SUBTOTAL(109,Registered_Parks_and_Gardens_by_National_Parks[Grade II*])</f>
        <v>27</v>
      </c>
      <c r="G335" s="202">
        <f>SUBTOTAL(109,Registered_Parks_and_Gardens_by_National_Parks[Grade II])</f>
        <v>31</v>
      </c>
      <c r="H335" s="203">
        <f>SUBTOTAL(109,Registered_Parks_and_Gardens_by_National_Parks[Total])</f>
        <v>64</v>
      </c>
    </row>
    <row r="336" spans="1:8" ht="15" x14ac:dyDescent="0.25">
      <c r="A336" s="67"/>
      <c r="B336" s="67"/>
      <c r="C336" s="67"/>
      <c r="D336" s="67"/>
      <c r="E336" s="70"/>
      <c r="F336" s="70"/>
      <c r="G336" s="70"/>
      <c r="H336" s="70"/>
    </row>
    <row r="337" spans="1:8" s="7" customFormat="1" ht="18.75" x14ac:dyDescent="0.3">
      <c r="A337" s="54"/>
      <c r="B337" s="54" t="s">
        <v>10815</v>
      </c>
      <c r="C337" s="54"/>
      <c r="D337" s="54"/>
      <c r="E337" s="54"/>
      <c r="F337" s="54"/>
      <c r="G337" s="54"/>
      <c r="H337" s="54"/>
    </row>
    <row r="338" spans="1:8" ht="15" x14ac:dyDescent="0.25">
      <c r="A338" s="67"/>
      <c r="B338" s="67" t="s">
        <v>998</v>
      </c>
      <c r="C338" s="67" t="s">
        <v>1000</v>
      </c>
      <c r="D338" s="67" t="s">
        <v>999</v>
      </c>
      <c r="E338" s="206" t="s">
        <v>168</v>
      </c>
      <c r="F338" s="207" t="s">
        <v>169</v>
      </c>
      <c r="G338" s="207" t="s">
        <v>170</v>
      </c>
      <c r="H338" s="208" t="s">
        <v>257</v>
      </c>
    </row>
    <row r="339" spans="1:8" ht="15" x14ac:dyDescent="0.25">
      <c r="A339" s="67"/>
      <c r="B339" s="67" t="s">
        <v>1011</v>
      </c>
      <c r="C339" s="67" t="s">
        <v>1012</v>
      </c>
      <c r="D339" s="67"/>
      <c r="E339" s="194">
        <v>0</v>
      </c>
      <c r="F339" s="145">
        <v>0</v>
      </c>
      <c r="G339" s="145">
        <v>1</v>
      </c>
      <c r="H339" s="200">
        <v>1</v>
      </c>
    </row>
    <row r="340" spans="1:8" ht="15" x14ac:dyDescent="0.25">
      <c r="A340" s="67"/>
      <c r="B340" s="67" t="s">
        <v>1011</v>
      </c>
      <c r="C340" s="67" t="s">
        <v>1013</v>
      </c>
      <c r="D340" s="67"/>
      <c r="E340" s="194">
        <v>0</v>
      </c>
      <c r="F340" s="145">
        <v>0</v>
      </c>
      <c r="G340" s="145">
        <v>0</v>
      </c>
      <c r="H340" s="200">
        <v>0</v>
      </c>
    </row>
    <row r="341" spans="1:8" ht="15" x14ac:dyDescent="0.25">
      <c r="A341" s="67"/>
      <c r="B341" s="67" t="s">
        <v>1011</v>
      </c>
      <c r="C341" s="67" t="s">
        <v>873</v>
      </c>
      <c r="D341" s="67"/>
      <c r="E341" s="194">
        <v>2</v>
      </c>
      <c r="F341" s="145">
        <v>0</v>
      </c>
      <c r="G341" s="145">
        <v>0</v>
      </c>
      <c r="H341" s="200">
        <v>2</v>
      </c>
    </row>
    <row r="342" spans="1:8" ht="15" x14ac:dyDescent="0.25">
      <c r="A342" s="67"/>
      <c r="B342" s="67" t="s">
        <v>1011</v>
      </c>
      <c r="C342" s="67" t="s">
        <v>1014</v>
      </c>
      <c r="D342" s="67"/>
      <c r="E342" s="194">
        <v>0</v>
      </c>
      <c r="F342" s="145">
        <v>0</v>
      </c>
      <c r="G342" s="145">
        <v>0</v>
      </c>
      <c r="H342" s="200">
        <v>0</v>
      </c>
    </row>
    <row r="343" spans="1:8" ht="15" x14ac:dyDescent="0.25">
      <c r="A343" s="67"/>
      <c r="B343" s="67" t="s">
        <v>1011</v>
      </c>
      <c r="C343" s="67" t="s">
        <v>1015</v>
      </c>
      <c r="D343" s="67"/>
      <c r="E343" s="194">
        <v>1</v>
      </c>
      <c r="F343" s="145">
        <v>5</v>
      </c>
      <c r="G343" s="145">
        <v>12</v>
      </c>
      <c r="H343" s="200">
        <v>18</v>
      </c>
    </row>
    <row r="344" spans="1:8" ht="15" x14ac:dyDescent="0.25">
      <c r="A344" s="67"/>
      <c r="B344" s="67" t="s">
        <v>1011</v>
      </c>
      <c r="C344" s="67" t="s">
        <v>804</v>
      </c>
      <c r="D344" s="67"/>
      <c r="E344" s="194">
        <v>1</v>
      </c>
      <c r="F344" s="145">
        <v>4</v>
      </c>
      <c r="G344" s="145">
        <v>11</v>
      </c>
      <c r="H344" s="200">
        <v>16</v>
      </c>
    </row>
    <row r="345" spans="1:8" ht="15" x14ac:dyDescent="0.25">
      <c r="A345" s="67"/>
      <c r="B345" s="67" t="s">
        <v>1011</v>
      </c>
      <c r="C345" s="67" t="s">
        <v>1016</v>
      </c>
      <c r="D345" s="67"/>
      <c r="E345" s="194">
        <v>11</v>
      </c>
      <c r="F345" s="145">
        <v>26</v>
      </c>
      <c r="G345" s="145">
        <v>34</v>
      </c>
      <c r="H345" s="200">
        <v>71</v>
      </c>
    </row>
    <row r="346" spans="1:8" ht="15" x14ac:dyDescent="0.25">
      <c r="A346" s="67"/>
      <c r="B346" s="67" t="s">
        <v>1011</v>
      </c>
      <c r="C346" s="67" t="s">
        <v>1017</v>
      </c>
      <c r="D346" s="67"/>
      <c r="E346" s="194">
        <v>2</v>
      </c>
      <c r="F346" s="145">
        <v>7</v>
      </c>
      <c r="G346" s="145">
        <v>9</v>
      </c>
      <c r="H346" s="200">
        <v>18</v>
      </c>
    </row>
    <row r="347" spans="1:8" ht="15" x14ac:dyDescent="0.25">
      <c r="A347" s="67"/>
      <c r="B347" s="67" t="s">
        <v>1011</v>
      </c>
      <c r="C347" s="67" t="s">
        <v>1018</v>
      </c>
      <c r="D347" s="67"/>
      <c r="E347" s="194">
        <v>0</v>
      </c>
      <c r="F347" s="145">
        <v>0</v>
      </c>
      <c r="G347" s="145">
        <v>1</v>
      </c>
      <c r="H347" s="200">
        <v>1</v>
      </c>
    </row>
    <row r="348" spans="1:8" ht="15" x14ac:dyDescent="0.25">
      <c r="A348" s="67"/>
      <c r="B348" s="67" t="s">
        <v>1011</v>
      </c>
      <c r="C348" s="67" t="s">
        <v>809</v>
      </c>
      <c r="D348" s="67"/>
      <c r="E348" s="194">
        <v>1</v>
      </c>
      <c r="F348" s="145">
        <v>9</v>
      </c>
      <c r="G348" s="145">
        <v>8</v>
      </c>
      <c r="H348" s="200">
        <v>18</v>
      </c>
    </row>
    <row r="349" spans="1:8" ht="15" x14ac:dyDescent="0.25">
      <c r="A349" s="67"/>
      <c r="B349" s="67" t="s">
        <v>1011</v>
      </c>
      <c r="C349" s="67" t="s">
        <v>812</v>
      </c>
      <c r="D349" s="67"/>
      <c r="E349" s="194">
        <v>1</v>
      </c>
      <c r="F349" s="145">
        <v>0</v>
      </c>
      <c r="G349" s="145">
        <v>3</v>
      </c>
      <c r="H349" s="200">
        <v>4</v>
      </c>
    </row>
    <row r="350" spans="1:8" ht="15" x14ac:dyDescent="0.25">
      <c r="A350" s="67"/>
      <c r="B350" s="67" t="s">
        <v>1011</v>
      </c>
      <c r="C350" s="67" t="s">
        <v>1019</v>
      </c>
      <c r="D350" s="67"/>
      <c r="E350" s="194">
        <v>0</v>
      </c>
      <c r="F350" s="145">
        <v>1</v>
      </c>
      <c r="G350" s="145">
        <v>1</v>
      </c>
      <c r="H350" s="200">
        <v>2</v>
      </c>
    </row>
    <row r="351" spans="1:8" ht="15" x14ac:dyDescent="0.25">
      <c r="A351" s="67"/>
      <c r="B351" s="67" t="s">
        <v>1011</v>
      </c>
      <c r="C351" s="67" t="s">
        <v>1020</v>
      </c>
      <c r="D351" s="67"/>
      <c r="E351" s="194">
        <v>6</v>
      </c>
      <c r="F351" s="145">
        <v>16</v>
      </c>
      <c r="G351" s="145">
        <v>22</v>
      </c>
      <c r="H351" s="200">
        <v>44</v>
      </c>
    </row>
    <row r="352" spans="1:8" ht="15" x14ac:dyDescent="0.25">
      <c r="A352" s="67"/>
      <c r="B352" s="67" t="s">
        <v>1011</v>
      </c>
      <c r="C352" s="67" t="s">
        <v>1021</v>
      </c>
      <c r="D352" s="67"/>
      <c r="E352" s="194">
        <v>1</v>
      </c>
      <c r="F352" s="145">
        <v>0</v>
      </c>
      <c r="G352" s="145">
        <v>4</v>
      </c>
      <c r="H352" s="200">
        <v>5</v>
      </c>
    </row>
    <row r="353" spans="1:8" ht="15" x14ac:dyDescent="0.25">
      <c r="A353" s="67"/>
      <c r="B353" s="67" t="s">
        <v>1011</v>
      </c>
      <c r="C353" s="67" t="s">
        <v>1022</v>
      </c>
      <c r="D353" s="67"/>
      <c r="E353" s="194">
        <v>1</v>
      </c>
      <c r="F353" s="145">
        <v>1</v>
      </c>
      <c r="G353" s="145">
        <v>6</v>
      </c>
      <c r="H353" s="200">
        <v>8</v>
      </c>
    </row>
    <row r="354" spans="1:8" ht="15" x14ac:dyDescent="0.25">
      <c r="A354" s="67"/>
      <c r="B354" s="67" t="s">
        <v>1011</v>
      </c>
      <c r="C354" s="67" t="s">
        <v>1023</v>
      </c>
      <c r="D354" s="67"/>
      <c r="E354" s="194">
        <v>1</v>
      </c>
      <c r="F354" s="145">
        <v>0</v>
      </c>
      <c r="G354" s="145">
        <v>0</v>
      </c>
      <c r="H354" s="200">
        <v>1</v>
      </c>
    </row>
    <row r="355" spans="1:8" ht="15" x14ac:dyDescent="0.25">
      <c r="A355" s="67"/>
      <c r="B355" s="67" t="s">
        <v>1011</v>
      </c>
      <c r="C355" s="67" t="s">
        <v>1024</v>
      </c>
      <c r="D355" s="67"/>
      <c r="E355" s="194">
        <v>1</v>
      </c>
      <c r="F355" s="145">
        <v>9</v>
      </c>
      <c r="G355" s="145">
        <v>11</v>
      </c>
      <c r="H355" s="200">
        <v>21</v>
      </c>
    </row>
    <row r="356" spans="1:8" ht="15" x14ac:dyDescent="0.25">
      <c r="A356" s="67"/>
      <c r="B356" s="67" t="s">
        <v>1011</v>
      </c>
      <c r="C356" s="67" t="s">
        <v>1025</v>
      </c>
      <c r="D356" s="67"/>
      <c r="E356" s="194">
        <v>0</v>
      </c>
      <c r="F356" s="145">
        <v>0</v>
      </c>
      <c r="G356" s="145">
        <v>4</v>
      </c>
      <c r="H356" s="200">
        <v>4</v>
      </c>
    </row>
    <row r="357" spans="1:8" ht="15" x14ac:dyDescent="0.25">
      <c r="A357" s="67"/>
      <c r="B357" s="67" t="s">
        <v>1011</v>
      </c>
      <c r="C357" s="67" t="s">
        <v>888</v>
      </c>
      <c r="D357" s="67"/>
      <c r="E357" s="194">
        <v>0</v>
      </c>
      <c r="F357" s="145">
        <v>1</v>
      </c>
      <c r="G357" s="145">
        <v>1</v>
      </c>
      <c r="H357" s="200">
        <v>2</v>
      </c>
    </row>
    <row r="358" spans="1:8" ht="15" x14ac:dyDescent="0.25">
      <c r="A358" s="67"/>
      <c r="B358" s="67" t="s">
        <v>1011</v>
      </c>
      <c r="C358" s="67" t="s">
        <v>1026</v>
      </c>
      <c r="D358" s="67"/>
      <c r="E358" s="194">
        <v>0</v>
      </c>
      <c r="F358" s="145">
        <v>0</v>
      </c>
      <c r="G358" s="145">
        <v>1</v>
      </c>
      <c r="H358" s="200">
        <v>1</v>
      </c>
    </row>
    <row r="359" spans="1:8" ht="15" x14ac:dyDescent="0.25">
      <c r="A359" s="67"/>
      <c r="B359" s="67" t="s">
        <v>1011</v>
      </c>
      <c r="C359" s="67" t="s">
        <v>1027</v>
      </c>
      <c r="D359" s="67"/>
      <c r="E359" s="194">
        <v>2</v>
      </c>
      <c r="F359" s="145">
        <v>1</v>
      </c>
      <c r="G359" s="145">
        <v>1</v>
      </c>
      <c r="H359" s="200">
        <v>4</v>
      </c>
    </row>
    <row r="360" spans="1:8" ht="15" x14ac:dyDescent="0.25">
      <c r="A360" s="67"/>
      <c r="B360" s="67" t="s">
        <v>1011</v>
      </c>
      <c r="C360" s="67" t="s">
        <v>1028</v>
      </c>
      <c r="D360" s="67"/>
      <c r="E360" s="194">
        <v>1</v>
      </c>
      <c r="F360" s="145">
        <v>4</v>
      </c>
      <c r="G360" s="145">
        <v>2</v>
      </c>
      <c r="H360" s="200">
        <v>7</v>
      </c>
    </row>
    <row r="361" spans="1:8" ht="15" x14ac:dyDescent="0.25">
      <c r="A361" s="67"/>
      <c r="B361" s="67" t="s">
        <v>1011</v>
      </c>
      <c r="C361" s="67" t="s">
        <v>828</v>
      </c>
      <c r="D361" s="67"/>
      <c r="E361" s="194">
        <v>0</v>
      </c>
      <c r="F361" s="145">
        <v>0</v>
      </c>
      <c r="G361" s="145">
        <v>1</v>
      </c>
      <c r="H361" s="200">
        <v>1</v>
      </c>
    </row>
    <row r="362" spans="1:8" ht="15" x14ac:dyDescent="0.25">
      <c r="A362" s="67"/>
      <c r="B362" s="67" t="s">
        <v>1011</v>
      </c>
      <c r="C362" s="67" t="s">
        <v>1029</v>
      </c>
      <c r="D362" s="67"/>
      <c r="E362" s="194">
        <v>0</v>
      </c>
      <c r="F362" s="145">
        <v>0</v>
      </c>
      <c r="G362" s="145">
        <v>0</v>
      </c>
      <c r="H362" s="200">
        <v>0</v>
      </c>
    </row>
    <row r="363" spans="1:8" ht="15" x14ac:dyDescent="0.25">
      <c r="A363" s="67"/>
      <c r="B363" s="67" t="s">
        <v>1011</v>
      </c>
      <c r="C363" s="67" t="s">
        <v>1030</v>
      </c>
      <c r="D363" s="67"/>
      <c r="E363" s="194">
        <v>1</v>
      </c>
      <c r="F363" s="145">
        <v>4</v>
      </c>
      <c r="G363" s="145">
        <v>10</v>
      </c>
      <c r="H363" s="200">
        <v>15</v>
      </c>
    </row>
    <row r="364" spans="1:8" ht="15" x14ac:dyDescent="0.25">
      <c r="A364" s="67"/>
      <c r="B364" s="67" t="s">
        <v>1011</v>
      </c>
      <c r="C364" s="67" t="s">
        <v>1031</v>
      </c>
      <c r="D364" s="67"/>
      <c r="E364" s="194">
        <v>0</v>
      </c>
      <c r="F364" s="145">
        <v>0</v>
      </c>
      <c r="G364" s="145">
        <v>2</v>
      </c>
      <c r="H364" s="200">
        <v>2</v>
      </c>
    </row>
    <row r="365" spans="1:8" ht="15" x14ac:dyDescent="0.25">
      <c r="A365" s="67"/>
      <c r="B365" s="67" t="s">
        <v>1011</v>
      </c>
      <c r="C365" s="67" t="s">
        <v>1032</v>
      </c>
      <c r="D365" s="67"/>
      <c r="E365" s="194">
        <v>0</v>
      </c>
      <c r="F365" s="145">
        <v>0</v>
      </c>
      <c r="G365" s="145">
        <v>3</v>
      </c>
      <c r="H365" s="200">
        <v>3</v>
      </c>
    </row>
    <row r="366" spans="1:8" ht="15" x14ac:dyDescent="0.25">
      <c r="A366" s="67"/>
      <c r="B366" s="67" t="s">
        <v>1011</v>
      </c>
      <c r="C366" s="67" t="s">
        <v>1033</v>
      </c>
      <c r="D366" s="67"/>
      <c r="E366" s="194">
        <v>0</v>
      </c>
      <c r="F366" s="145">
        <v>1</v>
      </c>
      <c r="G366" s="145">
        <v>3</v>
      </c>
      <c r="H366" s="200">
        <v>4</v>
      </c>
    </row>
    <row r="367" spans="1:8" ht="15" x14ac:dyDescent="0.25">
      <c r="A367" s="67"/>
      <c r="B367" s="67" t="s">
        <v>1011</v>
      </c>
      <c r="C367" s="67" t="s">
        <v>1034</v>
      </c>
      <c r="D367" s="67"/>
      <c r="E367" s="194">
        <v>0</v>
      </c>
      <c r="F367" s="145">
        <v>0</v>
      </c>
      <c r="G367" s="145">
        <v>0</v>
      </c>
      <c r="H367" s="200">
        <v>0</v>
      </c>
    </row>
    <row r="368" spans="1:8" ht="15" x14ac:dyDescent="0.25">
      <c r="A368" s="67"/>
      <c r="B368" s="67" t="s">
        <v>1011</v>
      </c>
      <c r="C368" s="67" t="s">
        <v>1035</v>
      </c>
      <c r="D368" s="67"/>
      <c r="E368" s="194">
        <v>0</v>
      </c>
      <c r="F368" s="145">
        <v>3</v>
      </c>
      <c r="G368" s="145">
        <v>4</v>
      </c>
      <c r="H368" s="200">
        <v>7</v>
      </c>
    </row>
    <row r="369" spans="1:8" ht="15" x14ac:dyDescent="0.25">
      <c r="A369" s="67"/>
      <c r="B369" s="67" t="s">
        <v>1011</v>
      </c>
      <c r="C369" s="67" t="s">
        <v>1036</v>
      </c>
      <c r="D369" s="67"/>
      <c r="E369" s="194">
        <v>0</v>
      </c>
      <c r="F369" s="145">
        <v>0</v>
      </c>
      <c r="G369" s="145">
        <v>2</v>
      </c>
      <c r="H369" s="200">
        <v>2</v>
      </c>
    </row>
    <row r="370" spans="1:8" ht="15" x14ac:dyDescent="0.25">
      <c r="A370" s="67"/>
      <c r="B370" s="67" t="s">
        <v>1011</v>
      </c>
      <c r="C370" s="67" t="s">
        <v>1037</v>
      </c>
      <c r="D370" s="67"/>
      <c r="E370" s="194">
        <v>1</v>
      </c>
      <c r="F370" s="145">
        <v>5</v>
      </c>
      <c r="G370" s="145">
        <v>6</v>
      </c>
      <c r="H370" s="200">
        <v>12</v>
      </c>
    </row>
    <row r="371" spans="1:8" ht="15" x14ac:dyDescent="0.25">
      <c r="A371" s="67"/>
      <c r="B371" s="67" t="s">
        <v>1011</v>
      </c>
      <c r="C371" s="67" t="s">
        <v>1038</v>
      </c>
      <c r="D371" s="67"/>
      <c r="E371" s="194">
        <v>2</v>
      </c>
      <c r="F371" s="145">
        <v>2</v>
      </c>
      <c r="G371" s="145">
        <v>0</v>
      </c>
      <c r="H371" s="200">
        <v>4</v>
      </c>
    </row>
    <row r="372" spans="1:8" ht="15" x14ac:dyDescent="0.25">
      <c r="A372" s="67"/>
      <c r="B372" s="67" t="s">
        <v>1011</v>
      </c>
      <c r="C372" s="67" t="s">
        <v>1039</v>
      </c>
      <c r="D372" s="67"/>
      <c r="E372" s="194">
        <v>0</v>
      </c>
      <c r="F372" s="145">
        <v>1</v>
      </c>
      <c r="G372" s="145">
        <v>1</v>
      </c>
      <c r="H372" s="200">
        <v>2</v>
      </c>
    </row>
    <row r="373" spans="1:8" ht="15" x14ac:dyDescent="0.25">
      <c r="A373" s="67"/>
      <c r="B373" s="67" t="s">
        <v>257</v>
      </c>
      <c r="C373" s="67"/>
      <c r="D373" s="67"/>
      <c r="E373" s="201">
        <f>SUBTOTAL(109,Registered_Parks_and_Gardens_by_AONB[Grade I])</f>
        <v>36</v>
      </c>
      <c r="F373" s="202">
        <f>SUBTOTAL(109,Registered_Parks_and_Gardens_by_AONB[Grade II*])</f>
        <v>100</v>
      </c>
      <c r="G373" s="202">
        <f>SUBTOTAL(109,Registered_Parks_and_Gardens_by_AONB[Grade II])</f>
        <v>164</v>
      </c>
      <c r="H373" s="203">
        <f>SUBTOTAL(109,Registered_Parks_and_Gardens_by_AONB[Total])</f>
        <v>300</v>
      </c>
    </row>
    <row r="374" spans="1:8" ht="15" x14ac:dyDescent="0.25">
      <c r="A374" s="67"/>
      <c r="B374" s="67"/>
      <c r="C374" s="67"/>
      <c r="D374" s="67"/>
      <c r="E374" s="70"/>
      <c r="F374" s="70"/>
      <c r="G374" s="70"/>
      <c r="H374" s="70"/>
    </row>
    <row r="375" spans="1:8" s="8" customFormat="1" ht="12" x14ac:dyDescent="0.25">
      <c r="B375" s="8" t="s">
        <v>252</v>
      </c>
    </row>
    <row r="376" spans="1:8" s="8" customFormat="1" ht="12" x14ac:dyDescent="0.25">
      <c r="B376" s="8" t="s">
        <v>1042</v>
      </c>
    </row>
    <row r="377" spans="1:8" s="8" customFormat="1" ht="12" x14ac:dyDescent="0.25">
      <c r="B377" s="8" t="s">
        <v>1043</v>
      </c>
    </row>
    <row r="378" spans="1:8" s="8" customFormat="1" ht="12" x14ac:dyDescent="0.25">
      <c r="B378" s="8" t="s">
        <v>1044</v>
      </c>
    </row>
    <row r="379" spans="1:8" s="8" customFormat="1" ht="12" x14ac:dyDescent="0.25">
      <c r="B379" s="8" t="s">
        <v>1045</v>
      </c>
    </row>
    <row r="380" spans="1:8" s="8" customFormat="1" ht="12" x14ac:dyDescent="0.25">
      <c r="B380" s="8" t="s">
        <v>1046</v>
      </c>
    </row>
    <row r="381" spans="1:8" s="8" customFormat="1" ht="12" x14ac:dyDescent="0.25">
      <c r="B381" s="8" t="s">
        <v>10816</v>
      </c>
    </row>
  </sheetData>
  <mergeCells count="3">
    <mergeCell ref="B3:E3"/>
    <mergeCell ref="B7:E7"/>
    <mergeCell ref="E10:H10"/>
  </mergeCells>
  <conditionalFormatting sqref="B12:B320">
    <cfRule type="expression" dxfId="472" priority="1">
      <formula>B12=B11</formula>
    </cfRule>
  </conditionalFormatting>
  <hyperlinks>
    <hyperlink ref="B1" location="'Contents'!B7" display="⇐ Return to contents" xr:uid="{392401A4-2C74-4F8B-8608-C2CACF07F649}"/>
  </hyperlinks>
  <pageMargins left="0.7" right="0.7" top="0.75" bottom="0.75" header="0.3" footer="0.3"/>
  <pageSetup paperSize="9" orientation="portrait" horizontalDpi="90" verticalDpi="90" r:id="rId1"/>
  <tableParts count="3">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A0A00-51C7-4DD6-845D-0ECF9FCF8D6C}">
  <sheetPr codeName="Sheet10"/>
  <dimension ref="A1:AF60"/>
  <sheetViews>
    <sheetView showGridLines="0" topLeftCell="B1" zoomScaleNormal="100" workbookViewId="0">
      <selection activeCell="B1" sqref="B1"/>
    </sheetView>
  </sheetViews>
  <sheetFormatPr defaultColWidth="9.140625" defaultRowHeight="14.25" outlineLevelCol="1" x14ac:dyDescent="0.2"/>
  <cols>
    <col min="1" max="1" width="13.28515625" style="2" hidden="1" customWidth="1" outlineLevel="1"/>
    <col min="2" max="2" width="26.28515625" style="2" customWidth="1" collapsed="1"/>
    <col min="3" max="22" width="12.85546875" style="2" customWidth="1"/>
    <col min="23" max="23" width="22.140625" style="2" bestFit="1" customWidth="1"/>
    <col min="24" max="26" width="19.85546875" style="2" customWidth="1"/>
    <col min="27" max="27" width="9.140625" style="2"/>
    <col min="28" max="28" width="11" style="2" hidden="1" customWidth="1"/>
    <col min="29" max="29" width="27" style="2" bestFit="1" customWidth="1"/>
    <col min="30" max="30" width="31.85546875" style="2" bestFit="1" customWidth="1"/>
    <col min="31" max="16384" width="9.140625" style="2"/>
  </cols>
  <sheetData>
    <row r="1" spans="1:32" ht="15" x14ac:dyDescent="0.25">
      <c r="A1" s="51"/>
      <c r="B1" s="51" t="s">
        <v>33</v>
      </c>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row>
    <row r="2" spans="1:32" s="1" customFormat="1" ht="31.5" x14ac:dyDescent="0.5">
      <c r="A2" s="52"/>
      <c r="B2" s="52" t="s">
        <v>10817</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row>
    <row r="3" spans="1:32" ht="60.6" customHeight="1" x14ac:dyDescent="0.25">
      <c r="A3" s="67"/>
      <c r="B3" s="272" t="s">
        <v>10818</v>
      </c>
      <c r="C3" s="272"/>
      <c r="D3" s="272"/>
      <c r="E3" s="272"/>
      <c r="F3" s="272"/>
      <c r="G3" s="272"/>
      <c r="H3" s="272"/>
      <c r="I3" s="67"/>
      <c r="J3" s="67"/>
      <c r="K3" s="67"/>
      <c r="L3" s="67"/>
      <c r="M3" s="67"/>
      <c r="N3" s="67"/>
      <c r="O3" s="67"/>
      <c r="P3" s="67"/>
      <c r="Q3" s="67"/>
      <c r="R3" s="67"/>
      <c r="S3" s="67"/>
      <c r="T3" s="67"/>
      <c r="U3" s="67"/>
      <c r="V3" s="67"/>
      <c r="W3" s="67"/>
      <c r="X3" s="67"/>
      <c r="Y3" s="67"/>
      <c r="Z3" s="67"/>
      <c r="AA3" s="67"/>
      <c r="AB3" s="67"/>
      <c r="AC3" s="67"/>
      <c r="AD3" s="67"/>
      <c r="AE3" s="67"/>
      <c r="AF3" s="67"/>
    </row>
    <row r="4" spans="1:32" ht="15" x14ac:dyDescent="0.25">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row>
    <row r="5" spans="1:32" ht="18.75" x14ac:dyDescent="0.3">
      <c r="A5" s="67"/>
      <c r="B5" s="54" t="s">
        <v>10819</v>
      </c>
      <c r="C5" s="67"/>
      <c r="D5" s="67"/>
      <c r="E5" s="67"/>
      <c r="F5" s="67"/>
      <c r="G5" s="67"/>
      <c r="H5" s="67"/>
      <c r="I5" s="67"/>
      <c r="J5" s="67"/>
      <c r="K5" s="67"/>
      <c r="L5" s="67"/>
      <c r="M5" s="67"/>
      <c r="N5" s="67"/>
      <c r="O5" s="67"/>
      <c r="P5" s="67"/>
      <c r="Q5" s="67"/>
      <c r="R5" s="67"/>
      <c r="S5" s="67"/>
      <c r="T5" s="67"/>
      <c r="U5" s="67"/>
      <c r="V5" s="67"/>
      <c r="W5" s="67"/>
      <c r="X5" s="67"/>
      <c r="Y5" s="67"/>
      <c r="Z5" s="67"/>
      <c r="AA5" s="67"/>
      <c r="AB5" s="67"/>
      <c r="AC5" s="54" t="s">
        <v>10820</v>
      </c>
      <c r="AD5" s="67"/>
      <c r="AE5" s="67"/>
      <c r="AF5" s="67"/>
    </row>
    <row r="6" spans="1:32" s="3" customFormat="1" ht="45" x14ac:dyDescent="0.25">
      <c r="A6" s="69" t="s">
        <v>229</v>
      </c>
      <c r="B6" s="69" t="s">
        <v>210</v>
      </c>
      <c r="C6" s="69" t="s">
        <v>230</v>
      </c>
      <c r="D6" s="69" t="s">
        <v>231</v>
      </c>
      <c r="E6" s="69" t="s">
        <v>10736</v>
      </c>
      <c r="F6" s="69" t="s">
        <v>10737</v>
      </c>
      <c r="G6" s="69" t="s">
        <v>10738</v>
      </c>
      <c r="H6" s="69" t="s">
        <v>10739</v>
      </c>
      <c r="I6" s="69" t="s">
        <v>10740</v>
      </c>
      <c r="J6" s="69" t="s">
        <v>1062</v>
      </c>
      <c r="K6" s="69" t="s">
        <v>126</v>
      </c>
      <c r="L6" s="69" t="s">
        <v>127</v>
      </c>
      <c r="M6" s="69" t="s">
        <v>128</v>
      </c>
      <c r="N6" s="69" t="s">
        <v>129</v>
      </c>
      <c r="O6" s="69" t="s">
        <v>130</v>
      </c>
      <c r="P6" s="69" t="s">
        <v>131</v>
      </c>
      <c r="Q6" s="69" t="s">
        <v>132</v>
      </c>
      <c r="R6" s="69" t="s">
        <v>133</v>
      </c>
      <c r="S6" s="69" t="s">
        <v>134</v>
      </c>
      <c r="T6" s="69" t="s">
        <v>135</v>
      </c>
      <c r="U6" s="69" t="s">
        <v>136</v>
      </c>
      <c r="V6" s="69" t="s">
        <v>137</v>
      </c>
      <c r="W6" s="69" t="s">
        <v>10821</v>
      </c>
      <c r="X6" s="69" t="s">
        <v>10754</v>
      </c>
      <c r="Y6" s="69" t="s">
        <v>10755</v>
      </c>
      <c r="Z6" s="69" t="s">
        <v>234</v>
      </c>
      <c r="AA6" s="69"/>
      <c r="AB6" s="69" t="s">
        <v>229</v>
      </c>
      <c r="AC6" s="186" t="s">
        <v>210</v>
      </c>
      <c r="AD6" s="187" t="s">
        <v>10822</v>
      </c>
      <c r="AE6" s="69"/>
      <c r="AF6" s="67"/>
    </row>
    <row r="7" spans="1:32" s="6" customFormat="1" ht="15" x14ac:dyDescent="0.25">
      <c r="A7" s="67" t="s">
        <v>235</v>
      </c>
      <c r="B7" s="67" t="s">
        <v>171</v>
      </c>
      <c r="C7" s="67" t="s">
        <v>149</v>
      </c>
      <c r="D7" s="67" t="s">
        <v>149</v>
      </c>
      <c r="E7" s="67" t="s">
        <v>149</v>
      </c>
      <c r="F7" s="67" t="s">
        <v>149</v>
      </c>
      <c r="G7" s="67" t="s">
        <v>149</v>
      </c>
      <c r="H7" s="67" t="s">
        <v>149</v>
      </c>
      <c r="I7" s="67" t="s">
        <v>149</v>
      </c>
      <c r="J7" s="67">
        <v>1</v>
      </c>
      <c r="K7" s="67">
        <v>1</v>
      </c>
      <c r="L7" s="67">
        <v>1</v>
      </c>
      <c r="M7" s="67">
        <v>1</v>
      </c>
      <c r="N7" s="67">
        <v>1</v>
      </c>
      <c r="O7" s="67">
        <v>1</v>
      </c>
      <c r="P7" s="67">
        <v>1</v>
      </c>
      <c r="Q7" s="67">
        <v>1</v>
      </c>
      <c r="R7" s="67">
        <v>1</v>
      </c>
      <c r="S7" s="67">
        <v>1</v>
      </c>
      <c r="T7" s="67">
        <v>1</v>
      </c>
      <c r="U7" s="67">
        <v>1</v>
      </c>
      <c r="V7" s="67">
        <v>1</v>
      </c>
      <c r="W7" s="183">
        <f>Protected_Wrecks_by_Region[[#This Row],[2021]]/MAX(Protected_Wrecks_by_Region[2021])</f>
        <v>1.8518518518518517E-2</v>
      </c>
      <c r="X7" s="184">
        <f>Protected_Wrecks_by_Region[[#This Row],[2021]]-Protected_Wrecks_by_Region[[#This Row],[2009]]</f>
        <v>0</v>
      </c>
      <c r="Y7" s="183">
        <v>0</v>
      </c>
      <c r="Z7" s="72"/>
      <c r="AA7" s="72"/>
      <c r="AB7" s="67" t="s">
        <v>240</v>
      </c>
      <c r="AC7" s="88" t="s">
        <v>176</v>
      </c>
      <c r="AD7" s="89" t="s">
        <v>10823</v>
      </c>
      <c r="AE7" s="72"/>
      <c r="AF7" s="72"/>
    </row>
    <row r="8" spans="1:32" ht="15" x14ac:dyDescent="0.25">
      <c r="A8" s="67" t="s">
        <v>236</v>
      </c>
      <c r="B8" s="67" t="s">
        <v>172</v>
      </c>
      <c r="C8" s="67" t="s">
        <v>149</v>
      </c>
      <c r="D8" s="67" t="s">
        <v>149</v>
      </c>
      <c r="E8" s="67" t="s">
        <v>149</v>
      </c>
      <c r="F8" s="67" t="s">
        <v>149</v>
      </c>
      <c r="G8" s="67" t="s">
        <v>149</v>
      </c>
      <c r="H8" s="67" t="s">
        <v>149</v>
      </c>
      <c r="I8" s="67" t="s">
        <v>149</v>
      </c>
      <c r="J8" s="67">
        <v>0</v>
      </c>
      <c r="K8" s="67">
        <v>0</v>
      </c>
      <c r="L8" s="67">
        <v>0</v>
      </c>
      <c r="M8" s="67">
        <v>0</v>
      </c>
      <c r="N8" s="67">
        <v>0</v>
      </c>
      <c r="O8" s="67">
        <v>0</v>
      </c>
      <c r="P8" s="67">
        <v>0</v>
      </c>
      <c r="Q8" s="67">
        <v>0</v>
      </c>
      <c r="R8" s="67">
        <v>0</v>
      </c>
      <c r="S8" s="67">
        <v>0</v>
      </c>
      <c r="T8" s="67">
        <v>0</v>
      </c>
      <c r="U8" s="67">
        <v>0</v>
      </c>
      <c r="V8" s="67">
        <v>0</v>
      </c>
      <c r="W8" s="183">
        <f>Protected_Wrecks_by_Region[[#This Row],[2021]]/MAX(Protected_Wrecks_by_Region[2021])</f>
        <v>0</v>
      </c>
      <c r="X8" s="184">
        <f>Protected_Wrecks_by_Region[[#This Row],[2021]]-Protected_Wrecks_by_Region[[#This Row],[2009]]</f>
        <v>0</v>
      </c>
      <c r="Y8" s="183">
        <v>0</v>
      </c>
      <c r="Z8" s="72"/>
      <c r="AA8" s="67"/>
      <c r="AB8" s="67" t="s">
        <v>240</v>
      </c>
      <c r="AC8" s="88" t="s">
        <v>176</v>
      </c>
      <c r="AD8" s="89" t="s">
        <v>177</v>
      </c>
      <c r="AE8" s="67"/>
      <c r="AF8" s="67"/>
    </row>
    <row r="9" spans="1:32" ht="15" x14ac:dyDescent="0.25">
      <c r="A9" s="67" t="s">
        <v>237</v>
      </c>
      <c r="B9" s="67" t="s">
        <v>173</v>
      </c>
      <c r="C9" s="67" t="s">
        <v>149</v>
      </c>
      <c r="D9" s="67" t="s">
        <v>149</v>
      </c>
      <c r="E9" s="67" t="s">
        <v>149</v>
      </c>
      <c r="F9" s="67" t="s">
        <v>149</v>
      </c>
      <c r="G9" s="67" t="s">
        <v>149</v>
      </c>
      <c r="H9" s="67" t="s">
        <v>149</v>
      </c>
      <c r="I9" s="67" t="s">
        <v>149</v>
      </c>
      <c r="J9" s="67">
        <v>1</v>
      </c>
      <c r="K9" s="67">
        <v>1</v>
      </c>
      <c r="L9" s="67">
        <v>1</v>
      </c>
      <c r="M9" s="67">
        <v>1</v>
      </c>
      <c r="N9" s="67">
        <v>1</v>
      </c>
      <c r="O9" s="67">
        <v>1</v>
      </c>
      <c r="P9" s="67">
        <v>1</v>
      </c>
      <c r="Q9" s="67">
        <v>1</v>
      </c>
      <c r="R9" s="67">
        <v>1</v>
      </c>
      <c r="S9" s="67">
        <v>2</v>
      </c>
      <c r="T9" s="67">
        <v>2</v>
      </c>
      <c r="U9" s="67">
        <v>2</v>
      </c>
      <c r="V9" s="67">
        <v>2</v>
      </c>
      <c r="W9" s="183">
        <f>Protected_Wrecks_by_Region[[#This Row],[2021]]/MAX(Protected_Wrecks_by_Region[2021])</f>
        <v>3.7037037037037035E-2</v>
      </c>
      <c r="X9" s="184">
        <f>Protected_Wrecks_by_Region[[#This Row],[2021]]-Protected_Wrecks_by_Region[[#This Row],[2009]]</f>
        <v>1</v>
      </c>
      <c r="Y9" s="183">
        <f>X9/J9</f>
        <v>1</v>
      </c>
      <c r="Z9" s="72"/>
      <c r="AA9" s="67"/>
      <c r="AB9" s="72" t="s">
        <v>235</v>
      </c>
      <c r="AC9" s="88" t="s">
        <v>171</v>
      </c>
      <c r="AD9" s="89" t="s">
        <v>10824</v>
      </c>
      <c r="AE9" s="67"/>
      <c r="AF9" s="67"/>
    </row>
    <row r="10" spans="1:32" ht="15" x14ac:dyDescent="0.25">
      <c r="A10" s="67" t="s">
        <v>238</v>
      </c>
      <c r="B10" s="67" t="s">
        <v>174</v>
      </c>
      <c r="C10" s="67" t="s">
        <v>149</v>
      </c>
      <c r="D10" s="67" t="s">
        <v>149</v>
      </c>
      <c r="E10" s="67" t="s">
        <v>149</v>
      </c>
      <c r="F10" s="67" t="s">
        <v>149</v>
      </c>
      <c r="G10" s="67" t="s">
        <v>149</v>
      </c>
      <c r="H10" s="67" t="s">
        <v>149</v>
      </c>
      <c r="I10" s="67" t="s">
        <v>149</v>
      </c>
      <c r="J10" s="67">
        <v>0</v>
      </c>
      <c r="K10" s="67">
        <v>0</v>
      </c>
      <c r="L10" s="67">
        <v>0</v>
      </c>
      <c r="M10" s="67">
        <v>0</v>
      </c>
      <c r="N10" s="67">
        <v>0</v>
      </c>
      <c r="O10" s="67">
        <v>0</v>
      </c>
      <c r="P10" s="67">
        <v>0</v>
      </c>
      <c r="Q10" s="67">
        <v>0</v>
      </c>
      <c r="R10" s="67">
        <v>0</v>
      </c>
      <c r="S10" s="67">
        <v>0</v>
      </c>
      <c r="T10" s="67">
        <v>0</v>
      </c>
      <c r="U10" s="67">
        <v>0</v>
      </c>
      <c r="V10" s="67">
        <v>0</v>
      </c>
      <c r="W10" s="183">
        <f>Protected_Wrecks_by_Region[[#This Row],[2021]]/MAX(Protected_Wrecks_by_Region[2021])</f>
        <v>0</v>
      </c>
      <c r="X10" s="184">
        <f>Protected_Wrecks_by_Region[[#This Row],[2021]]-Protected_Wrecks_by_Region[[#This Row],[2009]]</f>
        <v>0</v>
      </c>
      <c r="Y10" s="183">
        <v>0</v>
      </c>
      <c r="Z10" s="72"/>
      <c r="AA10" s="67"/>
      <c r="AB10" s="67" t="s">
        <v>242</v>
      </c>
      <c r="AC10" s="88" t="s">
        <v>178</v>
      </c>
      <c r="AD10" s="89" t="s">
        <v>10825</v>
      </c>
      <c r="AE10" s="67"/>
      <c r="AF10" s="67"/>
    </row>
    <row r="11" spans="1:32" ht="15" x14ac:dyDescent="0.25">
      <c r="A11" s="67" t="s">
        <v>239</v>
      </c>
      <c r="B11" s="67" t="s">
        <v>175</v>
      </c>
      <c r="C11" s="67" t="s">
        <v>149</v>
      </c>
      <c r="D11" s="67" t="s">
        <v>149</v>
      </c>
      <c r="E11" s="67" t="s">
        <v>149</v>
      </c>
      <c r="F11" s="67" t="s">
        <v>149</v>
      </c>
      <c r="G11" s="67" t="s">
        <v>149</v>
      </c>
      <c r="H11" s="67" t="s">
        <v>149</v>
      </c>
      <c r="I11" s="67" t="s">
        <v>149</v>
      </c>
      <c r="J11" s="67">
        <v>0</v>
      </c>
      <c r="K11" s="67">
        <v>0</v>
      </c>
      <c r="L11" s="67">
        <v>0</v>
      </c>
      <c r="M11" s="67">
        <v>0</v>
      </c>
      <c r="N11" s="67">
        <v>0</v>
      </c>
      <c r="O11" s="67">
        <v>0</v>
      </c>
      <c r="P11" s="67">
        <v>0</v>
      </c>
      <c r="Q11" s="67">
        <v>0</v>
      </c>
      <c r="R11" s="67">
        <v>0</v>
      </c>
      <c r="S11" s="67">
        <v>0</v>
      </c>
      <c r="T11" s="67">
        <v>0</v>
      </c>
      <c r="U11" s="67">
        <v>0</v>
      </c>
      <c r="V11" s="67">
        <v>0</v>
      </c>
      <c r="W11" s="183">
        <f>Protected_Wrecks_by_Region[[#This Row],[2021]]/MAX(Protected_Wrecks_by_Region[2021])</f>
        <v>0</v>
      </c>
      <c r="X11" s="184">
        <f>Protected_Wrecks_by_Region[[#This Row],[2021]]-Protected_Wrecks_by_Region[[#This Row],[2009]]</f>
        <v>0</v>
      </c>
      <c r="Y11" s="183">
        <v>0</v>
      </c>
      <c r="Z11" s="72"/>
      <c r="AA11" s="67"/>
      <c r="AB11" s="67" t="s">
        <v>242</v>
      </c>
      <c r="AC11" s="88" t="s">
        <v>178</v>
      </c>
      <c r="AD11" s="89" t="s">
        <v>10826</v>
      </c>
      <c r="AE11" s="67"/>
      <c r="AF11" s="67"/>
    </row>
    <row r="12" spans="1:32" ht="15" x14ac:dyDescent="0.25">
      <c r="A12" s="67" t="s">
        <v>240</v>
      </c>
      <c r="B12" s="67" t="s">
        <v>176</v>
      </c>
      <c r="C12" s="67" t="s">
        <v>149</v>
      </c>
      <c r="D12" s="67" t="s">
        <v>149</v>
      </c>
      <c r="E12" s="67" t="s">
        <v>149</v>
      </c>
      <c r="F12" s="67" t="s">
        <v>149</v>
      </c>
      <c r="G12" s="67" t="s">
        <v>149</v>
      </c>
      <c r="H12" s="67" t="s">
        <v>149</v>
      </c>
      <c r="I12" s="67" t="s">
        <v>149</v>
      </c>
      <c r="J12" s="67">
        <v>2</v>
      </c>
      <c r="K12" s="67">
        <v>2</v>
      </c>
      <c r="L12" s="67">
        <v>2</v>
      </c>
      <c r="M12" s="67">
        <v>2</v>
      </c>
      <c r="N12" s="67">
        <v>2</v>
      </c>
      <c r="O12" s="67">
        <v>2</v>
      </c>
      <c r="P12" s="67">
        <v>2</v>
      </c>
      <c r="Q12" s="67">
        <v>2</v>
      </c>
      <c r="R12" s="67">
        <v>2</v>
      </c>
      <c r="S12" s="67">
        <v>2</v>
      </c>
      <c r="T12" s="67">
        <v>2</v>
      </c>
      <c r="U12" s="67">
        <v>2</v>
      </c>
      <c r="V12" s="67">
        <v>2</v>
      </c>
      <c r="W12" s="183">
        <f>Protected_Wrecks_by_Region[[#This Row],[2021]]/MAX(Protected_Wrecks_by_Region[2021])</f>
        <v>3.7037037037037035E-2</v>
      </c>
      <c r="X12" s="184">
        <f>Protected_Wrecks_by_Region[[#This Row],[2021]]-Protected_Wrecks_by_Region[[#This Row],[2009]]</f>
        <v>0</v>
      </c>
      <c r="Y12" s="183">
        <v>0</v>
      </c>
      <c r="Z12" s="72"/>
      <c r="AA12" s="67"/>
      <c r="AB12" s="67" t="s">
        <v>242</v>
      </c>
      <c r="AC12" s="88" t="s">
        <v>178</v>
      </c>
      <c r="AD12" s="89" t="s">
        <v>10827</v>
      </c>
      <c r="AE12" s="67"/>
      <c r="AF12" s="67"/>
    </row>
    <row r="13" spans="1:32" ht="15" x14ac:dyDescent="0.25">
      <c r="A13" s="67" t="s">
        <v>241</v>
      </c>
      <c r="B13" s="67" t="s">
        <v>177</v>
      </c>
      <c r="C13" s="67" t="s">
        <v>149</v>
      </c>
      <c r="D13" s="67" t="s">
        <v>149</v>
      </c>
      <c r="E13" s="67" t="s">
        <v>149</v>
      </c>
      <c r="F13" s="67" t="s">
        <v>149</v>
      </c>
      <c r="G13" s="67" t="s">
        <v>149</v>
      </c>
      <c r="H13" s="67" t="s">
        <v>149</v>
      </c>
      <c r="I13" s="67" t="s">
        <v>149</v>
      </c>
      <c r="J13" s="67">
        <v>0</v>
      </c>
      <c r="K13" s="67">
        <v>0</v>
      </c>
      <c r="L13" s="67">
        <v>0</v>
      </c>
      <c r="M13" s="67">
        <v>0</v>
      </c>
      <c r="N13" s="67">
        <v>0</v>
      </c>
      <c r="O13" s="67">
        <v>0</v>
      </c>
      <c r="P13" s="67">
        <v>0</v>
      </c>
      <c r="Q13" s="67">
        <v>0</v>
      </c>
      <c r="R13" s="67">
        <v>0</v>
      </c>
      <c r="S13" s="67">
        <v>0</v>
      </c>
      <c r="T13" s="67">
        <v>0</v>
      </c>
      <c r="U13" s="67">
        <v>0</v>
      </c>
      <c r="V13" s="67">
        <v>0</v>
      </c>
      <c r="W13" s="183">
        <f>Protected_Wrecks_by_Region[[#This Row],[2021]]/MAX(Protected_Wrecks_by_Region[2021])</f>
        <v>0</v>
      </c>
      <c r="X13" s="184">
        <f>Protected_Wrecks_by_Region[[#This Row],[2021]]-Protected_Wrecks_by_Region[[#This Row],[2009]]</f>
        <v>0</v>
      </c>
      <c r="Y13" s="183">
        <v>0</v>
      </c>
      <c r="Z13" s="72"/>
      <c r="AA13" s="67"/>
      <c r="AB13" s="67" t="s">
        <v>242</v>
      </c>
      <c r="AC13" s="88" t="s">
        <v>178</v>
      </c>
      <c r="AD13" s="89" t="s">
        <v>10828</v>
      </c>
      <c r="AE13" s="67"/>
      <c r="AF13" s="67"/>
    </row>
    <row r="14" spans="1:32" ht="15" x14ac:dyDescent="0.25">
      <c r="A14" s="67" t="s">
        <v>242</v>
      </c>
      <c r="B14" s="67" t="s">
        <v>178</v>
      </c>
      <c r="C14" s="67" t="s">
        <v>149</v>
      </c>
      <c r="D14" s="67" t="s">
        <v>149</v>
      </c>
      <c r="E14" s="67" t="s">
        <v>149</v>
      </c>
      <c r="F14" s="67" t="s">
        <v>149</v>
      </c>
      <c r="G14" s="67" t="s">
        <v>149</v>
      </c>
      <c r="H14" s="67" t="s">
        <v>149</v>
      </c>
      <c r="I14" s="67" t="s">
        <v>149</v>
      </c>
      <c r="J14" s="67">
        <v>19</v>
      </c>
      <c r="K14" s="67">
        <v>19</v>
      </c>
      <c r="L14" s="67">
        <v>19</v>
      </c>
      <c r="M14" s="67">
        <v>19</v>
      </c>
      <c r="N14" s="67">
        <v>20</v>
      </c>
      <c r="O14" s="67">
        <v>21</v>
      </c>
      <c r="P14" s="67">
        <v>21</v>
      </c>
      <c r="Q14" s="67">
        <v>21</v>
      </c>
      <c r="R14" s="67">
        <v>22</v>
      </c>
      <c r="S14" s="67">
        <v>21</v>
      </c>
      <c r="T14" s="67">
        <v>21</v>
      </c>
      <c r="U14" s="67">
        <v>22</v>
      </c>
      <c r="V14" s="67">
        <v>22</v>
      </c>
      <c r="W14" s="183">
        <f>Protected_Wrecks_by_Region[[#This Row],[2021]]/MAX(Protected_Wrecks_by_Region[2021])</f>
        <v>0.40740740740740738</v>
      </c>
      <c r="X14" s="184">
        <f>Protected_Wrecks_by_Region[[#This Row],[2021]]-Protected_Wrecks_by_Region[[#This Row],[2009]]</f>
        <v>3</v>
      </c>
      <c r="Y14" s="183">
        <f>X14/J14</f>
        <v>0.15789473684210525</v>
      </c>
      <c r="Z14" s="72"/>
      <c r="AA14" s="67"/>
      <c r="AB14" s="67" t="s">
        <v>242</v>
      </c>
      <c r="AC14" s="88" t="s">
        <v>178</v>
      </c>
      <c r="AD14" s="89" t="s">
        <v>10829</v>
      </c>
      <c r="AE14" s="67"/>
      <c r="AF14" s="67"/>
    </row>
    <row r="15" spans="1:32" ht="15" x14ac:dyDescent="0.25">
      <c r="A15" s="67" t="s">
        <v>243</v>
      </c>
      <c r="B15" s="67" t="s">
        <v>179</v>
      </c>
      <c r="C15" s="67" t="s">
        <v>149</v>
      </c>
      <c r="D15" s="67" t="s">
        <v>149</v>
      </c>
      <c r="E15" s="67" t="s">
        <v>149</v>
      </c>
      <c r="F15" s="67" t="s">
        <v>149</v>
      </c>
      <c r="G15" s="67" t="s">
        <v>149</v>
      </c>
      <c r="H15" s="67" t="s">
        <v>149</v>
      </c>
      <c r="I15" s="67" t="s">
        <v>149</v>
      </c>
      <c r="J15" s="67">
        <v>23</v>
      </c>
      <c r="K15" s="67">
        <v>23</v>
      </c>
      <c r="L15" s="67">
        <v>23</v>
      </c>
      <c r="M15" s="67">
        <v>23</v>
      </c>
      <c r="N15" s="67">
        <v>23</v>
      </c>
      <c r="O15" s="67">
        <v>24</v>
      </c>
      <c r="P15" s="67">
        <v>24</v>
      </c>
      <c r="Q15" s="67">
        <v>24</v>
      </c>
      <c r="R15" s="67">
        <v>26</v>
      </c>
      <c r="S15" s="67">
        <v>27</v>
      </c>
      <c r="T15" s="67">
        <v>27</v>
      </c>
      <c r="U15" s="67">
        <v>27</v>
      </c>
      <c r="V15" s="67">
        <v>27</v>
      </c>
      <c r="W15" s="183">
        <f>Protected_Wrecks_by_Region[[#This Row],[2021]]/MAX(Protected_Wrecks_by_Region[2021])</f>
        <v>0.5</v>
      </c>
      <c r="X15" s="184">
        <f>Protected_Wrecks_by_Region[[#This Row],[2021]]-Protected_Wrecks_by_Region[[#This Row],[2009]]</f>
        <v>4</v>
      </c>
      <c r="Y15" s="183">
        <f>X15/J15</f>
        <v>0.17391304347826086</v>
      </c>
      <c r="Z15" s="72"/>
      <c r="AA15" s="67"/>
      <c r="AB15" s="67" t="s">
        <v>242</v>
      </c>
      <c r="AC15" s="88" t="s">
        <v>178</v>
      </c>
      <c r="AD15" s="89" t="s">
        <v>10830</v>
      </c>
      <c r="AE15" s="67"/>
      <c r="AF15" s="67"/>
    </row>
    <row r="16" spans="1:32" ht="15" x14ac:dyDescent="0.25">
      <c r="A16" s="67" t="s">
        <v>244</v>
      </c>
      <c r="B16" s="72" t="s">
        <v>180</v>
      </c>
      <c r="C16" s="72">
        <v>39</v>
      </c>
      <c r="D16" s="72">
        <v>39</v>
      </c>
      <c r="E16" s="72">
        <v>40</v>
      </c>
      <c r="F16" s="72" t="s">
        <v>10831</v>
      </c>
      <c r="G16" s="72">
        <v>42</v>
      </c>
      <c r="H16" s="72">
        <v>45</v>
      </c>
      <c r="I16" s="72">
        <v>45</v>
      </c>
      <c r="J16" s="72">
        <v>46</v>
      </c>
      <c r="K16" s="72">
        <v>46</v>
      </c>
      <c r="L16" s="72">
        <v>46</v>
      </c>
      <c r="M16" s="72">
        <v>46</v>
      </c>
      <c r="N16" s="72">
        <v>47</v>
      </c>
      <c r="O16" s="72">
        <v>49</v>
      </c>
      <c r="P16" s="72">
        <v>49</v>
      </c>
      <c r="Q16" s="72">
        <v>49</v>
      </c>
      <c r="R16" s="72">
        <f>SUM(R7:R15)</f>
        <v>52</v>
      </c>
      <c r="S16" s="72">
        <f>SUM(S7:S15)</f>
        <v>53</v>
      </c>
      <c r="T16" s="72">
        <v>53</v>
      </c>
      <c r="U16" s="72">
        <v>54</v>
      </c>
      <c r="V16" s="72">
        <v>54</v>
      </c>
      <c r="W16" s="185">
        <f>Protected_Wrecks_by_Region[[#This Row],[2021]]/MAX(Protected_Wrecks_by_Region[2021])</f>
        <v>1</v>
      </c>
      <c r="X16" s="184">
        <f>Protected_Wrecks_by_Region[[#This Row],[2021]]-Protected_Wrecks_by_Region[[#This Row],[2009]]</f>
        <v>8</v>
      </c>
      <c r="Y16" s="185">
        <f>X16/J16</f>
        <v>0.17391304347826086</v>
      </c>
      <c r="Z16" s="72"/>
      <c r="AA16" s="67"/>
      <c r="AB16" s="67" t="s">
        <v>242</v>
      </c>
      <c r="AC16" s="88" t="s">
        <v>178</v>
      </c>
      <c r="AD16" s="89" t="s">
        <v>10832</v>
      </c>
      <c r="AE16" s="67"/>
      <c r="AF16" s="67"/>
    </row>
    <row r="17" spans="1:32" ht="15" x14ac:dyDescent="0.25">
      <c r="A17" s="67"/>
      <c r="B17" s="8" t="s">
        <v>10794</v>
      </c>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t="s">
        <v>242</v>
      </c>
      <c r="AC17" s="88" t="s">
        <v>178</v>
      </c>
      <c r="AD17" s="89" t="s">
        <v>10833</v>
      </c>
      <c r="AE17" s="67"/>
      <c r="AF17" s="67"/>
    </row>
    <row r="18" spans="1:32" ht="15" x14ac:dyDescent="0.25">
      <c r="A18" s="67"/>
      <c r="B18" s="8" t="s">
        <v>10834</v>
      </c>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t="s">
        <v>242</v>
      </c>
      <c r="AC18" s="88" t="s">
        <v>178</v>
      </c>
      <c r="AD18" s="89" t="s">
        <v>10835</v>
      </c>
      <c r="AE18" s="67"/>
      <c r="AF18" s="67"/>
    </row>
    <row r="19" spans="1:32" ht="15" x14ac:dyDescent="0.25">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t="s">
        <v>242</v>
      </c>
      <c r="AC19" s="88" t="s">
        <v>178</v>
      </c>
      <c r="AD19" s="89" t="s">
        <v>10836</v>
      </c>
      <c r="AE19" s="67"/>
      <c r="AF19" s="67"/>
    </row>
    <row r="20" spans="1:32" ht="15" x14ac:dyDescent="0.25">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t="s">
        <v>242</v>
      </c>
      <c r="AC20" s="88" t="s">
        <v>178</v>
      </c>
      <c r="AD20" s="89" t="s">
        <v>10837</v>
      </c>
      <c r="AE20" s="67"/>
      <c r="AF20" s="67"/>
    </row>
    <row r="21" spans="1:32" ht="15" x14ac:dyDescent="0.25">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t="s">
        <v>242</v>
      </c>
      <c r="AC21" s="88" t="s">
        <v>178</v>
      </c>
      <c r="AD21" s="89" t="s">
        <v>10838</v>
      </c>
      <c r="AE21" s="67"/>
      <c r="AF21" s="67"/>
    </row>
    <row r="22" spans="1:32" ht="15" x14ac:dyDescent="0.25">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t="s">
        <v>242</v>
      </c>
      <c r="AC22" s="88" t="s">
        <v>178</v>
      </c>
      <c r="AD22" s="89" t="s">
        <v>10839</v>
      </c>
      <c r="AE22" s="67"/>
      <c r="AF22" s="67"/>
    </row>
    <row r="23" spans="1:32" ht="15" x14ac:dyDescent="0.25">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t="s">
        <v>242</v>
      </c>
      <c r="AC23" s="88" t="s">
        <v>178</v>
      </c>
      <c r="AD23" s="89" t="s">
        <v>10840</v>
      </c>
      <c r="AE23" s="67"/>
      <c r="AF23" s="67"/>
    </row>
    <row r="24" spans="1:32" ht="15" x14ac:dyDescent="0.25">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t="s">
        <v>242</v>
      </c>
      <c r="AC24" s="88" t="s">
        <v>178</v>
      </c>
      <c r="AD24" s="89" t="s">
        <v>529</v>
      </c>
      <c r="AE24" s="67"/>
      <c r="AF24" s="67"/>
    </row>
    <row r="25" spans="1:32" ht="15" x14ac:dyDescent="0.25">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t="s">
        <v>242</v>
      </c>
      <c r="AC25" s="88" t="s">
        <v>178</v>
      </c>
      <c r="AD25" s="89" t="s">
        <v>10841</v>
      </c>
      <c r="AE25" s="67"/>
      <c r="AF25" s="67"/>
    </row>
    <row r="26" spans="1:32" ht="15" x14ac:dyDescent="0.25">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t="s">
        <v>242</v>
      </c>
      <c r="AC26" s="88" t="s">
        <v>178</v>
      </c>
      <c r="AD26" s="89" t="s">
        <v>10842</v>
      </c>
      <c r="AE26" s="67"/>
      <c r="AF26" s="67"/>
    </row>
    <row r="27" spans="1:32" ht="15" x14ac:dyDescent="0.25">
      <c r="A27" s="67"/>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t="s">
        <v>242</v>
      </c>
      <c r="AC27" s="88" t="s">
        <v>178</v>
      </c>
      <c r="AD27" s="89" t="s">
        <v>10843</v>
      </c>
      <c r="AE27" s="67"/>
      <c r="AF27" s="67"/>
    </row>
    <row r="28" spans="1:32" ht="15" x14ac:dyDescent="0.25">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t="s">
        <v>242</v>
      </c>
      <c r="AC28" s="88" t="s">
        <v>178</v>
      </c>
      <c r="AD28" s="89" t="s">
        <v>10844</v>
      </c>
      <c r="AE28" s="67"/>
      <c r="AF28" s="67"/>
    </row>
    <row r="29" spans="1:32" ht="15" x14ac:dyDescent="0.25">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t="s">
        <v>242</v>
      </c>
      <c r="AC29" s="88" t="s">
        <v>178</v>
      </c>
      <c r="AD29" s="89" t="s">
        <v>10845</v>
      </c>
      <c r="AE29" s="67"/>
      <c r="AF29" s="67"/>
    </row>
    <row r="30" spans="1:32" ht="15" x14ac:dyDescent="0.25">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t="s">
        <v>242</v>
      </c>
      <c r="AC30" s="88" t="s">
        <v>178</v>
      </c>
      <c r="AD30" s="89" t="s">
        <v>10846</v>
      </c>
      <c r="AE30" s="67"/>
      <c r="AF30" s="67"/>
    </row>
    <row r="31" spans="1:32" ht="15" x14ac:dyDescent="0.25">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t="s">
        <v>242</v>
      </c>
      <c r="AC31" s="88" t="s">
        <v>178</v>
      </c>
      <c r="AD31" s="89" t="s">
        <v>10847</v>
      </c>
      <c r="AE31" s="67"/>
      <c r="AF31" s="67"/>
    </row>
    <row r="32" spans="1:32" ht="15" x14ac:dyDescent="0.25">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t="s">
        <v>242</v>
      </c>
      <c r="AC32" s="88" t="s">
        <v>178</v>
      </c>
      <c r="AD32" s="89" t="s">
        <v>10848</v>
      </c>
      <c r="AE32" s="67"/>
      <c r="AF32" s="67"/>
    </row>
    <row r="33" spans="1:32" ht="15" x14ac:dyDescent="0.25">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t="s">
        <v>243</v>
      </c>
      <c r="AC33" s="88" t="s">
        <v>179</v>
      </c>
      <c r="AD33" s="89" t="s">
        <v>10849</v>
      </c>
      <c r="AE33" s="67"/>
      <c r="AF33" s="67"/>
    </row>
    <row r="34" spans="1:32" ht="15" x14ac:dyDescent="0.25">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t="s">
        <v>243</v>
      </c>
      <c r="AC34" s="88" t="s">
        <v>179</v>
      </c>
      <c r="AD34" s="89" t="s">
        <v>10850</v>
      </c>
      <c r="AE34" s="67"/>
      <c r="AF34" s="67"/>
    </row>
    <row r="35" spans="1:32" ht="15" x14ac:dyDescent="0.25">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t="s">
        <v>243</v>
      </c>
      <c r="AC35" s="88" t="s">
        <v>179</v>
      </c>
      <c r="AD35" s="89" t="s">
        <v>10851</v>
      </c>
      <c r="AE35" s="67"/>
      <c r="AF35" s="67"/>
    </row>
    <row r="36" spans="1:32" ht="15" x14ac:dyDescent="0.25">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t="s">
        <v>243</v>
      </c>
      <c r="AC36" s="88" t="s">
        <v>179</v>
      </c>
      <c r="AD36" s="89" t="s">
        <v>10852</v>
      </c>
      <c r="AE36" s="67"/>
      <c r="AF36" s="67"/>
    </row>
    <row r="37" spans="1:32" ht="15" x14ac:dyDescent="0.25">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t="s">
        <v>243</v>
      </c>
      <c r="AC37" s="88" t="s">
        <v>179</v>
      </c>
      <c r="AD37" s="89" t="s">
        <v>10853</v>
      </c>
      <c r="AE37" s="67"/>
      <c r="AF37" s="67"/>
    </row>
    <row r="38" spans="1:32" ht="15" x14ac:dyDescent="0.25">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t="s">
        <v>243</v>
      </c>
      <c r="AC38" s="88" t="s">
        <v>179</v>
      </c>
      <c r="AD38" s="89" t="s">
        <v>10854</v>
      </c>
      <c r="AE38" s="67"/>
      <c r="AF38" s="67"/>
    </row>
    <row r="39" spans="1:32" ht="15" x14ac:dyDescent="0.25">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t="s">
        <v>243</v>
      </c>
      <c r="AC39" s="88" t="s">
        <v>179</v>
      </c>
      <c r="AD39" s="89" t="s">
        <v>10855</v>
      </c>
      <c r="AE39" s="67"/>
      <c r="AF39" s="67"/>
    </row>
    <row r="40" spans="1:32" ht="15" x14ac:dyDescent="0.25">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t="s">
        <v>243</v>
      </c>
      <c r="AC40" s="88" t="s">
        <v>179</v>
      </c>
      <c r="AD40" s="89" t="s">
        <v>10856</v>
      </c>
      <c r="AE40" s="67"/>
      <c r="AF40" s="67"/>
    </row>
    <row r="41" spans="1:32" ht="15" x14ac:dyDescent="0.25">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t="s">
        <v>243</v>
      </c>
      <c r="AC41" s="88" t="s">
        <v>179</v>
      </c>
      <c r="AD41" s="89" t="s">
        <v>10857</v>
      </c>
      <c r="AE41" s="67"/>
      <c r="AF41" s="67"/>
    </row>
    <row r="42" spans="1:32" ht="15" x14ac:dyDescent="0.25">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t="s">
        <v>243</v>
      </c>
      <c r="AC42" s="88" t="s">
        <v>179</v>
      </c>
      <c r="AD42" s="89" t="s">
        <v>8311</v>
      </c>
      <c r="AE42" s="67"/>
      <c r="AF42" s="67"/>
    </row>
    <row r="43" spans="1:32" ht="15" x14ac:dyDescent="0.25">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t="s">
        <v>243</v>
      </c>
      <c r="AC43" s="88" t="s">
        <v>179</v>
      </c>
      <c r="AD43" s="89" t="s">
        <v>10858</v>
      </c>
      <c r="AE43" s="67"/>
      <c r="AF43" s="67"/>
    </row>
    <row r="44" spans="1:32" ht="15" x14ac:dyDescent="0.25">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t="s">
        <v>243</v>
      </c>
      <c r="AC44" s="88" t="s">
        <v>179</v>
      </c>
      <c r="AD44" s="89" t="s">
        <v>10859</v>
      </c>
      <c r="AE44" s="67"/>
      <c r="AF44" s="67"/>
    </row>
    <row r="45" spans="1:32" ht="15" x14ac:dyDescent="0.25">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t="s">
        <v>243</v>
      </c>
      <c r="AC45" s="88" t="s">
        <v>179</v>
      </c>
      <c r="AD45" s="89" t="s">
        <v>10860</v>
      </c>
      <c r="AE45" s="67"/>
      <c r="AF45" s="67"/>
    </row>
    <row r="46" spans="1:32" ht="15" x14ac:dyDescent="0.25">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t="s">
        <v>243</v>
      </c>
      <c r="AC46" s="88" t="s">
        <v>179</v>
      </c>
      <c r="AD46" s="89" t="s">
        <v>10861</v>
      </c>
      <c r="AE46" s="67"/>
      <c r="AF46" s="67"/>
    </row>
    <row r="47" spans="1:32" ht="15" x14ac:dyDescent="0.25">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t="s">
        <v>243</v>
      </c>
      <c r="AC47" s="88" t="s">
        <v>179</v>
      </c>
      <c r="AD47" s="89" t="s">
        <v>10862</v>
      </c>
      <c r="AE47" s="67"/>
      <c r="AF47" s="67"/>
    </row>
    <row r="48" spans="1:32" ht="15" x14ac:dyDescent="0.25">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t="s">
        <v>243</v>
      </c>
      <c r="AC48" s="88" t="s">
        <v>179</v>
      </c>
      <c r="AD48" s="89" t="s">
        <v>10863</v>
      </c>
      <c r="AE48" s="67"/>
      <c r="AF48" s="67"/>
    </row>
    <row r="49" spans="1:32" ht="15" x14ac:dyDescent="0.25">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t="s">
        <v>243</v>
      </c>
      <c r="AC49" s="88" t="s">
        <v>179</v>
      </c>
      <c r="AD49" s="89" t="s">
        <v>10864</v>
      </c>
      <c r="AE49" s="67"/>
      <c r="AF49" s="67"/>
    </row>
    <row r="50" spans="1:32" ht="15" x14ac:dyDescent="0.25">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t="s">
        <v>243</v>
      </c>
      <c r="AC50" s="88" t="s">
        <v>179</v>
      </c>
      <c r="AD50" s="89" t="s">
        <v>10865</v>
      </c>
      <c r="AE50" s="67"/>
      <c r="AF50" s="67"/>
    </row>
    <row r="51" spans="1:32" ht="15" x14ac:dyDescent="0.25">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t="s">
        <v>243</v>
      </c>
      <c r="AC51" s="88" t="s">
        <v>179</v>
      </c>
      <c r="AD51" s="89" t="s">
        <v>10866</v>
      </c>
      <c r="AE51" s="67"/>
      <c r="AF51" s="67"/>
    </row>
    <row r="52" spans="1:32" ht="15" x14ac:dyDescent="0.25">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t="s">
        <v>243</v>
      </c>
      <c r="AC52" s="88" t="s">
        <v>179</v>
      </c>
      <c r="AD52" s="89" t="s">
        <v>10867</v>
      </c>
      <c r="AE52" s="67"/>
      <c r="AF52" s="67"/>
    </row>
    <row r="53" spans="1:32" ht="15" x14ac:dyDescent="0.25">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t="s">
        <v>243</v>
      </c>
      <c r="AC53" s="88" t="s">
        <v>179</v>
      </c>
      <c r="AD53" s="89" t="s">
        <v>10868</v>
      </c>
      <c r="AE53" s="67"/>
      <c r="AF53" s="67"/>
    </row>
    <row r="54" spans="1:32" ht="15" x14ac:dyDescent="0.25">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t="s">
        <v>243</v>
      </c>
      <c r="AC54" s="88" t="s">
        <v>179</v>
      </c>
      <c r="AD54" s="89" t="s">
        <v>10869</v>
      </c>
      <c r="AE54" s="67"/>
      <c r="AF54" s="67"/>
    </row>
    <row r="55" spans="1:32" ht="15" x14ac:dyDescent="0.25">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t="s">
        <v>243</v>
      </c>
      <c r="AC55" s="88" t="s">
        <v>179</v>
      </c>
      <c r="AD55" s="89" t="s">
        <v>10870</v>
      </c>
      <c r="AE55" s="67"/>
      <c r="AF55" s="67"/>
    </row>
    <row r="56" spans="1:32" ht="15" x14ac:dyDescent="0.25">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t="s">
        <v>243</v>
      </c>
      <c r="AC56" s="88" t="s">
        <v>179</v>
      </c>
      <c r="AD56" s="89" t="s">
        <v>10871</v>
      </c>
      <c r="AE56" s="67"/>
      <c r="AF56" s="67"/>
    </row>
    <row r="57" spans="1:32" ht="15" x14ac:dyDescent="0.25">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t="s">
        <v>243</v>
      </c>
      <c r="AC57" s="88" t="s">
        <v>179</v>
      </c>
      <c r="AD57" s="89" t="s">
        <v>10872</v>
      </c>
      <c r="AE57" s="67"/>
      <c r="AF57" s="67"/>
    </row>
    <row r="58" spans="1:32" ht="15" x14ac:dyDescent="0.25">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t="s">
        <v>243</v>
      </c>
      <c r="AC58" s="88" t="s">
        <v>179</v>
      </c>
      <c r="AD58" s="89" t="s">
        <v>10873</v>
      </c>
      <c r="AE58" s="67"/>
      <c r="AF58" s="67"/>
    </row>
    <row r="59" spans="1:32" ht="15" x14ac:dyDescent="0.25">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t="s">
        <v>237</v>
      </c>
      <c r="AC59" s="174" t="s">
        <v>173</v>
      </c>
      <c r="AD59" s="175" t="s">
        <v>10874</v>
      </c>
      <c r="AE59" s="67"/>
      <c r="AF59" s="67"/>
    </row>
    <row r="60" spans="1:32" ht="15" x14ac:dyDescent="0.25">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8" t="s">
        <v>252</v>
      </c>
      <c r="AD60" s="67"/>
      <c r="AE60" s="67"/>
      <c r="AF60" s="67"/>
    </row>
  </sheetData>
  <mergeCells count="1">
    <mergeCell ref="B3:H3"/>
  </mergeCells>
  <hyperlinks>
    <hyperlink ref="B1" location="'Contents'!B7" display="⇐ Return to contents" xr:uid="{D903D0E5-3AAE-4756-90DE-3C6D0495CBD8}"/>
  </hyperlinks>
  <pageMargins left="0.7" right="0.7" top="0.75" bottom="0.75" header="0.3" footer="0.3"/>
  <tableParts count="2">
    <tablePart r:id="rId1"/>
    <tablePart r:id="rId2"/>
  </tableParts>
  <extLst>
    <ext xmlns:x14="http://schemas.microsoft.com/office/spreadsheetml/2009/9/main" uri="{05C60535-1F16-4fd2-B633-F4F36F0B64E0}">
      <x14:sparklineGroups xmlns:xm="http://schemas.microsoft.com/office/excel/2006/main">
        <x14:sparklineGroup displayEmptyCellsAs="gap" xr2:uid="{93759F09-37AC-4CF5-9135-901FDAD3C0AF}">
          <x14:colorSeries rgb="FF376092"/>
          <x14:colorNegative rgb="FFD00000"/>
          <x14:colorAxis rgb="FF000000"/>
          <x14:colorMarkers rgb="FFD00000"/>
          <x14:colorFirst rgb="FFD00000"/>
          <x14:colorLast rgb="FFD00000"/>
          <x14:colorHigh rgb="FFD00000"/>
          <x14:colorLow rgb="FFD00000"/>
          <x14:sparklines>
            <x14:sparkline>
              <xm:f>'Protected Historic Wreck Sites'!J7:V7</xm:f>
              <xm:sqref>Z7</xm:sqref>
            </x14:sparkline>
            <x14:sparkline>
              <xm:f>'Protected Historic Wreck Sites'!J8:V8</xm:f>
              <xm:sqref>Z8</xm:sqref>
            </x14:sparkline>
            <x14:sparkline>
              <xm:f>'Protected Historic Wreck Sites'!J9:V9</xm:f>
              <xm:sqref>Z9</xm:sqref>
            </x14:sparkline>
            <x14:sparkline>
              <xm:f>'Protected Historic Wreck Sites'!J10:V10</xm:f>
              <xm:sqref>Z10</xm:sqref>
            </x14:sparkline>
            <x14:sparkline>
              <xm:f>'Protected Historic Wreck Sites'!J11:V11</xm:f>
              <xm:sqref>Z11</xm:sqref>
            </x14:sparkline>
            <x14:sparkline>
              <xm:f>'Protected Historic Wreck Sites'!J12:V12</xm:f>
              <xm:sqref>Z12</xm:sqref>
            </x14:sparkline>
            <x14:sparkline>
              <xm:f>'Protected Historic Wreck Sites'!J13:V13</xm:f>
              <xm:sqref>Z13</xm:sqref>
            </x14:sparkline>
            <x14:sparkline>
              <xm:f>'Protected Historic Wreck Sites'!J14:V14</xm:f>
              <xm:sqref>Z14</xm:sqref>
            </x14:sparkline>
            <x14:sparkline>
              <xm:f>'Protected Historic Wreck Sites'!J15:V15</xm:f>
              <xm:sqref>Z15</xm:sqref>
            </x14:sparkline>
            <x14:sparkline>
              <xm:f>'Protected Historic Wreck Sites'!J16:V16</xm:f>
              <xm:sqref>Z16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C76"/>
  <sheetViews>
    <sheetView showGridLines="0" topLeftCell="B1" zoomScaleNormal="100" workbookViewId="0">
      <selection activeCell="B1" sqref="B1"/>
    </sheetView>
  </sheetViews>
  <sheetFormatPr defaultColWidth="9.140625" defaultRowHeight="14.25" outlineLevelCol="1" x14ac:dyDescent="0.2"/>
  <cols>
    <col min="1" max="1" width="13" style="2" hidden="1" customWidth="1" outlineLevel="1"/>
    <col min="2" max="2" width="47" style="2" customWidth="1" collapsed="1"/>
    <col min="3" max="24" width="14.28515625" style="2" customWidth="1"/>
    <col min="25" max="25" width="9.140625" style="2"/>
    <col min="26" max="26" width="14.42578125" style="2" hidden="1" customWidth="1" outlineLevel="1"/>
    <col min="27" max="27" width="26.5703125" style="2" customWidth="1" collapsed="1"/>
    <col min="28" max="28" width="62.140625" style="2" customWidth="1"/>
    <col min="29" max="29" width="22.28515625" style="2" customWidth="1"/>
    <col min="30" max="16384" width="9.140625" style="2"/>
  </cols>
  <sheetData>
    <row r="1" spans="1:29" ht="15" x14ac:dyDescent="0.25">
      <c r="A1" s="51"/>
      <c r="B1" s="51" t="s">
        <v>33</v>
      </c>
      <c r="C1" s="67"/>
      <c r="D1" s="67"/>
      <c r="E1" s="67"/>
      <c r="F1" s="67"/>
      <c r="G1" s="67"/>
      <c r="H1" s="67"/>
      <c r="I1" s="67"/>
      <c r="J1" s="67"/>
      <c r="K1" s="67"/>
      <c r="L1" s="67"/>
      <c r="M1" s="67"/>
      <c r="N1" s="67"/>
      <c r="O1" s="67"/>
      <c r="P1" s="67"/>
      <c r="Q1" s="67"/>
      <c r="R1" s="67"/>
      <c r="S1" s="67"/>
      <c r="T1" s="67"/>
      <c r="U1" s="67"/>
      <c r="V1" s="67"/>
      <c r="W1" s="67"/>
      <c r="X1" s="67"/>
      <c r="Y1" s="67"/>
      <c r="Z1" s="67"/>
      <c r="AA1" s="67"/>
      <c r="AB1" s="67"/>
      <c r="AC1" s="67"/>
    </row>
    <row r="2" spans="1:29" s="1" customFormat="1" ht="31.5" x14ac:dyDescent="0.5">
      <c r="A2" s="52"/>
      <c r="B2" s="52" t="s">
        <v>88</v>
      </c>
      <c r="C2" s="52"/>
      <c r="D2" s="52"/>
      <c r="E2" s="52"/>
      <c r="F2" s="52"/>
      <c r="G2" s="52"/>
      <c r="H2" s="52"/>
      <c r="I2" s="52"/>
      <c r="J2" s="52"/>
      <c r="K2" s="52"/>
      <c r="L2" s="52"/>
      <c r="M2" s="52"/>
      <c r="N2" s="52"/>
      <c r="O2" s="52"/>
      <c r="P2" s="52"/>
      <c r="Q2" s="52"/>
      <c r="R2" s="52"/>
      <c r="S2" s="52"/>
      <c r="T2" s="52"/>
      <c r="U2" s="52"/>
      <c r="V2" s="52"/>
      <c r="W2" s="52"/>
      <c r="X2" s="52"/>
      <c r="Y2" s="52"/>
      <c r="Z2" s="52"/>
      <c r="AA2" s="52"/>
      <c r="AB2" s="52"/>
      <c r="AC2" s="52"/>
    </row>
    <row r="3" spans="1:29" ht="46.15" customHeight="1" x14ac:dyDescent="0.25">
      <c r="A3" s="67"/>
      <c r="B3" s="272" t="s">
        <v>10875</v>
      </c>
      <c r="C3" s="272"/>
      <c r="D3" s="272"/>
      <c r="E3" s="272"/>
      <c r="F3" s="272"/>
      <c r="G3" s="272"/>
      <c r="H3" s="272"/>
      <c r="I3" s="67"/>
      <c r="J3" s="67"/>
      <c r="K3" s="67"/>
      <c r="L3" s="67"/>
      <c r="M3" s="67"/>
      <c r="N3" s="67"/>
      <c r="O3" s="67"/>
      <c r="P3" s="67"/>
      <c r="Q3" s="67"/>
      <c r="R3" s="67"/>
      <c r="S3" s="67"/>
      <c r="T3" s="67"/>
      <c r="U3" s="67"/>
      <c r="V3" s="67"/>
      <c r="W3" s="67"/>
      <c r="X3" s="67"/>
      <c r="Y3" s="67"/>
      <c r="Z3" s="67"/>
      <c r="AA3" s="67"/>
      <c r="AB3" s="67"/>
      <c r="AC3" s="67"/>
    </row>
    <row r="4" spans="1:29" ht="60" customHeight="1" x14ac:dyDescent="0.25">
      <c r="A4" s="67"/>
      <c r="B4" s="272" t="s">
        <v>10876</v>
      </c>
      <c r="C4" s="272"/>
      <c r="D4" s="272"/>
      <c r="E4" s="272"/>
      <c r="F4" s="272"/>
      <c r="G4" s="272"/>
      <c r="H4" s="272"/>
      <c r="I4" s="67"/>
      <c r="J4" s="67"/>
      <c r="K4" s="67"/>
      <c r="L4" s="67"/>
      <c r="M4" s="67"/>
      <c r="N4" s="67"/>
      <c r="O4" s="67"/>
      <c r="P4" s="67"/>
      <c r="Q4" s="67"/>
      <c r="R4" s="67"/>
      <c r="S4" s="67"/>
      <c r="T4" s="67"/>
      <c r="U4" s="67"/>
      <c r="V4" s="67"/>
      <c r="W4" s="67"/>
      <c r="X4" s="67"/>
      <c r="Y4" s="67"/>
      <c r="Z4" s="67"/>
      <c r="AA4" s="67"/>
      <c r="AB4" s="67"/>
      <c r="AC4" s="67"/>
    </row>
    <row r="5" spans="1:29" ht="48" customHeight="1" x14ac:dyDescent="0.25">
      <c r="A5" s="67"/>
      <c r="B5" s="272" t="s">
        <v>10877</v>
      </c>
      <c r="C5" s="272"/>
      <c r="D5" s="272"/>
      <c r="E5" s="272"/>
      <c r="F5" s="272"/>
      <c r="G5" s="272"/>
      <c r="H5" s="272"/>
      <c r="I5" s="67"/>
      <c r="J5" s="67"/>
      <c r="K5" s="67"/>
      <c r="L5" s="67"/>
      <c r="M5" s="67"/>
      <c r="N5" s="67"/>
      <c r="O5" s="67"/>
      <c r="P5" s="67"/>
      <c r="Q5" s="67"/>
      <c r="R5" s="67"/>
      <c r="S5" s="67"/>
      <c r="T5" s="67"/>
      <c r="U5" s="67"/>
      <c r="V5" s="67"/>
      <c r="W5" s="67"/>
      <c r="X5" s="67"/>
      <c r="Y5" s="67"/>
      <c r="Z5" s="67"/>
      <c r="AA5" s="67"/>
      <c r="AB5" s="67"/>
      <c r="AC5" s="67"/>
    </row>
    <row r="6" spans="1:29" ht="15" x14ac:dyDescent="0.25">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row>
    <row r="7" spans="1:29" s="7" customFormat="1" ht="18.75" x14ac:dyDescent="0.3">
      <c r="A7" s="54"/>
      <c r="B7" s="54" t="s">
        <v>10878</v>
      </c>
      <c r="C7" s="54"/>
      <c r="D7" s="54"/>
      <c r="E7" s="54"/>
      <c r="F7" s="54"/>
      <c r="G7" s="54"/>
      <c r="H7" s="54"/>
      <c r="I7" s="54"/>
      <c r="J7" s="54"/>
      <c r="K7" s="54"/>
      <c r="L7" s="54"/>
      <c r="M7" s="54"/>
      <c r="N7" s="54"/>
      <c r="O7" s="54"/>
      <c r="P7" s="54"/>
      <c r="Q7" s="54"/>
      <c r="R7" s="54"/>
      <c r="S7" s="54"/>
      <c r="T7" s="54"/>
      <c r="U7" s="54"/>
      <c r="V7" s="54"/>
      <c r="W7" s="54"/>
      <c r="X7" s="54"/>
      <c r="Y7" s="54"/>
      <c r="Z7" s="54"/>
      <c r="AA7" s="54" t="s">
        <v>88</v>
      </c>
      <c r="AB7" s="54"/>
      <c r="AC7" s="54"/>
    </row>
    <row r="8" spans="1:29" ht="18.75" x14ac:dyDescent="0.3">
      <c r="A8" s="67"/>
      <c r="B8" s="54" t="s">
        <v>10879</v>
      </c>
      <c r="C8" s="181">
        <v>2002</v>
      </c>
      <c r="D8" s="181">
        <v>2009</v>
      </c>
      <c r="E8" s="181">
        <v>2010</v>
      </c>
      <c r="F8" s="181">
        <v>2011</v>
      </c>
      <c r="G8" s="181">
        <v>2012</v>
      </c>
      <c r="H8" s="182">
        <v>2013</v>
      </c>
      <c r="I8" s="276">
        <v>2014</v>
      </c>
      <c r="J8" s="277"/>
      <c r="K8" s="276">
        <v>2015</v>
      </c>
      <c r="L8" s="277"/>
      <c r="M8" s="276">
        <v>2016</v>
      </c>
      <c r="N8" s="278"/>
      <c r="O8" s="276">
        <v>2017</v>
      </c>
      <c r="P8" s="277"/>
      <c r="Q8" s="276">
        <v>2018</v>
      </c>
      <c r="R8" s="277"/>
      <c r="S8" s="276">
        <v>2019</v>
      </c>
      <c r="T8" s="277"/>
      <c r="U8" s="276">
        <v>2020</v>
      </c>
      <c r="V8" s="277"/>
      <c r="W8" s="276">
        <v>2021</v>
      </c>
      <c r="X8" s="277"/>
      <c r="Y8" s="67"/>
      <c r="Z8" s="67" t="s">
        <v>229</v>
      </c>
      <c r="AA8" s="127" t="s">
        <v>210</v>
      </c>
      <c r="AB8" s="128" t="s">
        <v>10880</v>
      </c>
      <c r="AC8" s="129" t="s">
        <v>10881</v>
      </c>
    </row>
    <row r="9" spans="1:29" ht="15" x14ac:dyDescent="0.25">
      <c r="A9" s="67" t="s">
        <v>229</v>
      </c>
      <c r="B9" s="165" t="s">
        <v>210</v>
      </c>
      <c r="C9" s="166" t="s">
        <v>10882</v>
      </c>
      <c r="D9" s="166" t="s">
        <v>10883</v>
      </c>
      <c r="E9" s="166" t="s">
        <v>10884</v>
      </c>
      <c r="F9" s="166" t="s">
        <v>10885</v>
      </c>
      <c r="G9" s="166" t="s">
        <v>10886</v>
      </c>
      <c r="H9" s="167" t="s">
        <v>10887</v>
      </c>
      <c r="I9" s="167" t="s">
        <v>10888</v>
      </c>
      <c r="J9" s="168" t="s">
        <v>10889</v>
      </c>
      <c r="K9" s="167" t="s">
        <v>10890</v>
      </c>
      <c r="L9" s="168" t="s">
        <v>10891</v>
      </c>
      <c r="M9" s="167" t="s">
        <v>10892</v>
      </c>
      <c r="N9" s="169" t="s">
        <v>10893</v>
      </c>
      <c r="O9" s="167" t="s">
        <v>10894</v>
      </c>
      <c r="P9" s="168" t="s">
        <v>10895</v>
      </c>
      <c r="Q9" s="167" t="s">
        <v>10896</v>
      </c>
      <c r="R9" s="168" t="s">
        <v>10897</v>
      </c>
      <c r="S9" s="167" t="s">
        <v>10898</v>
      </c>
      <c r="T9" s="168" t="s">
        <v>10899</v>
      </c>
      <c r="U9" s="167" t="s">
        <v>10900</v>
      </c>
      <c r="V9" s="168" t="s">
        <v>10901</v>
      </c>
      <c r="W9" s="167" t="s">
        <v>10902</v>
      </c>
      <c r="X9" s="168" t="s">
        <v>10903</v>
      </c>
      <c r="Y9" s="67"/>
      <c r="Z9" s="67" t="s">
        <v>235</v>
      </c>
      <c r="AA9" s="130" t="s">
        <v>171</v>
      </c>
      <c r="AB9" s="67" t="s">
        <v>10904</v>
      </c>
      <c r="AC9" s="131">
        <v>1986</v>
      </c>
    </row>
    <row r="10" spans="1:29" ht="17.25" x14ac:dyDescent="0.25">
      <c r="A10" s="67" t="s">
        <v>235</v>
      </c>
      <c r="B10" s="88" t="s">
        <v>10905</v>
      </c>
      <c r="C10" s="158">
        <v>2</v>
      </c>
      <c r="D10" s="158">
        <v>2</v>
      </c>
      <c r="E10" s="158">
        <v>2</v>
      </c>
      <c r="F10" s="158">
        <v>2</v>
      </c>
      <c r="G10" s="158">
        <v>2</v>
      </c>
      <c r="H10" s="88">
        <v>2</v>
      </c>
      <c r="I10" s="88">
        <v>2</v>
      </c>
      <c r="J10" s="89" t="s">
        <v>149</v>
      </c>
      <c r="K10" s="88">
        <v>2</v>
      </c>
      <c r="L10" s="89" t="s">
        <v>149</v>
      </c>
      <c r="M10" s="88">
        <v>2</v>
      </c>
      <c r="N10" s="67">
        <v>1</v>
      </c>
      <c r="O10" s="88">
        <v>2</v>
      </c>
      <c r="P10" s="89">
        <v>1</v>
      </c>
      <c r="Q10" s="88">
        <v>2</v>
      </c>
      <c r="R10" s="89">
        <v>1</v>
      </c>
      <c r="S10" s="88">
        <v>2</v>
      </c>
      <c r="T10" s="89">
        <v>1</v>
      </c>
      <c r="U10" s="88">
        <v>2</v>
      </c>
      <c r="V10" s="89">
        <v>1</v>
      </c>
      <c r="W10" s="88">
        <v>2</v>
      </c>
      <c r="X10" s="89">
        <v>1</v>
      </c>
      <c r="Y10" s="67"/>
      <c r="Z10" s="67" t="s">
        <v>235</v>
      </c>
      <c r="AA10" s="130" t="s">
        <v>171</v>
      </c>
      <c r="AB10" s="67" t="s">
        <v>10906</v>
      </c>
      <c r="AC10" s="131">
        <v>1987</v>
      </c>
    </row>
    <row r="11" spans="1:29" ht="17.25" x14ac:dyDescent="0.25">
      <c r="A11" s="67" t="s">
        <v>236</v>
      </c>
      <c r="B11" s="88" t="s">
        <v>10907</v>
      </c>
      <c r="C11" s="158">
        <v>1</v>
      </c>
      <c r="D11" s="158">
        <v>2</v>
      </c>
      <c r="E11" s="158">
        <v>2</v>
      </c>
      <c r="F11" s="158">
        <v>2</v>
      </c>
      <c r="G11" s="158">
        <v>2</v>
      </c>
      <c r="H11" s="88">
        <v>2</v>
      </c>
      <c r="I11" s="88">
        <v>2</v>
      </c>
      <c r="J11" s="89" t="s">
        <v>149</v>
      </c>
      <c r="K11" s="88">
        <v>2</v>
      </c>
      <c r="L11" s="89" t="s">
        <v>149</v>
      </c>
      <c r="M11" s="88">
        <v>2</v>
      </c>
      <c r="N11" s="67">
        <v>1</v>
      </c>
      <c r="O11" s="88">
        <v>1</v>
      </c>
      <c r="P11" s="89">
        <v>1</v>
      </c>
      <c r="Q11" s="88">
        <v>2</v>
      </c>
      <c r="R11" s="89">
        <v>1</v>
      </c>
      <c r="S11" s="88">
        <v>2</v>
      </c>
      <c r="T11" s="89">
        <v>1</v>
      </c>
      <c r="U11" s="88">
        <v>3</v>
      </c>
      <c r="V11" s="89">
        <v>1</v>
      </c>
      <c r="W11" s="88">
        <v>3</v>
      </c>
      <c r="X11" s="89">
        <v>1</v>
      </c>
      <c r="Y11" s="67"/>
      <c r="Z11" s="67" t="s">
        <v>236</v>
      </c>
      <c r="AA11" s="130" t="s">
        <v>172</v>
      </c>
      <c r="AB11" s="67" t="s">
        <v>10908</v>
      </c>
      <c r="AC11" s="131">
        <v>2004</v>
      </c>
    </row>
    <row r="12" spans="1:29" ht="15" x14ac:dyDescent="0.25">
      <c r="A12" s="67" t="s">
        <v>237</v>
      </c>
      <c r="B12" s="88" t="s">
        <v>173</v>
      </c>
      <c r="C12" s="158">
        <v>2</v>
      </c>
      <c r="D12" s="158">
        <v>2</v>
      </c>
      <c r="E12" s="158">
        <v>2</v>
      </c>
      <c r="F12" s="158">
        <v>2</v>
      </c>
      <c r="G12" s="158">
        <v>2</v>
      </c>
      <c r="H12" s="88">
        <v>2</v>
      </c>
      <c r="I12" s="88">
        <v>2</v>
      </c>
      <c r="J12" s="89" t="s">
        <v>149</v>
      </c>
      <c r="K12" s="88">
        <v>2</v>
      </c>
      <c r="L12" s="89" t="s">
        <v>149</v>
      </c>
      <c r="M12" s="88">
        <v>2</v>
      </c>
      <c r="N12" s="67">
        <v>2</v>
      </c>
      <c r="O12" s="88">
        <v>2</v>
      </c>
      <c r="P12" s="164">
        <v>2</v>
      </c>
      <c r="Q12" s="88">
        <v>2</v>
      </c>
      <c r="R12" s="89">
        <v>2</v>
      </c>
      <c r="S12" s="88">
        <v>2</v>
      </c>
      <c r="T12" s="89">
        <v>2</v>
      </c>
      <c r="U12" s="88">
        <v>2</v>
      </c>
      <c r="V12" s="89">
        <v>2</v>
      </c>
      <c r="W12" s="88">
        <v>2</v>
      </c>
      <c r="X12" s="89">
        <v>2</v>
      </c>
      <c r="Y12" s="67"/>
      <c r="Z12" s="67" t="s">
        <v>236</v>
      </c>
      <c r="AA12" s="130" t="s">
        <v>172</v>
      </c>
      <c r="AB12" s="67" t="s">
        <v>10909</v>
      </c>
      <c r="AC12" s="131">
        <v>1987</v>
      </c>
    </row>
    <row r="13" spans="1:29" ht="15" x14ac:dyDescent="0.25">
      <c r="A13" s="67" t="s">
        <v>238</v>
      </c>
      <c r="B13" s="88" t="s">
        <v>174</v>
      </c>
      <c r="C13" s="158">
        <v>1</v>
      </c>
      <c r="D13" s="158">
        <v>1</v>
      </c>
      <c r="E13" s="158">
        <v>1</v>
      </c>
      <c r="F13" s="158">
        <v>1</v>
      </c>
      <c r="G13" s="158">
        <v>1</v>
      </c>
      <c r="H13" s="88">
        <v>1</v>
      </c>
      <c r="I13" s="88">
        <v>1</v>
      </c>
      <c r="J13" s="89" t="s">
        <v>149</v>
      </c>
      <c r="K13" s="88">
        <v>1</v>
      </c>
      <c r="L13" s="89" t="s">
        <v>149</v>
      </c>
      <c r="M13" s="88">
        <v>1</v>
      </c>
      <c r="N13" s="67">
        <v>1</v>
      </c>
      <c r="O13" s="88">
        <v>1</v>
      </c>
      <c r="P13" s="89">
        <v>1</v>
      </c>
      <c r="Q13" s="88">
        <v>1</v>
      </c>
      <c r="R13" s="89">
        <v>1</v>
      </c>
      <c r="S13" s="88">
        <v>1</v>
      </c>
      <c r="T13" s="89">
        <v>1</v>
      </c>
      <c r="U13" s="88">
        <v>1</v>
      </c>
      <c r="V13" s="89">
        <v>1</v>
      </c>
      <c r="W13" s="88">
        <v>1</v>
      </c>
      <c r="X13" s="89">
        <v>1</v>
      </c>
      <c r="Y13" s="67"/>
      <c r="Z13" s="67" t="s">
        <v>236</v>
      </c>
      <c r="AA13" s="130" t="s">
        <v>172</v>
      </c>
      <c r="AB13" s="67" t="s">
        <v>1004</v>
      </c>
      <c r="AC13" s="131">
        <v>2017</v>
      </c>
    </row>
    <row r="14" spans="1:29" ht="15" x14ac:dyDescent="0.25">
      <c r="A14" s="67" t="s">
        <v>239</v>
      </c>
      <c r="B14" s="88" t="s">
        <v>175</v>
      </c>
      <c r="C14" s="158">
        <v>1</v>
      </c>
      <c r="D14" s="158">
        <v>2</v>
      </c>
      <c r="E14" s="158">
        <v>2</v>
      </c>
      <c r="F14" s="158">
        <v>2</v>
      </c>
      <c r="G14" s="158">
        <v>2</v>
      </c>
      <c r="H14" s="88">
        <v>2</v>
      </c>
      <c r="I14" s="88">
        <v>2</v>
      </c>
      <c r="J14" s="89" t="s">
        <v>149</v>
      </c>
      <c r="K14" s="88">
        <v>2</v>
      </c>
      <c r="L14" s="89" t="s">
        <v>149</v>
      </c>
      <c r="M14" s="88">
        <v>2</v>
      </c>
      <c r="N14" s="67">
        <v>1</v>
      </c>
      <c r="O14" s="88">
        <v>2</v>
      </c>
      <c r="P14" s="89">
        <v>1</v>
      </c>
      <c r="Q14" s="88">
        <v>2</v>
      </c>
      <c r="R14" s="89">
        <v>1</v>
      </c>
      <c r="S14" s="88">
        <v>2</v>
      </c>
      <c r="T14" s="89">
        <v>1</v>
      </c>
      <c r="U14" s="88">
        <v>2</v>
      </c>
      <c r="V14" s="89">
        <v>1</v>
      </c>
      <c r="W14" s="88">
        <v>2</v>
      </c>
      <c r="X14" s="89">
        <v>1</v>
      </c>
      <c r="Y14" s="67"/>
      <c r="Z14" s="67" t="s">
        <v>236</v>
      </c>
      <c r="AA14" s="130" t="s">
        <v>172</v>
      </c>
      <c r="AB14" s="67" t="s">
        <v>10910</v>
      </c>
      <c r="AC14" s="131">
        <v>2019</v>
      </c>
    </row>
    <row r="15" spans="1:29" ht="15" x14ac:dyDescent="0.25">
      <c r="A15" s="67" t="s">
        <v>240</v>
      </c>
      <c r="B15" s="88" t="s">
        <v>176</v>
      </c>
      <c r="C15" s="158">
        <v>0</v>
      </c>
      <c r="D15" s="158">
        <v>0</v>
      </c>
      <c r="E15" s="158">
        <v>0</v>
      </c>
      <c r="F15" s="158">
        <v>0</v>
      </c>
      <c r="G15" s="158">
        <v>0</v>
      </c>
      <c r="H15" s="88">
        <v>0</v>
      </c>
      <c r="I15" s="88">
        <v>0</v>
      </c>
      <c r="J15" s="89" t="s">
        <v>149</v>
      </c>
      <c r="K15" s="88">
        <v>0</v>
      </c>
      <c r="L15" s="89" t="s">
        <v>149</v>
      </c>
      <c r="M15" s="88">
        <v>0</v>
      </c>
      <c r="N15" s="67">
        <v>0</v>
      </c>
      <c r="O15" s="88">
        <v>0</v>
      </c>
      <c r="P15" s="89">
        <v>0</v>
      </c>
      <c r="Q15" s="88">
        <v>0</v>
      </c>
      <c r="R15" s="89">
        <v>0</v>
      </c>
      <c r="S15" s="88">
        <v>0</v>
      </c>
      <c r="T15" s="89">
        <v>0</v>
      </c>
      <c r="U15" s="88">
        <v>0</v>
      </c>
      <c r="V15" s="89">
        <v>0</v>
      </c>
      <c r="W15" s="88">
        <v>0</v>
      </c>
      <c r="X15" s="89">
        <v>0</v>
      </c>
      <c r="Y15" s="67"/>
      <c r="Z15" s="67" t="s">
        <v>237</v>
      </c>
      <c r="AA15" s="130" t="s">
        <v>173</v>
      </c>
      <c r="AB15" s="67" t="s">
        <v>7713</v>
      </c>
      <c r="AC15" s="131">
        <v>2001</v>
      </c>
    </row>
    <row r="16" spans="1:29" ht="15" x14ac:dyDescent="0.25">
      <c r="A16" s="67" t="s">
        <v>241</v>
      </c>
      <c r="B16" s="88" t="s">
        <v>177</v>
      </c>
      <c r="C16" s="158">
        <v>3</v>
      </c>
      <c r="D16" s="158">
        <v>4</v>
      </c>
      <c r="E16" s="158">
        <v>4</v>
      </c>
      <c r="F16" s="158">
        <v>4</v>
      </c>
      <c r="G16" s="158">
        <v>4</v>
      </c>
      <c r="H16" s="88">
        <v>4</v>
      </c>
      <c r="I16" s="88">
        <v>4</v>
      </c>
      <c r="J16" s="89" t="s">
        <v>149</v>
      </c>
      <c r="K16" s="88">
        <v>4</v>
      </c>
      <c r="L16" s="89" t="s">
        <v>149</v>
      </c>
      <c r="M16" s="88">
        <v>4</v>
      </c>
      <c r="N16" s="67">
        <v>2</v>
      </c>
      <c r="O16" s="88">
        <v>4</v>
      </c>
      <c r="P16" s="89">
        <v>2</v>
      </c>
      <c r="Q16" s="88">
        <v>4</v>
      </c>
      <c r="R16" s="89">
        <v>2</v>
      </c>
      <c r="S16" s="88">
        <v>4</v>
      </c>
      <c r="T16" s="89">
        <v>2</v>
      </c>
      <c r="U16" s="88">
        <v>4</v>
      </c>
      <c r="V16" s="89">
        <v>2</v>
      </c>
      <c r="W16" s="88">
        <v>4</v>
      </c>
      <c r="X16" s="89">
        <v>2</v>
      </c>
      <c r="Y16" s="67"/>
      <c r="Z16" s="67" t="s">
        <v>237</v>
      </c>
      <c r="AA16" s="130" t="s">
        <v>173</v>
      </c>
      <c r="AB16" s="67" t="s">
        <v>10911</v>
      </c>
      <c r="AC16" s="131">
        <v>2001</v>
      </c>
    </row>
    <row r="17" spans="1:29" ht="15" x14ac:dyDescent="0.25">
      <c r="A17" s="67" t="s">
        <v>242</v>
      </c>
      <c r="B17" s="88" t="s">
        <v>178</v>
      </c>
      <c r="C17" s="158">
        <v>2</v>
      </c>
      <c r="D17" s="158">
        <v>2</v>
      </c>
      <c r="E17" s="158">
        <v>2</v>
      </c>
      <c r="F17" s="158">
        <v>2</v>
      </c>
      <c r="G17" s="158">
        <v>2</v>
      </c>
      <c r="H17" s="88">
        <v>2</v>
      </c>
      <c r="I17" s="88">
        <v>2</v>
      </c>
      <c r="J17" s="89" t="s">
        <v>149</v>
      </c>
      <c r="K17" s="88">
        <v>2</v>
      </c>
      <c r="L17" s="89" t="s">
        <v>149</v>
      </c>
      <c r="M17" s="88">
        <v>2</v>
      </c>
      <c r="N17" s="67">
        <v>1</v>
      </c>
      <c r="O17" s="88">
        <v>2</v>
      </c>
      <c r="P17" s="89">
        <v>1</v>
      </c>
      <c r="Q17" s="88">
        <v>2</v>
      </c>
      <c r="R17" s="89">
        <v>1</v>
      </c>
      <c r="S17" s="88">
        <v>2</v>
      </c>
      <c r="T17" s="89">
        <v>1</v>
      </c>
      <c r="U17" s="88">
        <v>2</v>
      </c>
      <c r="V17" s="89">
        <v>1</v>
      </c>
      <c r="W17" s="88">
        <v>2</v>
      </c>
      <c r="X17" s="89">
        <v>1</v>
      </c>
      <c r="Y17" s="67"/>
      <c r="Z17" s="67" t="s">
        <v>239</v>
      </c>
      <c r="AA17" s="130" t="s">
        <v>175</v>
      </c>
      <c r="AB17" s="67" t="s">
        <v>10912</v>
      </c>
      <c r="AC17" s="131">
        <v>1986</v>
      </c>
    </row>
    <row r="18" spans="1:29" ht="15" x14ac:dyDescent="0.25">
      <c r="A18" s="67" t="s">
        <v>243</v>
      </c>
      <c r="B18" s="88" t="s">
        <v>179</v>
      </c>
      <c r="C18" s="158">
        <v>3</v>
      </c>
      <c r="D18" s="158">
        <v>4</v>
      </c>
      <c r="E18" s="158">
        <v>4</v>
      </c>
      <c r="F18" s="158">
        <v>4</v>
      </c>
      <c r="G18" s="158">
        <v>4</v>
      </c>
      <c r="H18" s="88">
        <v>4</v>
      </c>
      <c r="I18" s="88">
        <v>4</v>
      </c>
      <c r="J18" s="89" t="s">
        <v>149</v>
      </c>
      <c r="K18" s="88">
        <v>4</v>
      </c>
      <c r="L18" s="89" t="s">
        <v>149</v>
      </c>
      <c r="M18" s="88">
        <v>4</v>
      </c>
      <c r="N18" s="67">
        <v>0</v>
      </c>
      <c r="O18" s="88">
        <v>4</v>
      </c>
      <c r="P18" s="89">
        <v>0</v>
      </c>
      <c r="Q18" s="88">
        <v>4</v>
      </c>
      <c r="R18" s="89">
        <v>0</v>
      </c>
      <c r="S18" s="88">
        <v>4</v>
      </c>
      <c r="T18" s="89">
        <v>0</v>
      </c>
      <c r="U18" s="88">
        <v>4</v>
      </c>
      <c r="V18" s="89">
        <v>0</v>
      </c>
      <c r="W18" s="88">
        <v>4</v>
      </c>
      <c r="X18" s="89">
        <v>0</v>
      </c>
      <c r="Y18" s="67"/>
      <c r="Z18" s="67" t="s">
        <v>239</v>
      </c>
      <c r="AA18" s="130" t="s">
        <v>175</v>
      </c>
      <c r="AB18" s="67" t="s">
        <v>10913</v>
      </c>
      <c r="AC18" s="131">
        <v>2009</v>
      </c>
    </row>
    <row r="19" spans="1:29" s="6" customFormat="1" ht="17.25" x14ac:dyDescent="0.25">
      <c r="A19" s="72" t="s">
        <v>244</v>
      </c>
      <c r="B19" s="161" t="s">
        <v>10914</v>
      </c>
      <c r="C19" s="159">
        <v>14</v>
      </c>
      <c r="D19" s="159">
        <v>18</v>
      </c>
      <c r="E19" s="159">
        <v>18</v>
      </c>
      <c r="F19" s="159">
        <v>18</v>
      </c>
      <c r="G19" s="159">
        <v>18</v>
      </c>
      <c r="H19" s="161">
        <v>18</v>
      </c>
      <c r="I19" s="161">
        <v>18</v>
      </c>
      <c r="J19" s="162" t="s">
        <v>149</v>
      </c>
      <c r="K19" s="161">
        <v>18</v>
      </c>
      <c r="L19" s="162" t="s">
        <v>149</v>
      </c>
      <c r="M19" s="161">
        <v>18</v>
      </c>
      <c r="N19" s="163">
        <v>9</v>
      </c>
      <c r="O19" s="161">
        <f>SUM(O10:O18)</f>
        <v>18</v>
      </c>
      <c r="P19" s="162">
        <f>SUM(P10:P18)</f>
        <v>9</v>
      </c>
      <c r="Q19" s="161">
        <v>19</v>
      </c>
      <c r="R19" s="162">
        <v>9</v>
      </c>
      <c r="S19" s="161">
        <v>19</v>
      </c>
      <c r="T19" s="162">
        <v>9</v>
      </c>
      <c r="U19" s="161">
        <v>20</v>
      </c>
      <c r="V19" s="162">
        <v>9</v>
      </c>
      <c r="W19" s="161">
        <v>20</v>
      </c>
      <c r="X19" s="162">
        <v>9</v>
      </c>
      <c r="Y19" s="72"/>
      <c r="Z19" s="67" t="s">
        <v>238</v>
      </c>
      <c r="AA19" s="130" t="s">
        <v>174</v>
      </c>
      <c r="AB19" s="67" t="s">
        <v>10915</v>
      </c>
      <c r="AC19" s="131">
        <v>2001</v>
      </c>
    </row>
    <row r="20" spans="1:29" ht="15" x14ac:dyDescent="0.25">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t="s">
        <v>241</v>
      </c>
      <c r="AA20" s="130" t="s">
        <v>177</v>
      </c>
      <c r="AB20" s="67" t="s">
        <v>10916</v>
      </c>
      <c r="AC20" s="131">
        <v>1997</v>
      </c>
    </row>
    <row r="21" spans="1:29" ht="15" x14ac:dyDescent="0.25">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t="s">
        <v>241</v>
      </c>
      <c r="AA21" s="130" t="s">
        <v>177</v>
      </c>
      <c r="AB21" s="67" t="s">
        <v>10917</v>
      </c>
      <c r="AC21" s="131">
        <v>1997</v>
      </c>
    </row>
    <row r="22" spans="1:29" ht="18.75" x14ac:dyDescent="0.3">
      <c r="A22" s="67"/>
      <c r="B22" s="54" t="s">
        <v>10918</v>
      </c>
      <c r="C22" s="181">
        <v>2002</v>
      </c>
      <c r="D22" s="181">
        <v>2009</v>
      </c>
      <c r="E22" s="181">
        <v>2010</v>
      </c>
      <c r="F22" s="181">
        <v>2011</v>
      </c>
      <c r="G22" s="181">
        <v>2012</v>
      </c>
      <c r="H22" s="181">
        <v>2013</v>
      </c>
      <c r="I22" s="276">
        <v>2014</v>
      </c>
      <c r="J22" s="277"/>
      <c r="K22" s="276">
        <v>2015</v>
      </c>
      <c r="L22" s="277"/>
      <c r="M22" s="276">
        <v>2016</v>
      </c>
      <c r="N22" s="277"/>
      <c r="O22" s="276">
        <v>2017</v>
      </c>
      <c r="P22" s="277"/>
      <c r="Q22" s="276">
        <v>2018</v>
      </c>
      <c r="R22" s="277"/>
      <c r="S22" s="276">
        <v>2019</v>
      </c>
      <c r="T22" s="277"/>
      <c r="U22" s="276">
        <v>2020</v>
      </c>
      <c r="V22" s="277"/>
      <c r="W22" s="276">
        <v>2021</v>
      </c>
      <c r="X22" s="277"/>
      <c r="Y22" s="67"/>
      <c r="Z22" s="67" t="s">
        <v>241</v>
      </c>
      <c r="AA22" s="130" t="s">
        <v>177</v>
      </c>
      <c r="AB22" s="67" t="s">
        <v>10919</v>
      </c>
      <c r="AC22" s="131">
        <v>1998</v>
      </c>
    </row>
    <row r="23" spans="1:29" ht="15" x14ac:dyDescent="0.25">
      <c r="A23" s="67"/>
      <c r="B23" s="170" t="s">
        <v>1001</v>
      </c>
      <c r="C23" s="171" t="s">
        <v>10882</v>
      </c>
      <c r="D23" s="171" t="s">
        <v>10883</v>
      </c>
      <c r="E23" s="171" t="s">
        <v>10884</v>
      </c>
      <c r="F23" s="171" t="s">
        <v>10885</v>
      </c>
      <c r="G23" s="171" t="s">
        <v>10886</v>
      </c>
      <c r="H23" s="171" t="s">
        <v>10887</v>
      </c>
      <c r="I23" s="172" t="s">
        <v>10888</v>
      </c>
      <c r="J23" s="173" t="s">
        <v>10889</v>
      </c>
      <c r="K23" s="172" t="s">
        <v>10890</v>
      </c>
      <c r="L23" s="173" t="s">
        <v>10891</v>
      </c>
      <c r="M23" s="172" t="s">
        <v>10892</v>
      </c>
      <c r="N23" s="173" t="s">
        <v>10893</v>
      </c>
      <c r="O23" s="172" t="s">
        <v>10894</v>
      </c>
      <c r="P23" s="173" t="s">
        <v>10895</v>
      </c>
      <c r="Q23" s="172" t="s">
        <v>10896</v>
      </c>
      <c r="R23" s="173" t="s">
        <v>10897</v>
      </c>
      <c r="S23" s="172" t="s">
        <v>10898</v>
      </c>
      <c r="T23" s="173" t="s">
        <v>10899</v>
      </c>
      <c r="U23" s="172" t="s">
        <v>10900</v>
      </c>
      <c r="V23" s="173" t="s">
        <v>10901</v>
      </c>
      <c r="W23" s="160" t="s">
        <v>10902</v>
      </c>
      <c r="X23" s="157" t="s">
        <v>10903</v>
      </c>
      <c r="Y23" s="67"/>
      <c r="Z23" s="67" t="s">
        <v>241</v>
      </c>
      <c r="AA23" s="130" t="s">
        <v>177</v>
      </c>
      <c r="AB23" s="67" t="s">
        <v>10920</v>
      </c>
      <c r="AC23" s="131">
        <v>2003</v>
      </c>
    </row>
    <row r="24" spans="1:29" ht="15" x14ac:dyDescent="0.25">
      <c r="A24" s="67"/>
      <c r="B24" s="67" t="s">
        <v>1008</v>
      </c>
      <c r="C24" s="158" t="s">
        <v>149</v>
      </c>
      <c r="D24" s="158" t="s">
        <v>149</v>
      </c>
      <c r="E24" s="158" t="s">
        <v>149</v>
      </c>
      <c r="F24" s="158" t="s">
        <v>149</v>
      </c>
      <c r="G24" s="158" t="s">
        <v>149</v>
      </c>
      <c r="H24" s="158" t="s">
        <v>149</v>
      </c>
      <c r="I24" s="88">
        <v>0</v>
      </c>
      <c r="J24" s="89">
        <v>0</v>
      </c>
      <c r="K24" s="88">
        <v>0</v>
      </c>
      <c r="L24" s="89">
        <v>0</v>
      </c>
      <c r="M24" s="88">
        <v>0</v>
      </c>
      <c r="N24" s="89">
        <v>0</v>
      </c>
      <c r="O24" s="88">
        <v>0</v>
      </c>
      <c r="P24" s="89">
        <v>0</v>
      </c>
      <c r="Q24" s="88">
        <v>0</v>
      </c>
      <c r="R24" s="89">
        <v>0</v>
      </c>
      <c r="S24" s="88">
        <v>0</v>
      </c>
      <c r="T24" s="89">
        <v>0</v>
      </c>
      <c r="U24" s="88">
        <v>0</v>
      </c>
      <c r="V24" s="89">
        <v>0</v>
      </c>
      <c r="W24" s="88">
        <v>0</v>
      </c>
      <c r="X24" s="67">
        <v>0</v>
      </c>
      <c r="Y24" s="67"/>
      <c r="Z24" s="67" t="s">
        <v>242</v>
      </c>
      <c r="AA24" s="130" t="s">
        <v>178</v>
      </c>
      <c r="AB24" s="67" t="s">
        <v>10921</v>
      </c>
      <c r="AC24" s="131">
        <v>1988</v>
      </c>
    </row>
    <row r="25" spans="1:29" ht="15" x14ac:dyDescent="0.25">
      <c r="A25" s="67"/>
      <c r="B25" s="67" t="s">
        <v>1002</v>
      </c>
      <c r="C25" s="158" t="s">
        <v>149</v>
      </c>
      <c r="D25" s="158" t="s">
        <v>149</v>
      </c>
      <c r="E25" s="158" t="s">
        <v>149</v>
      </c>
      <c r="F25" s="158" t="s">
        <v>149</v>
      </c>
      <c r="G25" s="158" t="s">
        <v>149</v>
      </c>
      <c r="H25" s="158" t="s">
        <v>149</v>
      </c>
      <c r="I25" s="88">
        <v>0</v>
      </c>
      <c r="J25" s="89">
        <v>0</v>
      </c>
      <c r="K25" s="88">
        <v>0</v>
      </c>
      <c r="L25" s="89">
        <v>0</v>
      </c>
      <c r="M25" s="88">
        <v>0</v>
      </c>
      <c r="N25" s="89">
        <v>0</v>
      </c>
      <c r="O25" s="88">
        <v>0</v>
      </c>
      <c r="P25" s="89">
        <v>0</v>
      </c>
      <c r="Q25" s="88">
        <v>0</v>
      </c>
      <c r="R25" s="89">
        <v>0</v>
      </c>
      <c r="S25" s="88">
        <v>0</v>
      </c>
      <c r="T25" s="89">
        <v>0</v>
      </c>
      <c r="U25" s="88">
        <v>0</v>
      </c>
      <c r="V25" s="89">
        <v>0</v>
      </c>
      <c r="W25" s="88">
        <v>0</v>
      </c>
      <c r="X25" s="67">
        <v>0</v>
      </c>
      <c r="Y25" s="67"/>
      <c r="Z25" s="67" t="s">
        <v>242</v>
      </c>
      <c r="AA25" s="130" t="s">
        <v>178</v>
      </c>
      <c r="AB25" s="67" t="s">
        <v>10922</v>
      </c>
      <c r="AC25" s="131">
        <v>1987</v>
      </c>
    </row>
    <row r="26" spans="1:29" ht="15" x14ac:dyDescent="0.25">
      <c r="A26" s="67"/>
      <c r="B26" s="67" t="s">
        <v>1003</v>
      </c>
      <c r="C26" s="158" t="s">
        <v>149</v>
      </c>
      <c r="D26" s="158" t="s">
        <v>149</v>
      </c>
      <c r="E26" s="158" t="s">
        <v>149</v>
      </c>
      <c r="F26" s="158" t="s">
        <v>149</v>
      </c>
      <c r="G26" s="158" t="s">
        <v>149</v>
      </c>
      <c r="H26" s="158" t="s">
        <v>149</v>
      </c>
      <c r="I26" s="88">
        <v>0</v>
      </c>
      <c r="J26" s="89">
        <v>0</v>
      </c>
      <c r="K26" s="88">
        <v>0</v>
      </c>
      <c r="L26" s="89">
        <v>0</v>
      </c>
      <c r="M26" s="88">
        <v>0</v>
      </c>
      <c r="N26" s="89">
        <v>0</v>
      </c>
      <c r="O26" s="88">
        <v>0</v>
      </c>
      <c r="P26" s="89">
        <v>0</v>
      </c>
      <c r="Q26" s="88">
        <v>0</v>
      </c>
      <c r="R26" s="89">
        <v>0</v>
      </c>
      <c r="S26" s="88">
        <v>0</v>
      </c>
      <c r="T26" s="89">
        <v>0</v>
      </c>
      <c r="U26" s="88">
        <v>0</v>
      </c>
      <c r="V26" s="89">
        <v>0</v>
      </c>
      <c r="W26" s="88">
        <v>0</v>
      </c>
      <c r="X26" s="67">
        <v>0</v>
      </c>
      <c r="Y26" s="67"/>
      <c r="Z26" s="67" t="s">
        <v>243</v>
      </c>
      <c r="AA26" s="130" t="s">
        <v>179</v>
      </c>
      <c r="AB26" s="67" t="s">
        <v>10923</v>
      </c>
      <c r="AC26" s="131">
        <v>1986</v>
      </c>
    </row>
    <row r="27" spans="1:29" ht="15" x14ac:dyDescent="0.25">
      <c r="A27" s="67"/>
      <c r="B27" s="67" t="s">
        <v>1004</v>
      </c>
      <c r="C27" s="158" t="s">
        <v>149</v>
      </c>
      <c r="D27" s="158" t="s">
        <v>149</v>
      </c>
      <c r="E27" s="158" t="s">
        <v>149</v>
      </c>
      <c r="F27" s="158" t="s">
        <v>149</v>
      </c>
      <c r="G27" s="158" t="s">
        <v>149</v>
      </c>
      <c r="H27" s="158" t="s">
        <v>149</v>
      </c>
      <c r="I27" s="88">
        <v>1</v>
      </c>
      <c r="J27" s="89">
        <v>0</v>
      </c>
      <c r="K27" s="88">
        <v>1</v>
      </c>
      <c r="L27" s="89">
        <v>0</v>
      </c>
      <c r="M27" s="88">
        <v>1</v>
      </c>
      <c r="N27" s="89">
        <v>0</v>
      </c>
      <c r="O27" s="88">
        <v>1</v>
      </c>
      <c r="P27" s="89">
        <v>0</v>
      </c>
      <c r="Q27" s="88">
        <v>2</v>
      </c>
      <c r="R27" s="89">
        <v>0</v>
      </c>
      <c r="S27" s="88">
        <v>2</v>
      </c>
      <c r="T27" s="89">
        <v>0</v>
      </c>
      <c r="U27" s="88">
        <v>2</v>
      </c>
      <c r="V27" s="89">
        <v>0</v>
      </c>
      <c r="W27" s="88">
        <v>2</v>
      </c>
      <c r="X27" s="67">
        <v>0</v>
      </c>
      <c r="Y27" s="67"/>
      <c r="Z27" s="67" t="s">
        <v>243</v>
      </c>
      <c r="AA27" s="130" t="s">
        <v>179</v>
      </c>
      <c r="AB27" s="67" t="s">
        <v>10924</v>
      </c>
      <c r="AC27" s="131">
        <v>1987</v>
      </c>
    </row>
    <row r="28" spans="1:29" ht="15" x14ac:dyDescent="0.25">
      <c r="A28" s="67"/>
      <c r="B28" s="67" t="s">
        <v>724</v>
      </c>
      <c r="C28" s="158" t="s">
        <v>149</v>
      </c>
      <c r="D28" s="158" t="s">
        <v>149</v>
      </c>
      <c r="E28" s="158" t="s">
        <v>149</v>
      </c>
      <c r="F28" s="158" t="s">
        <v>149</v>
      </c>
      <c r="G28" s="158" t="s">
        <v>149</v>
      </c>
      <c r="H28" s="158" t="s">
        <v>149</v>
      </c>
      <c r="I28" s="88">
        <v>0</v>
      </c>
      <c r="J28" s="89">
        <v>0</v>
      </c>
      <c r="K28" s="88">
        <v>0</v>
      </c>
      <c r="L28" s="89">
        <v>0</v>
      </c>
      <c r="M28" s="88">
        <v>0</v>
      </c>
      <c r="N28" s="89">
        <v>0</v>
      </c>
      <c r="O28" s="88">
        <v>0</v>
      </c>
      <c r="P28" s="89">
        <v>0</v>
      </c>
      <c r="Q28" s="88">
        <v>0</v>
      </c>
      <c r="R28" s="89">
        <v>0</v>
      </c>
      <c r="S28" s="88">
        <v>0</v>
      </c>
      <c r="T28" s="89">
        <v>0</v>
      </c>
      <c r="U28" s="88">
        <v>0</v>
      </c>
      <c r="V28" s="89">
        <v>0</v>
      </c>
      <c r="W28" s="88">
        <v>0</v>
      </c>
      <c r="X28" s="67">
        <v>0</v>
      </c>
      <c r="Y28" s="67"/>
      <c r="Z28" s="67" t="s">
        <v>243</v>
      </c>
      <c r="AA28" s="130" t="s">
        <v>179</v>
      </c>
      <c r="AB28" s="67" t="s">
        <v>10925</v>
      </c>
      <c r="AC28" s="131">
        <v>2001</v>
      </c>
    </row>
    <row r="29" spans="1:29" ht="15" x14ac:dyDescent="0.25">
      <c r="A29" s="67"/>
      <c r="B29" s="67" t="s">
        <v>1005</v>
      </c>
      <c r="C29" s="158" t="s">
        <v>149</v>
      </c>
      <c r="D29" s="158" t="s">
        <v>149</v>
      </c>
      <c r="E29" s="158" t="s">
        <v>149</v>
      </c>
      <c r="F29" s="158" t="s">
        <v>149</v>
      </c>
      <c r="G29" s="158" t="s">
        <v>149</v>
      </c>
      <c r="H29" s="158" t="s">
        <v>149</v>
      </c>
      <c r="I29" s="88">
        <v>0</v>
      </c>
      <c r="J29" s="89">
        <v>0</v>
      </c>
      <c r="K29" s="88">
        <v>0</v>
      </c>
      <c r="L29" s="89">
        <v>0</v>
      </c>
      <c r="M29" s="88">
        <v>0</v>
      </c>
      <c r="N29" s="89">
        <v>0</v>
      </c>
      <c r="O29" s="88">
        <v>0</v>
      </c>
      <c r="P29" s="89">
        <v>0</v>
      </c>
      <c r="Q29" s="88">
        <v>0</v>
      </c>
      <c r="R29" s="89">
        <v>0</v>
      </c>
      <c r="S29" s="88">
        <v>0</v>
      </c>
      <c r="T29" s="89">
        <v>0</v>
      </c>
      <c r="U29" s="88">
        <v>0</v>
      </c>
      <c r="V29" s="89">
        <v>0</v>
      </c>
      <c r="W29" s="88">
        <v>0</v>
      </c>
      <c r="X29" s="67">
        <v>0</v>
      </c>
      <c r="Y29" s="67"/>
      <c r="Z29" s="67" t="s">
        <v>243</v>
      </c>
      <c r="AA29" s="132" t="s">
        <v>179</v>
      </c>
      <c r="AB29" s="133" t="s">
        <v>10926</v>
      </c>
      <c r="AC29" s="134">
        <v>2006</v>
      </c>
    </row>
    <row r="30" spans="1:29" ht="15" x14ac:dyDescent="0.25">
      <c r="A30" s="67"/>
      <c r="B30" s="67" t="s">
        <v>529</v>
      </c>
      <c r="C30" s="158" t="s">
        <v>149</v>
      </c>
      <c r="D30" s="158" t="s">
        <v>149</v>
      </c>
      <c r="E30" s="158" t="s">
        <v>149</v>
      </c>
      <c r="F30" s="158" t="s">
        <v>149</v>
      </c>
      <c r="G30" s="158" t="s">
        <v>149</v>
      </c>
      <c r="H30" s="158" t="s">
        <v>149</v>
      </c>
      <c r="I30" s="88">
        <v>1</v>
      </c>
      <c r="J30" s="89">
        <v>1</v>
      </c>
      <c r="K30" s="88">
        <v>1</v>
      </c>
      <c r="L30" s="89">
        <v>1</v>
      </c>
      <c r="M30" s="88">
        <v>1</v>
      </c>
      <c r="N30" s="89">
        <v>1</v>
      </c>
      <c r="O30" s="88">
        <v>1</v>
      </c>
      <c r="P30" s="89">
        <v>1</v>
      </c>
      <c r="Q30" s="88">
        <v>1</v>
      </c>
      <c r="R30" s="89">
        <v>1</v>
      </c>
      <c r="S30" s="88">
        <v>1</v>
      </c>
      <c r="T30" s="89">
        <v>1</v>
      </c>
      <c r="U30" s="88">
        <v>1</v>
      </c>
      <c r="V30" s="89">
        <v>1</v>
      </c>
      <c r="W30" s="88">
        <v>1</v>
      </c>
      <c r="X30" s="67">
        <v>1</v>
      </c>
      <c r="Y30" s="67"/>
      <c r="Z30" s="67"/>
      <c r="AA30" s="8" t="s">
        <v>252</v>
      </c>
      <c r="AB30" s="8"/>
      <c r="AC30" s="8"/>
    </row>
    <row r="31" spans="1:29" ht="15" x14ac:dyDescent="0.25">
      <c r="A31" s="67"/>
      <c r="B31" s="67" t="s">
        <v>1006</v>
      </c>
      <c r="C31" s="158" t="s">
        <v>149</v>
      </c>
      <c r="D31" s="158" t="s">
        <v>149</v>
      </c>
      <c r="E31" s="158" t="s">
        <v>149</v>
      </c>
      <c r="F31" s="158" t="s">
        <v>149</v>
      </c>
      <c r="G31" s="158" t="s">
        <v>149</v>
      </c>
      <c r="H31" s="158" t="s">
        <v>149</v>
      </c>
      <c r="I31" s="88">
        <v>0</v>
      </c>
      <c r="J31" s="89">
        <v>0</v>
      </c>
      <c r="K31" s="88">
        <v>0</v>
      </c>
      <c r="L31" s="89">
        <v>0</v>
      </c>
      <c r="M31" s="88">
        <v>0</v>
      </c>
      <c r="N31" s="89">
        <v>0</v>
      </c>
      <c r="O31" s="88">
        <v>0</v>
      </c>
      <c r="P31" s="89">
        <v>0</v>
      </c>
      <c r="Q31" s="88">
        <v>0</v>
      </c>
      <c r="R31" s="89">
        <v>0</v>
      </c>
      <c r="S31" s="88">
        <v>0</v>
      </c>
      <c r="T31" s="89">
        <v>0</v>
      </c>
      <c r="U31" s="88">
        <v>0</v>
      </c>
      <c r="V31" s="89">
        <v>0</v>
      </c>
      <c r="W31" s="88">
        <v>0</v>
      </c>
      <c r="X31" s="67">
        <v>0</v>
      </c>
      <c r="Y31" s="67"/>
      <c r="Z31" s="67"/>
      <c r="AA31" s="8" t="s">
        <v>10927</v>
      </c>
      <c r="AB31" s="8"/>
      <c r="AC31" s="8"/>
    </row>
    <row r="32" spans="1:29" ht="15" x14ac:dyDescent="0.25">
      <c r="A32" s="67"/>
      <c r="B32" s="67" t="s">
        <v>1007</v>
      </c>
      <c r="C32" s="158" t="s">
        <v>149</v>
      </c>
      <c r="D32" s="158" t="s">
        <v>149</v>
      </c>
      <c r="E32" s="158" t="s">
        <v>149</v>
      </c>
      <c r="F32" s="158" t="s">
        <v>149</v>
      </c>
      <c r="G32" s="158" t="s">
        <v>149</v>
      </c>
      <c r="H32" s="158" t="s">
        <v>149</v>
      </c>
      <c r="I32" s="88">
        <v>0</v>
      </c>
      <c r="J32" s="89">
        <v>0</v>
      </c>
      <c r="K32" s="88">
        <v>0</v>
      </c>
      <c r="L32" s="89">
        <v>0</v>
      </c>
      <c r="M32" s="88">
        <v>0</v>
      </c>
      <c r="N32" s="89">
        <v>0</v>
      </c>
      <c r="O32" s="88">
        <v>0</v>
      </c>
      <c r="P32" s="89">
        <v>0</v>
      </c>
      <c r="Q32" s="88">
        <v>0</v>
      </c>
      <c r="R32" s="89">
        <v>0</v>
      </c>
      <c r="S32" s="88">
        <v>0</v>
      </c>
      <c r="T32" s="89">
        <v>0</v>
      </c>
      <c r="U32" s="88">
        <v>0</v>
      </c>
      <c r="V32" s="89">
        <v>0</v>
      </c>
      <c r="W32" s="88">
        <v>0</v>
      </c>
      <c r="X32" s="67">
        <v>0</v>
      </c>
      <c r="Y32" s="67"/>
      <c r="Z32" s="67"/>
      <c r="AA32" s="8"/>
      <c r="AB32" s="8"/>
      <c r="AC32" s="8"/>
    </row>
    <row r="33" spans="1:29" ht="15" x14ac:dyDescent="0.25">
      <c r="A33" s="67"/>
      <c r="B33" s="67" t="s">
        <v>1009</v>
      </c>
      <c r="C33" s="158" t="s">
        <v>149</v>
      </c>
      <c r="D33" s="158" t="s">
        <v>149</v>
      </c>
      <c r="E33" s="158" t="s">
        <v>149</v>
      </c>
      <c r="F33" s="158" t="s">
        <v>149</v>
      </c>
      <c r="G33" s="158" t="s">
        <v>149</v>
      </c>
      <c r="H33" s="158" t="s">
        <v>149</v>
      </c>
      <c r="I33" s="88">
        <v>0</v>
      </c>
      <c r="J33" s="89">
        <v>0</v>
      </c>
      <c r="K33" s="88">
        <v>0</v>
      </c>
      <c r="L33" s="89">
        <v>0</v>
      </c>
      <c r="M33" s="88">
        <v>0</v>
      </c>
      <c r="N33" s="89">
        <v>0</v>
      </c>
      <c r="O33" s="88">
        <v>0</v>
      </c>
      <c r="P33" s="89">
        <v>0</v>
      </c>
      <c r="Q33" s="88">
        <v>0</v>
      </c>
      <c r="R33" s="89">
        <v>0</v>
      </c>
      <c r="S33" s="88">
        <v>0</v>
      </c>
      <c r="T33" s="89">
        <v>0</v>
      </c>
      <c r="U33" s="88">
        <v>0</v>
      </c>
      <c r="V33" s="89">
        <v>0</v>
      </c>
      <c r="W33" s="88">
        <v>0</v>
      </c>
      <c r="X33" s="67">
        <v>0</v>
      </c>
      <c r="Y33" s="67"/>
      <c r="Z33" s="67"/>
      <c r="AA33" s="67"/>
      <c r="AB33" s="67"/>
      <c r="AC33" s="67"/>
    </row>
    <row r="34" spans="1:29" ht="15" x14ac:dyDescent="0.25">
      <c r="A34" s="67"/>
      <c r="B34" s="67" t="s">
        <v>10928</v>
      </c>
      <c r="C34" s="158" t="s">
        <v>149</v>
      </c>
      <c r="D34" s="158" t="s">
        <v>149</v>
      </c>
      <c r="E34" s="158" t="s">
        <v>149</v>
      </c>
      <c r="F34" s="158" t="s">
        <v>149</v>
      </c>
      <c r="G34" s="158" t="s">
        <v>149</v>
      </c>
      <c r="H34" s="158" t="s">
        <v>149</v>
      </c>
      <c r="I34" s="174">
        <f t="shared" ref="I34:V34" si="0">SUBTOTAL(109,I24:I33)</f>
        <v>2</v>
      </c>
      <c r="J34" s="175">
        <f t="shared" si="0"/>
        <v>1</v>
      </c>
      <c r="K34" s="88">
        <f t="shared" si="0"/>
        <v>2</v>
      </c>
      <c r="L34" s="89">
        <f t="shared" si="0"/>
        <v>1</v>
      </c>
      <c r="M34" s="88">
        <f t="shared" si="0"/>
        <v>2</v>
      </c>
      <c r="N34" s="89">
        <f t="shared" si="0"/>
        <v>1</v>
      </c>
      <c r="O34" s="88">
        <f t="shared" si="0"/>
        <v>2</v>
      </c>
      <c r="P34" s="89">
        <f t="shared" si="0"/>
        <v>1</v>
      </c>
      <c r="Q34" s="88">
        <f t="shared" si="0"/>
        <v>3</v>
      </c>
      <c r="R34" s="89">
        <f t="shared" si="0"/>
        <v>1</v>
      </c>
      <c r="S34" s="88">
        <f t="shared" si="0"/>
        <v>3</v>
      </c>
      <c r="T34" s="89">
        <f t="shared" si="0"/>
        <v>1</v>
      </c>
      <c r="U34" s="88">
        <f t="shared" si="0"/>
        <v>3</v>
      </c>
      <c r="V34" s="89">
        <f t="shared" si="0"/>
        <v>1</v>
      </c>
      <c r="W34" s="88">
        <f t="shared" ref="W34:X34" si="1">SUBTOTAL(109,W24:W33)</f>
        <v>3</v>
      </c>
      <c r="X34" s="67">
        <f t="shared" si="1"/>
        <v>1</v>
      </c>
      <c r="Y34" s="67"/>
      <c r="Z34" s="67"/>
      <c r="AA34" s="67"/>
      <c r="AB34" s="67"/>
      <c r="AC34" s="67"/>
    </row>
    <row r="35" spans="1:29" ht="15" x14ac:dyDescent="0.25">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row>
    <row r="36" spans="1:29" ht="18.75" x14ac:dyDescent="0.3">
      <c r="A36" s="67"/>
      <c r="B36" s="54" t="s">
        <v>10929</v>
      </c>
      <c r="C36" s="181">
        <v>2002</v>
      </c>
      <c r="D36" s="181">
        <v>2009</v>
      </c>
      <c r="E36" s="181">
        <v>2010</v>
      </c>
      <c r="F36" s="181">
        <v>2011</v>
      </c>
      <c r="G36" s="181">
        <v>2012</v>
      </c>
      <c r="H36" s="182">
        <v>2013</v>
      </c>
      <c r="I36" s="276">
        <v>2014</v>
      </c>
      <c r="J36" s="277"/>
      <c r="K36" s="276">
        <v>2015</v>
      </c>
      <c r="L36" s="277"/>
      <c r="M36" s="276">
        <v>2016</v>
      </c>
      <c r="N36" s="278"/>
      <c r="O36" s="276">
        <v>2017</v>
      </c>
      <c r="P36" s="277"/>
      <c r="Q36" s="276">
        <v>2018</v>
      </c>
      <c r="R36" s="277"/>
      <c r="S36" s="276">
        <v>2019</v>
      </c>
      <c r="T36" s="277"/>
      <c r="U36" s="276">
        <v>2020</v>
      </c>
      <c r="V36" s="277"/>
      <c r="W36" s="276">
        <v>2021</v>
      </c>
      <c r="X36" s="277"/>
      <c r="Y36" s="67"/>
      <c r="Z36" s="67"/>
      <c r="AA36" s="67"/>
      <c r="AB36" s="67"/>
      <c r="AC36" s="67"/>
    </row>
    <row r="37" spans="1:29" ht="15" x14ac:dyDescent="0.25">
      <c r="A37" s="67"/>
      <c r="B37" s="170" t="s">
        <v>1011</v>
      </c>
      <c r="C37" s="171" t="s">
        <v>10882</v>
      </c>
      <c r="D37" s="171" t="s">
        <v>10883</v>
      </c>
      <c r="E37" s="171" t="s">
        <v>10884</v>
      </c>
      <c r="F37" s="171" t="s">
        <v>10885</v>
      </c>
      <c r="G37" s="171" t="s">
        <v>10886</v>
      </c>
      <c r="H37" s="172" t="s">
        <v>10887</v>
      </c>
      <c r="I37" s="172" t="s">
        <v>10888</v>
      </c>
      <c r="J37" s="173" t="s">
        <v>10889</v>
      </c>
      <c r="K37" s="172" t="s">
        <v>10890</v>
      </c>
      <c r="L37" s="173" t="s">
        <v>10891</v>
      </c>
      <c r="M37" s="172" t="s">
        <v>10892</v>
      </c>
      <c r="N37" s="170" t="s">
        <v>10893</v>
      </c>
      <c r="O37" s="172" t="s">
        <v>10894</v>
      </c>
      <c r="P37" s="173" t="s">
        <v>10895</v>
      </c>
      <c r="Q37" s="172" t="s">
        <v>10896</v>
      </c>
      <c r="R37" s="173" t="s">
        <v>10897</v>
      </c>
      <c r="S37" s="172" t="s">
        <v>10898</v>
      </c>
      <c r="T37" s="173" t="s">
        <v>10899</v>
      </c>
      <c r="U37" s="172" t="s">
        <v>10900</v>
      </c>
      <c r="V37" s="173" t="s">
        <v>10901</v>
      </c>
      <c r="W37" s="160" t="s">
        <v>10902</v>
      </c>
      <c r="X37" s="157" t="s">
        <v>10903</v>
      </c>
      <c r="Y37" s="67"/>
      <c r="Z37" s="67"/>
      <c r="AA37" s="67"/>
      <c r="AB37" s="67"/>
      <c r="AC37" s="67"/>
    </row>
    <row r="38" spans="1:29" ht="15" x14ac:dyDescent="0.25">
      <c r="A38" s="67"/>
      <c r="B38" s="67" t="s">
        <v>1012</v>
      </c>
      <c r="C38" s="158" t="s">
        <v>149</v>
      </c>
      <c r="D38" s="158" t="s">
        <v>149</v>
      </c>
      <c r="E38" s="158" t="s">
        <v>149</v>
      </c>
      <c r="F38" s="158" t="s">
        <v>149</v>
      </c>
      <c r="G38" s="158" t="s">
        <v>149</v>
      </c>
      <c r="H38" s="88" t="s">
        <v>149</v>
      </c>
      <c r="I38" s="88">
        <v>0</v>
      </c>
      <c r="J38" s="89">
        <v>0</v>
      </c>
      <c r="K38" s="88">
        <v>0</v>
      </c>
      <c r="L38" s="89">
        <v>0</v>
      </c>
      <c r="M38" s="88">
        <v>0</v>
      </c>
      <c r="N38" s="67">
        <v>0</v>
      </c>
      <c r="O38" s="88">
        <v>0</v>
      </c>
      <c r="P38" s="89">
        <v>0</v>
      </c>
      <c r="Q38" s="88">
        <v>1</v>
      </c>
      <c r="R38" s="89">
        <v>0</v>
      </c>
      <c r="S38" s="88">
        <v>1</v>
      </c>
      <c r="T38" s="89">
        <v>0</v>
      </c>
      <c r="U38" s="88">
        <v>1</v>
      </c>
      <c r="V38" s="89">
        <v>0</v>
      </c>
      <c r="W38" s="88">
        <v>1</v>
      </c>
      <c r="X38" s="67">
        <v>0</v>
      </c>
      <c r="Y38" s="67"/>
      <c r="Z38" s="67"/>
      <c r="AA38" s="67"/>
      <c r="AB38" s="67"/>
      <c r="AC38" s="67"/>
    </row>
    <row r="39" spans="1:29" ht="15" x14ac:dyDescent="0.25">
      <c r="A39" s="67"/>
      <c r="B39" s="67" t="s">
        <v>1013</v>
      </c>
      <c r="C39" s="158" t="s">
        <v>149</v>
      </c>
      <c r="D39" s="158" t="s">
        <v>149</v>
      </c>
      <c r="E39" s="158" t="s">
        <v>149</v>
      </c>
      <c r="F39" s="158" t="s">
        <v>149</v>
      </c>
      <c r="G39" s="158" t="s">
        <v>149</v>
      </c>
      <c r="H39" s="88" t="s">
        <v>149</v>
      </c>
      <c r="I39" s="88">
        <v>0</v>
      </c>
      <c r="J39" s="89">
        <v>0</v>
      </c>
      <c r="K39" s="88">
        <v>0</v>
      </c>
      <c r="L39" s="89">
        <v>0</v>
      </c>
      <c r="M39" s="88">
        <v>0</v>
      </c>
      <c r="N39" s="67">
        <v>0</v>
      </c>
      <c r="O39" s="88">
        <v>0</v>
      </c>
      <c r="P39" s="89">
        <v>0</v>
      </c>
      <c r="Q39" s="88">
        <v>0</v>
      </c>
      <c r="R39" s="89">
        <v>0</v>
      </c>
      <c r="S39" s="88">
        <v>0</v>
      </c>
      <c r="T39" s="89">
        <v>0</v>
      </c>
      <c r="U39" s="88">
        <v>0</v>
      </c>
      <c r="V39" s="89">
        <v>0</v>
      </c>
      <c r="W39" s="88">
        <v>0</v>
      </c>
      <c r="X39" s="67">
        <v>0</v>
      </c>
      <c r="Y39" s="67"/>
      <c r="Z39" s="67"/>
      <c r="AA39" s="67"/>
      <c r="AB39" s="67"/>
      <c r="AC39" s="67"/>
    </row>
    <row r="40" spans="1:29" ht="15" x14ac:dyDescent="0.25">
      <c r="A40" s="67"/>
      <c r="B40" s="67" t="s">
        <v>873</v>
      </c>
      <c r="C40" s="158" t="s">
        <v>149</v>
      </c>
      <c r="D40" s="158" t="s">
        <v>149</v>
      </c>
      <c r="E40" s="158" t="s">
        <v>149</v>
      </c>
      <c r="F40" s="158" t="s">
        <v>149</v>
      </c>
      <c r="G40" s="158" t="s">
        <v>149</v>
      </c>
      <c r="H40" s="88" t="s">
        <v>149</v>
      </c>
      <c r="I40" s="88">
        <v>0</v>
      </c>
      <c r="J40" s="89">
        <v>0</v>
      </c>
      <c r="K40" s="88">
        <v>0</v>
      </c>
      <c r="L40" s="89">
        <v>0</v>
      </c>
      <c r="M40" s="88">
        <v>0</v>
      </c>
      <c r="N40" s="67">
        <v>0</v>
      </c>
      <c r="O40" s="88">
        <v>0</v>
      </c>
      <c r="P40" s="89">
        <v>0</v>
      </c>
      <c r="Q40" s="88">
        <v>0</v>
      </c>
      <c r="R40" s="89">
        <v>0</v>
      </c>
      <c r="S40" s="88">
        <v>0</v>
      </c>
      <c r="T40" s="89">
        <v>0</v>
      </c>
      <c r="U40" s="88">
        <v>0</v>
      </c>
      <c r="V40" s="89">
        <v>0</v>
      </c>
      <c r="W40" s="88">
        <v>0</v>
      </c>
      <c r="X40" s="67">
        <v>0</v>
      </c>
      <c r="Y40" s="67"/>
      <c r="Z40" s="67"/>
      <c r="AA40" s="67"/>
      <c r="AB40" s="67"/>
      <c r="AC40" s="67"/>
    </row>
    <row r="41" spans="1:29" ht="15" x14ac:dyDescent="0.25">
      <c r="A41" s="67"/>
      <c r="B41" s="67" t="s">
        <v>1014</v>
      </c>
      <c r="C41" s="158" t="s">
        <v>149</v>
      </c>
      <c r="D41" s="158" t="s">
        <v>149</v>
      </c>
      <c r="E41" s="158" t="s">
        <v>149</v>
      </c>
      <c r="F41" s="158" t="s">
        <v>149</v>
      </c>
      <c r="G41" s="158" t="s">
        <v>149</v>
      </c>
      <c r="H41" s="88" t="s">
        <v>149</v>
      </c>
      <c r="I41" s="88">
        <v>0</v>
      </c>
      <c r="J41" s="89">
        <v>0</v>
      </c>
      <c r="K41" s="88">
        <v>0</v>
      </c>
      <c r="L41" s="89">
        <v>0</v>
      </c>
      <c r="M41" s="88">
        <v>0</v>
      </c>
      <c r="N41" s="67">
        <v>0</v>
      </c>
      <c r="O41" s="88">
        <v>0</v>
      </c>
      <c r="P41" s="89">
        <v>0</v>
      </c>
      <c r="Q41" s="88">
        <v>0</v>
      </c>
      <c r="R41" s="89">
        <v>0</v>
      </c>
      <c r="S41" s="88">
        <v>0</v>
      </c>
      <c r="T41" s="89">
        <v>0</v>
      </c>
      <c r="U41" s="88">
        <v>0</v>
      </c>
      <c r="V41" s="89">
        <v>0</v>
      </c>
      <c r="W41" s="88">
        <v>0</v>
      </c>
      <c r="X41" s="67">
        <v>0</v>
      </c>
      <c r="Y41" s="67"/>
      <c r="Z41" s="67"/>
      <c r="AA41" s="67"/>
      <c r="AB41" s="67"/>
      <c r="AC41" s="67"/>
    </row>
    <row r="42" spans="1:29" ht="15" x14ac:dyDescent="0.25">
      <c r="A42" s="67"/>
      <c r="B42" s="67" t="s">
        <v>1015</v>
      </c>
      <c r="C42" s="158" t="s">
        <v>149</v>
      </c>
      <c r="D42" s="158" t="s">
        <v>149</v>
      </c>
      <c r="E42" s="158" t="s">
        <v>149</v>
      </c>
      <c r="F42" s="158" t="s">
        <v>149</v>
      </c>
      <c r="G42" s="158" t="s">
        <v>149</v>
      </c>
      <c r="H42" s="88" t="s">
        <v>149</v>
      </c>
      <c r="I42" s="88">
        <v>0</v>
      </c>
      <c r="J42" s="89">
        <v>0</v>
      </c>
      <c r="K42" s="88">
        <v>0</v>
      </c>
      <c r="L42" s="89">
        <v>0</v>
      </c>
      <c r="M42" s="88">
        <v>0</v>
      </c>
      <c r="N42" s="67">
        <v>0</v>
      </c>
      <c r="O42" s="88">
        <v>0</v>
      </c>
      <c r="P42" s="89">
        <v>0</v>
      </c>
      <c r="Q42" s="88">
        <v>0</v>
      </c>
      <c r="R42" s="89">
        <v>0</v>
      </c>
      <c r="S42" s="88">
        <v>0</v>
      </c>
      <c r="T42" s="89">
        <v>0</v>
      </c>
      <c r="U42" s="88">
        <v>0</v>
      </c>
      <c r="V42" s="89">
        <v>0</v>
      </c>
      <c r="W42" s="88">
        <v>0</v>
      </c>
      <c r="X42" s="67">
        <v>0</v>
      </c>
      <c r="Y42" s="67"/>
      <c r="Z42" s="67"/>
      <c r="AA42" s="67"/>
      <c r="AB42" s="67"/>
      <c r="AC42" s="67"/>
    </row>
    <row r="43" spans="1:29" ht="17.25" x14ac:dyDescent="0.25">
      <c r="A43" s="67"/>
      <c r="B43" s="67" t="s">
        <v>10930</v>
      </c>
      <c r="C43" s="158" t="s">
        <v>149</v>
      </c>
      <c r="D43" s="158" t="s">
        <v>149</v>
      </c>
      <c r="E43" s="158" t="s">
        <v>149</v>
      </c>
      <c r="F43" s="158" t="s">
        <v>149</v>
      </c>
      <c r="G43" s="158" t="s">
        <v>149</v>
      </c>
      <c r="H43" s="88" t="s">
        <v>149</v>
      </c>
      <c r="I43" s="88">
        <v>1</v>
      </c>
      <c r="J43" s="89">
        <v>0</v>
      </c>
      <c r="K43" s="88">
        <v>1</v>
      </c>
      <c r="L43" s="89">
        <v>0</v>
      </c>
      <c r="M43" s="88">
        <v>1</v>
      </c>
      <c r="N43" s="67">
        <v>0</v>
      </c>
      <c r="O43" s="88">
        <v>1</v>
      </c>
      <c r="P43" s="89">
        <v>0</v>
      </c>
      <c r="Q43" s="88">
        <v>1</v>
      </c>
      <c r="R43" s="89">
        <v>0</v>
      </c>
      <c r="S43" s="88">
        <v>1</v>
      </c>
      <c r="T43" s="89">
        <v>0</v>
      </c>
      <c r="U43" s="88">
        <v>1</v>
      </c>
      <c r="V43" s="89">
        <v>0</v>
      </c>
      <c r="W43" s="88">
        <v>1</v>
      </c>
      <c r="X43" s="67">
        <v>0</v>
      </c>
      <c r="Y43" s="67"/>
      <c r="Z43" s="67"/>
      <c r="AA43" s="67"/>
      <c r="AB43" s="67"/>
      <c r="AC43" s="67"/>
    </row>
    <row r="44" spans="1:29" ht="15" x14ac:dyDescent="0.25">
      <c r="A44" s="67"/>
      <c r="B44" s="67" t="s">
        <v>1016</v>
      </c>
      <c r="C44" s="158" t="s">
        <v>149</v>
      </c>
      <c r="D44" s="158" t="s">
        <v>149</v>
      </c>
      <c r="E44" s="158" t="s">
        <v>149</v>
      </c>
      <c r="F44" s="158" t="s">
        <v>149</v>
      </c>
      <c r="G44" s="158" t="s">
        <v>149</v>
      </c>
      <c r="H44" s="88" t="s">
        <v>149</v>
      </c>
      <c r="I44" s="88">
        <v>2</v>
      </c>
      <c r="J44" s="89">
        <v>0</v>
      </c>
      <c r="K44" s="88">
        <v>2</v>
      </c>
      <c r="L44" s="89">
        <v>0</v>
      </c>
      <c r="M44" s="88">
        <v>2</v>
      </c>
      <c r="N44" s="67">
        <v>0</v>
      </c>
      <c r="O44" s="88">
        <v>2</v>
      </c>
      <c r="P44" s="89">
        <v>0</v>
      </c>
      <c r="Q44" s="88">
        <v>2</v>
      </c>
      <c r="R44" s="89">
        <v>0</v>
      </c>
      <c r="S44" s="88">
        <v>2</v>
      </c>
      <c r="T44" s="89">
        <v>0</v>
      </c>
      <c r="U44" s="88">
        <v>2</v>
      </c>
      <c r="V44" s="89">
        <v>0</v>
      </c>
      <c r="W44" s="88">
        <v>2</v>
      </c>
      <c r="X44" s="67">
        <v>0</v>
      </c>
      <c r="Y44" s="67"/>
      <c r="Z44" s="67"/>
      <c r="AA44" s="67"/>
      <c r="AB44" s="67"/>
      <c r="AC44" s="67"/>
    </row>
    <row r="45" spans="1:29" ht="15" x14ac:dyDescent="0.25">
      <c r="A45" s="67"/>
      <c r="B45" s="67" t="s">
        <v>1017</v>
      </c>
      <c r="C45" s="158" t="s">
        <v>149</v>
      </c>
      <c r="D45" s="158" t="s">
        <v>149</v>
      </c>
      <c r="E45" s="158" t="s">
        <v>149</v>
      </c>
      <c r="F45" s="158" t="s">
        <v>149</v>
      </c>
      <c r="G45" s="158" t="s">
        <v>149</v>
      </c>
      <c r="H45" s="88" t="s">
        <v>149</v>
      </c>
      <c r="I45" s="88">
        <v>0</v>
      </c>
      <c r="J45" s="89">
        <v>0</v>
      </c>
      <c r="K45" s="88">
        <v>0</v>
      </c>
      <c r="L45" s="89">
        <v>0</v>
      </c>
      <c r="M45" s="88">
        <v>0</v>
      </c>
      <c r="N45" s="67">
        <v>0</v>
      </c>
      <c r="O45" s="88">
        <v>0</v>
      </c>
      <c r="P45" s="89">
        <v>0</v>
      </c>
      <c r="Q45" s="88">
        <v>0</v>
      </c>
      <c r="R45" s="89">
        <v>0</v>
      </c>
      <c r="S45" s="88">
        <v>0</v>
      </c>
      <c r="T45" s="89">
        <v>0</v>
      </c>
      <c r="U45" s="88">
        <v>0</v>
      </c>
      <c r="V45" s="89">
        <v>0</v>
      </c>
      <c r="W45" s="88">
        <v>0</v>
      </c>
      <c r="X45" s="67">
        <v>0</v>
      </c>
      <c r="Y45" s="67"/>
      <c r="Z45" s="67"/>
      <c r="AA45" s="67"/>
      <c r="AB45" s="67"/>
      <c r="AC45" s="67"/>
    </row>
    <row r="46" spans="1:29" ht="15" x14ac:dyDescent="0.25">
      <c r="A46" s="67"/>
      <c r="B46" s="67" t="s">
        <v>1018</v>
      </c>
      <c r="C46" s="158" t="s">
        <v>149</v>
      </c>
      <c r="D46" s="158" t="s">
        <v>149</v>
      </c>
      <c r="E46" s="158" t="s">
        <v>149</v>
      </c>
      <c r="F46" s="158" t="s">
        <v>149</v>
      </c>
      <c r="G46" s="158" t="s">
        <v>149</v>
      </c>
      <c r="H46" s="88" t="s">
        <v>149</v>
      </c>
      <c r="I46" s="88">
        <v>0</v>
      </c>
      <c r="J46" s="89">
        <v>0</v>
      </c>
      <c r="K46" s="88">
        <v>0</v>
      </c>
      <c r="L46" s="89">
        <v>0</v>
      </c>
      <c r="M46" s="88">
        <v>0</v>
      </c>
      <c r="N46" s="67">
        <v>0</v>
      </c>
      <c r="O46" s="88">
        <v>0</v>
      </c>
      <c r="P46" s="89">
        <v>0</v>
      </c>
      <c r="Q46" s="88">
        <v>0</v>
      </c>
      <c r="R46" s="89">
        <v>0</v>
      </c>
      <c r="S46" s="88">
        <v>0</v>
      </c>
      <c r="T46" s="89">
        <v>0</v>
      </c>
      <c r="U46" s="88">
        <v>0</v>
      </c>
      <c r="V46" s="89">
        <v>0</v>
      </c>
      <c r="W46" s="88">
        <v>0</v>
      </c>
      <c r="X46" s="67">
        <v>0</v>
      </c>
      <c r="Y46" s="67"/>
      <c r="Z46" s="67"/>
      <c r="AA46" s="67"/>
      <c r="AB46" s="67"/>
      <c r="AC46" s="67"/>
    </row>
    <row r="47" spans="1:29" ht="17.25" x14ac:dyDescent="0.25">
      <c r="A47" s="67"/>
      <c r="B47" s="67" t="s">
        <v>10931</v>
      </c>
      <c r="C47" s="158" t="s">
        <v>149</v>
      </c>
      <c r="D47" s="158" t="s">
        <v>149</v>
      </c>
      <c r="E47" s="158" t="s">
        <v>149</v>
      </c>
      <c r="F47" s="158" t="s">
        <v>149</v>
      </c>
      <c r="G47" s="158" t="s">
        <v>149</v>
      </c>
      <c r="H47" s="88" t="s">
        <v>149</v>
      </c>
      <c r="I47" s="88">
        <v>1</v>
      </c>
      <c r="J47" s="89">
        <v>0</v>
      </c>
      <c r="K47" s="88">
        <v>1</v>
      </c>
      <c r="L47" s="89">
        <v>0</v>
      </c>
      <c r="M47" s="88">
        <v>1</v>
      </c>
      <c r="N47" s="67">
        <v>0</v>
      </c>
      <c r="O47" s="88">
        <v>1</v>
      </c>
      <c r="P47" s="89">
        <v>0</v>
      </c>
      <c r="Q47" s="88">
        <v>1</v>
      </c>
      <c r="R47" s="89">
        <v>0</v>
      </c>
      <c r="S47" s="88">
        <v>1</v>
      </c>
      <c r="T47" s="89">
        <v>0</v>
      </c>
      <c r="U47" s="88">
        <v>1</v>
      </c>
      <c r="V47" s="89">
        <v>0</v>
      </c>
      <c r="W47" s="88">
        <v>1</v>
      </c>
      <c r="X47" s="67">
        <v>0</v>
      </c>
      <c r="Y47" s="67"/>
      <c r="Z47" s="67"/>
      <c r="AA47" s="67"/>
      <c r="AB47" s="67"/>
      <c r="AC47" s="67"/>
    </row>
    <row r="48" spans="1:29" ht="17.25" x14ac:dyDescent="0.25">
      <c r="A48" s="67"/>
      <c r="B48" s="67" t="s">
        <v>10932</v>
      </c>
      <c r="C48" s="158" t="s">
        <v>149</v>
      </c>
      <c r="D48" s="158" t="s">
        <v>149</v>
      </c>
      <c r="E48" s="158" t="s">
        <v>149</v>
      </c>
      <c r="F48" s="158" t="s">
        <v>149</v>
      </c>
      <c r="G48" s="158" t="s">
        <v>149</v>
      </c>
      <c r="H48" s="88" t="s">
        <v>149</v>
      </c>
      <c r="I48" s="88">
        <v>1</v>
      </c>
      <c r="J48" s="89">
        <v>0</v>
      </c>
      <c r="K48" s="88">
        <v>1</v>
      </c>
      <c r="L48" s="89">
        <v>0</v>
      </c>
      <c r="M48" s="88">
        <v>1</v>
      </c>
      <c r="N48" s="67">
        <v>0</v>
      </c>
      <c r="O48" s="88">
        <v>1</v>
      </c>
      <c r="P48" s="89">
        <v>0</v>
      </c>
      <c r="Q48" s="88">
        <v>1</v>
      </c>
      <c r="R48" s="89">
        <v>0</v>
      </c>
      <c r="S48" s="88">
        <v>1</v>
      </c>
      <c r="T48" s="89">
        <v>0</v>
      </c>
      <c r="U48" s="88">
        <v>1</v>
      </c>
      <c r="V48" s="89">
        <v>0</v>
      </c>
      <c r="W48" s="88">
        <v>1</v>
      </c>
      <c r="X48" s="67">
        <v>0</v>
      </c>
      <c r="Y48" s="67"/>
      <c r="Z48" s="67"/>
      <c r="AA48" s="67"/>
      <c r="AB48" s="67"/>
      <c r="AC48" s="67"/>
    </row>
    <row r="49" spans="1:29" ht="15" x14ac:dyDescent="0.25">
      <c r="A49" s="67"/>
      <c r="B49" s="67" t="s">
        <v>1019</v>
      </c>
      <c r="C49" s="158" t="s">
        <v>149</v>
      </c>
      <c r="D49" s="158" t="s">
        <v>149</v>
      </c>
      <c r="E49" s="158" t="s">
        <v>149</v>
      </c>
      <c r="F49" s="158" t="s">
        <v>149</v>
      </c>
      <c r="G49" s="158" t="s">
        <v>149</v>
      </c>
      <c r="H49" s="88" t="s">
        <v>149</v>
      </c>
      <c r="I49" s="88">
        <v>0</v>
      </c>
      <c r="J49" s="89">
        <v>0</v>
      </c>
      <c r="K49" s="88">
        <v>0</v>
      </c>
      <c r="L49" s="89">
        <v>0</v>
      </c>
      <c r="M49" s="88">
        <v>0</v>
      </c>
      <c r="N49" s="67">
        <v>0</v>
      </c>
      <c r="O49" s="88">
        <v>0</v>
      </c>
      <c r="P49" s="89">
        <v>0</v>
      </c>
      <c r="Q49" s="88">
        <v>0</v>
      </c>
      <c r="R49" s="89">
        <v>0</v>
      </c>
      <c r="S49" s="88">
        <v>0</v>
      </c>
      <c r="T49" s="89">
        <v>0</v>
      </c>
      <c r="U49" s="88">
        <v>0</v>
      </c>
      <c r="V49" s="89">
        <v>0</v>
      </c>
      <c r="W49" s="88">
        <v>0</v>
      </c>
      <c r="X49" s="67">
        <v>0</v>
      </c>
      <c r="Y49" s="67"/>
      <c r="Z49" s="67"/>
      <c r="AA49" s="67"/>
      <c r="AB49" s="67"/>
      <c r="AC49" s="67"/>
    </row>
    <row r="50" spans="1:29" ht="15" x14ac:dyDescent="0.25">
      <c r="A50" s="67"/>
      <c r="B50" s="67" t="s">
        <v>1020</v>
      </c>
      <c r="C50" s="158" t="s">
        <v>149</v>
      </c>
      <c r="D50" s="158" t="s">
        <v>149</v>
      </c>
      <c r="E50" s="158" t="s">
        <v>149</v>
      </c>
      <c r="F50" s="158" t="s">
        <v>149</v>
      </c>
      <c r="G50" s="158" t="s">
        <v>149</v>
      </c>
      <c r="H50" s="88" t="s">
        <v>149</v>
      </c>
      <c r="I50" s="88">
        <v>0</v>
      </c>
      <c r="J50" s="89">
        <v>0</v>
      </c>
      <c r="K50" s="88">
        <v>0</v>
      </c>
      <c r="L50" s="89">
        <v>0</v>
      </c>
      <c r="M50" s="88">
        <v>0</v>
      </c>
      <c r="N50" s="67">
        <v>0</v>
      </c>
      <c r="O50" s="88">
        <v>0</v>
      </c>
      <c r="P50" s="89">
        <v>0</v>
      </c>
      <c r="Q50" s="88">
        <v>0</v>
      </c>
      <c r="R50" s="89">
        <v>0</v>
      </c>
      <c r="S50" s="88">
        <v>0</v>
      </c>
      <c r="T50" s="89">
        <v>0</v>
      </c>
      <c r="U50" s="88">
        <v>0</v>
      </c>
      <c r="V50" s="89">
        <v>0</v>
      </c>
      <c r="W50" s="88">
        <v>0</v>
      </c>
      <c r="X50" s="67">
        <v>0</v>
      </c>
      <c r="Y50" s="67"/>
      <c r="Z50" s="67"/>
      <c r="AA50" s="67"/>
      <c r="AB50" s="67"/>
      <c r="AC50" s="67"/>
    </row>
    <row r="51" spans="1:29" ht="15" x14ac:dyDescent="0.25">
      <c r="A51" s="67"/>
      <c r="B51" s="67" t="s">
        <v>1021</v>
      </c>
      <c r="C51" s="158" t="s">
        <v>149</v>
      </c>
      <c r="D51" s="158" t="s">
        <v>149</v>
      </c>
      <c r="E51" s="158" t="s">
        <v>149</v>
      </c>
      <c r="F51" s="158" t="s">
        <v>149</v>
      </c>
      <c r="G51" s="158" t="s">
        <v>149</v>
      </c>
      <c r="H51" s="88" t="s">
        <v>149</v>
      </c>
      <c r="I51" s="88">
        <v>0</v>
      </c>
      <c r="J51" s="89">
        <v>0</v>
      </c>
      <c r="K51" s="88">
        <v>0</v>
      </c>
      <c r="L51" s="89">
        <v>0</v>
      </c>
      <c r="M51" s="88">
        <v>0</v>
      </c>
      <c r="N51" s="67">
        <v>0</v>
      </c>
      <c r="O51" s="88">
        <v>0</v>
      </c>
      <c r="P51" s="89">
        <v>0</v>
      </c>
      <c r="Q51" s="88">
        <v>0</v>
      </c>
      <c r="R51" s="89">
        <v>0</v>
      </c>
      <c r="S51" s="88">
        <v>0</v>
      </c>
      <c r="T51" s="89">
        <v>0</v>
      </c>
      <c r="U51" s="88">
        <v>0</v>
      </c>
      <c r="V51" s="89">
        <v>0</v>
      </c>
      <c r="W51" s="88">
        <v>0</v>
      </c>
      <c r="X51" s="67">
        <v>0</v>
      </c>
      <c r="Y51" s="67"/>
      <c r="Z51" s="67"/>
      <c r="AA51" s="67"/>
      <c r="AB51" s="67"/>
      <c r="AC51" s="67"/>
    </row>
    <row r="52" spans="1:29" ht="15" x14ac:dyDescent="0.25">
      <c r="A52" s="67"/>
      <c r="B52" s="67" t="s">
        <v>1022</v>
      </c>
      <c r="C52" s="158" t="s">
        <v>149</v>
      </c>
      <c r="D52" s="158" t="s">
        <v>149</v>
      </c>
      <c r="E52" s="158" t="s">
        <v>149</v>
      </c>
      <c r="F52" s="158" t="s">
        <v>149</v>
      </c>
      <c r="G52" s="158" t="s">
        <v>149</v>
      </c>
      <c r="H52" s="88" t="s">
        <v>149</v>
      </c>
      <c r="I52" s="88">
        <v>0</v>
      </c>
      <c r="J52" s="89">
        <v>0</v>
      </c>
      <c r="K52" s="88">
        <v>0</v>
      </c>
      <c r="L52" s="89">
        <v>0</v>
      </c>
      <c r="M52" s="88">
        <v>0</v>
      </c>
      <c r="N52" s="67">
        <v>0</v>
      </c>
      <c r="O52" s="88">
        <v>0</v>
      </c>
      <c r="P52" s="89">
        <v>0</v>
      </c>
      <c r="Q52" s="88">
        <v>0</v>
      </c>
      <c r="R52" s="89">
        <v>0</v>
      </c>
      <c r="S52" s="88">
        <v>0</v>
      </c>
      <c r="T52" s="89">
        <v>0</v>
      </c>
      <c r="U52" s="88">
        <v>0</v>
      </c>
      <c r="V52" s="89">
        <v>0</v>
      </c>
      <c r="W52" s="88">
        <v>0</v>
      </c>
      <c r="X52" s="67">
        <v>0</v>
      </c>
      <c r="Y52" s="67"/>
      <c r="Z52" s="67"/>
      <c r="AA52" s="67"/>
      <c r="AB52" s="67"/>
      <c r="AC52" s="67"/>
    </row>
    <row r="53" spans="1:29" ht="15" x14ac:dyDescent="0.25">
      <c r="A53" s="67"/>
      <c r="B53" s="67" t="s">
        <v>1023</v>
      </c>
      <c r="C53" s="158" t="s">
        <v>149</v>
      </c>
      <c r="D53" s="158" t="s">
        <v>149</v>
      </c>
      <c r="E53" s="158" t="s">
        <v>149</v>
      </c>
      <c r="F53" s="158" t="s">
        <v>149</v>
      </c>
      <c r="G53" s="158" t="s">
        <v>149</v>
      </c>
      <c r="H53" s="88" t="s">
        <v>149</v>
      </c>
      <c r="I53" s="88">
        <v>0</v>
      </c>
      <c r="J53" s="89">
        <v>0</v>
      </c>
      <c r="K53" s="88">
        <v>0</v>
      </c>
      <c r="L53" s="89">
        <v>0</v>
      </c>
      <c r="M53" s="88">
        <v>0</v>
      </c>
      <c r="N53" s="67">
        <v>0</v>
      </c>
      <c r="O53" s="88">
        <v>0</v>
      </c>
      <c r="P53" s="89">
        <v>0</v>
      </c>
      <c r="Q53" s="88">
        <v>0</v>
      </c>
      <c r="R53" s="89">
        <v>0</v>
      </c>
      <c r="S53" s="88">
        <v>0</v>
      </c>
      <c r="T53" s="89">
        <v>0</v>
      </c>
      <c r="U53" s="88">
        <v>0</v>
      </c>
      <c r="V53" s="89">
        <v>0</v>
      </c>
      <c r="W53" s="88">
        <v>0</v>
      </c>
      <c r="X53" s="67">
        <v>0</v>
      </c>
      <c r="Y53" s="67"/>
      <c r="Z53" s="67"/>
      <c r="AA53" s="67"/>
      <c r="AB53" s="67"/>
      <c r="AC53" s="67"/>
    </row>
    <row r="54" spans="1:29" ht="15" x14ac:dyDescent="0.25">
      <c r="A54" s="67"/>
      <c r="B54" s="67" t="s">
        <v>1024</v>
      </c>
      <c r="C54" s="158" t="s">
        <v>149</v>
      </c>
      <c r="D54" s="158" t="s">
        <v>149</v>
      </c>
      <c r="E54" s="158" t="s">
        <v>149</v>
      </c>
      <c r="F54" s="158" t="s">
        <v>149</v>
      </c>
      <c r="G54" s="158" t="s">
        <v>149</v>
      </c>
      <c r="H54" s="88" t="s">
        <v>149</v>
      </c>
      <c r="I54" s="88">
        <v>0</v>
      </c>
      <c r="J54" s="89">
        <v>0</v>
      </c>
      <c r="K54" s="88">
        <v>0</v>
      </c>
      <c r="L54" s="89">
        <v>0</v>
      </c>
      <c r="M54" s="88">
        <v>0</v>
      </c>
      <c r="N54" s="67">
        <v>0</v>
      </c>
      <c r="O54" s="88">
        <v>0</v>
      </c>
      <c r="P54" s="89">
        <v>0</v>
      </c>
      <c r="Q54" s="88">
        <v>0</v>
      </c>
      <c r="R54" s="89">
        <v>0</v>
      </c>
      <c r="S54" s="88">
        <v>0</v>
      </c>
      <c r="T54" s="89">
        <v>0</v>
      </c>
      <c r="U54" s="88">
        <v>0</v>
      </c>
      <c r="V54" s="89">
        <v>0</v>
      </c>
      <c r="W54" s="88">
        <v>0</v>
      </c>
      <c r="X54" s="67">
        <v>0</v>
      </c>
      <c r="Y54" s="67"/>
      <c r="Z54" s="67"/>
      <c r="AA54" s="67"/>
      <c r="AB54" s="67"/>
      <c r="AC54" s="67"/>
    </row>
    <row r="55" spans="1:29" ht="15" x14ac:dyDescent="0.25">
      <c r="A55" s="67"/>
      <c r="B55" s="67" t="s">
        <v>1025</v>
      </c>
      <c r="C55" s="158" t="s">
        <v>149</v>
      </c>
      <c r="D55" s="158" t="s">
        <v>149</v>
      </c>
      <c r="E55" s="158" t="s">
        <v>149</v>
      </c>
      <c r="F55" s="158" t="s">
        <v>149</v>
      </c>
      <c r="G55" s="158" t="s">
        <v>149</v>
      </c>
      <c r="H55" s="88" t="s">
        <v>149</v>
      </c>
      <c r="I55" s="88">
        <v>0</v>
      </c>
      <c r="J55" s="89">
        <v>0</v>
      </c>
      <c r="K55" s="88">
        <v>0</v>
      </c>
      <c r="L55" s="89">
        <v>0</v>
      </c>
      <c r="M55" s="88">
        <v>0</v>
      </c>
      <c r="N55" s="67">
        <v>0</v>
      </c>
      <c r="O55" s="88">
        <v>0</v>
      </c>
      <c r="P55" s="89">
        <v>0</v>
      </c>
      <c r="Q55" s="88">
        <v>0</v>
      </c>
      <c r="R55" s="89">
        <v>0</v>
      </c>
      <c r="S55" s="88">
        <v>0</v>
      </c>
      <c r="T55" s="89">
        <v>0</v>
      </c>
      <c r="U55" s="88">
        <v>0</v>
      </c>
      <c r="V55" s="89">
        <v>0</v>
      </c>
      <c r="W55" s="88">
        <v>0</v>
      </c>
      <c r="X55" s="67">
        <v>0</v>
      </c>
      <c r="Y55" s="67"/>
      <c r="Z55" s="67"/>
      <c r="AA55" s="67"/>
      <c r="AB55" s="67"/>
      <c r="AC55" s="67"/>
    </row>
    <row r="56" spans="1:29" ht="15" x14ac:dyDescent="0.25">
      <c r="A56" s="67"/>
      <c r="B56" s="67" t="s">
        <v>888</v>
      </c>
      <c r="C56" s="158" t="s">
        <v>149</v>
      </c>
      <c r="D56" s="158" t="s">
        <v>149</v>
      </c>
      <c r="E56" s="158" t="s">
        <v>149</v>
      </c>
      <c r="F56" s="158" t="s">
        <v>149</v>
      </c>
      <c r="G56" s="158" t="s">
        <v>149</v>
      </c>
      <c r="H56" s="88" t="s">
        <v>149</v>
      </c>
      <c r="I56" s="88">
        <v>0</v>
      </c>
      <c r="J56" s="89">
        <v>0</v>
      </c>
      <c r="K56" s="88">
        <v>0</v>
      </c>
      <c r="L56" s="89">
        <v>0</v>
      </c>
      <c r="M56" s="88">
        <v>0</v>
      </c>
      <c r="N56" s="67">
        <v>0</v>
      </c>
      <c r="O56" s="88">
        <v>0</v>
      </c>
      <c r="P56" s="89">
        <v>0</v>
      </c>
      <c r="Q56" s="88">
        <v>0</v>
      </c>
      <c r="R56" s="89">
        <v>0</v>
      </c>
      <c r="S56" s="88">
        <v>0</v>
      </c>
      <c r="T56" s="89">
        <v>0</v>
      </c>
      <c r="U56" s="88">
        <v>0</v>
      </c>
      <c r="V56" s="89">
        <v>0</v>
      </c>
      <c r="W56" s="88">
        <v>0</v>
      </c>
      <c r="X56" s="67">
        <v>0</v>
      </c>
      <c r="Y56" s="67"/>
      <c r="Z56" s="67"/>
      <c r="AA56" s="67"/>
      <c r="AB56" s="67"/>
      <c r="AC56" s="67"/>
    </row>
    <row r="57" spans="1:29" ht="15" x14ac:dyDescent="0.25">
      <c r="A57" s="67"/>
      <c r="B57" s="67" t="s">
        <v>1026</v>
      </c>
      <c r="C57" s="158" t="s">
        <v>149</v>
      </c>
      <c r="D57" s="158" t="s">
        <v>149</v>
      </c>
      <c r="E57" s="158" t="s">
        <v>149</v>
      </c>
      <c r="F57" s="158" t="s">
        <v>149</v>
      </c>
      <c r="G57" s="158" t="s">
        <v>149</v>
      </c>
      <c r="H57" s="88" t="s">
        <v>149</v>
      </c>
      <c r="I57" s="88">
        <v>0</v>
      </c>
      <c r="J57" s="89">
        <v>0</v>
      </c>
      <c r="K57" s="88">
        <v>0</v>
      </c>
      <c r="L57" s="89">
        <v>0</v>
      </c>
      <c r="M57" s="88">
        <v>0</v>
      </c>
      <c r="N57" s="67">
        <v>0</v>
      </c>
      <c r="O57" s="88">
        <v>0</v>
      </c>
      <c r="P57" s="89">
        <v>0</v>
      </c>
      <c r="Q57" s="88">
        <v>0</v>
      </c>
      <c r="R57" s="89">
        <v>0</v>
      </c>
      <c r="S57" s="88">
        <v>0</v>
      </c>
      <c r="T57" s="89">
        <v>0</v>
      </c>
      <c r="U57" s="88">
        <v>0</v>
      </c>
      <c r="V57" s="89">
        <v>0</v>
      </c>
      <c r="W57" s="88">
        <v>0</v>
      </c>
      <c r="X57" s="67">
        <v>0</v>
      </c>
      <c r="Y57" s="67"/>
      <c r="Z57" s="67"/>
      <c r="AA57" s="67"/>
      <c r="AB57" s="67"/>
      <c r="AC57" s="67"/>
    </row>
    <row r="58" spans="1:29" ht="15" x14ac:dyDescent="0.25">
      <c r="A58" s="67"/>
      <c r="B58" s="67" t="s">
        <v>1027</v>
      </c>
      <c r="C58" s="158" t="s">
        <v>149</v>
      </c>
      <c r="D58" s="158" t="s">
        <v>149</v>
      </c>
      <c r="E58" s="158" t="s">
        <v>149</v>
      </c>
      <c r="F58" s="158" t="s">
        <v>149</v>
      </c>
      <c r="G58" s="158" t="s">
        <v>149</v>
      </c>
      <c r="H58" s="88" t="s">
        <v>149</v>
      </c>
      <c r="I58" s="88">
        <v>1</v>
      </c>
      <c r="J58" s="89">
        <v>1</v>
      </c>
      <c r="K58" s="88">
        <v>1</v>
      </c>
      <c r="L58" s="89">
        <v>1</v>
      </c>
      <c r="M58" s="88">
        <v>1</v>
      </c>
      <c r="N58" s="67">
        <v>1</v>
      </c>
      <c r="O58" s="88">
        <v>1</v>
      </c>
      <c r="P58" s="89">
        <v>1</v>
      </c>
      <c r="Q58" s="88">
        <v>1</v>
      </c>
      <c r="R58" s="89">
        <v>1</v>
      </c>
      <c r="S58" s="88">
        <v>1</v>
      </c>
      <c r="T58" s="89">
        <v>1</v>
      </c>
      <c r="U58" s="88">
        <v>1</v>
      </c>
      <c r="V58" s="89">
        <v>1</v>
      </c>
      <c r="W58" s="88">
        <v>1</v>
      </c>
      <c r="X58" s="67">
        <v>1</v>
      </c>
      <c r="Y58" s="67"/>
      <c r="Z58" s="67"/>
      <c r="AA58" s="67"/>
      <c r="AB58" s="67"/>
      <c r="AC58" s="67"/>
    </row>
    <row r="59" spans="1:29" ht="15" x14ac:dyDescent="0.25">
      <c r="A59" s="67"/>
      <c r="B59" s="67" t="s">
        <v>1028</v>
      </c>
      <c r="C59" s="158" t="s">
        <v>149</v>
      </c>
      <c r="D59" s="158" t="s">
        <v>149</v>
      </c>
      <c r="E59" s="158" t="s">
        <v>149</v>
      </c>
      <c r="F59" s="158" t="s">
        <v>149</v>
      </c>
      <c r="G59" s="158" t="s">
        <v>149</v>
      </c>
      <c r="H59" s="88" t="s">
        <v>149</v>
      </c>
      <c r="I59" s="88">
        <v>0</v>
      </c>
      <c r="J59" s="89">
        <v>0</v>
      </c>
      <c r="K59" s="88">
        <v>0</v>
      </c>
      <c r="L59" s="89">
        <v>0</v>
      </c>
      <c r="M59" s="88">
        <v>0</v>
      </c>
      <c r="N59" s="67">
        <v>0</v>
      </c>
      <c r="O59" s="88">
        <v>0</v>
      </c>
      <c r="P59" s="89">
        <v>0</v>
      </c>
      <c r="Q59" s="88">
        <v>0</v>
      </c>
      <c r="R59" s="89">
        <v>0</v>
      </c>
      <c r="S59" s="88">
        <v>0</v>
      </c>
      <c r="T59" s="89">
        <v>0</v>
      </c>
      <c r="U59" s="88">
        <v>0</v>
      </c>
      <c r="V59" s="89">
        <v>0</v>
      </c>
      <c r="W59" s="88">
        <v>0</v>
      </c>
      <c r="X59" s="67">
        <v>0</v>
      </c>
      <c r="Y59" s="67"/>
      <c r="Z59" s="67"/>
      <c r="AA59" s="67"/>
      <c r="AB59" s="67"/>
      <c r="AC59" s="67"/>
    </row>
    <row r="60" spans="1:29" ht="15" x14ac:dyDescent="0.25">
      <c r="A60" s="67"/>
      <c r="B60" s="67" t="s">
        <v>828</v>
      </c>
      <c r="C60" s="158" t="s">
        <v>149</v>
      </c>
      <c r="D60" s="158" t="s">
        <v>149</v>
      </c>
      <c r="E60" s="158" t="s">
        <v>149</v>
      </c>
      <c r="F60" s="158" t="s">
        <v>149</v>
      </c>
      <c r="G60" s="158" t="s">
        <v>149</v>
      </c>
      <c r="H60" s="88" t="s">
        <v>149</v>
      </c>
      <c r="I60" s="88">
        <v>0</v>
      </c>
      <c r="J60" s="89">
        <v>0</v>
      </c>
      <c r="K60" s="88">
        <v>0</v>
      </c>
      <c r="L60" s="89">
        <v>0</v>
      </c>
      <c r="M60" s="88">
        <v>0</v>
      </c>
      <c r="N60" s="67">
        <v>0</v>
      </c>
      <c r="O60" s="88">
        <v>0</v>
      </c>
      <c r="P60" s="89">
        <v>0</v>
      </c>
      <c r="Q60" s="88">
        <v>0</v>
      </c>
      <c r="R60" s="89">
        <v>0</v>
      </c>
      <c r="S60" s="88">
        <v>0</v>
      </c>
      <c r="T60" s="89">
        <v>0</v>
      </c>
      <c r="U60" s="88">
        <v>0</v>
      </c>
      <c r="V60" s="89">
        <v>0</v>
      </c>
      <c r="W60" s="88">
        <v>0</v>
      </c>
      <c r="X60" s="67">
        <v>0</v>
      </c>
      <c r="Y60" s="67"/>
      <c r="Z60" s="67"/>
      <c r="AA60" s="67"/>
      <c r="AB60" s="67"/>
      <c r="AC60" s="67"/>
    </row>
    <row r="61" spans="1:29" ht="15" x14ac:dyDescent="0.25">
      <c r="A61" s="67"/>
      <c r="B61" s="67" t="s">
        <v>1029</v>
      </c>
      <c r="C61" s="158" t="s">
        <v>149</v>
      </c>
      <c r="D61" s="158" t="s">
        <v>149</v>
      </c>
      <c r="E61" s="158" t="s">
        <v>149</v>
      </c>
      <c r="F61" s="158" t="s">
        <v>149</v>
      </c>
      <c r="G61" s="158" t="s">
        <v>149</v>
      </c>
      <c r="H61" s="88" t="s">
        <v>149</v>
      </c>
      <c r="I61" s="88">
        <v>0</v>
      </c>
      <c r="J61" s="89">
        <v>0</v>
      </c>
      <c r="K61" s="88">
        <v>0</v>
      </c>
      <c r="L61" s="89">
        <v>0</v>
      </c>
      <c r="M61" s="88">
        <v>0</v>
      </c>
      <c r="N61" s="67">
        <v>0</v>
      </c>
      <c r="O61" s="88">
        <v>0</v>
      </c>
      <c r="P61" s="89">
        <v>0</v>
      </c>
      <c r="Q61" s="88">
        <v>0</v>
      </c>
      <c r="R61" s="89">
        <v>0</v>
      </c>
      <c r="S61" s="88">
        <v>0</v>
      </c>
      <c r="T61" s="89">
        <v>0</v>
      </c>
      <c r="U61" s="88">
        <v>0</v>
      </c>
      <c r="V61" s="89">
        <v>0</v>
      </c>
      <c r="W61" s="88">
        <v>0</v>
      </c>
      <c r="X61" s="67">
        <v>0</v>
      </c>
      <c r="Y61" s="67"/>
      <c r="Z61" s="67"/>
      <c r="AA61" s="67"/>
      <c r="AB61" s="67"/>
      <c r="AC61" s="67"/>
    </row>
    <row r="62" spans="1:29" ht="15" x14ac:dyDescent="0.25">
      <c r="A62" s="67"/>
      <c r="B62" s="67" t="s">
        <v>1030</v>
      </c>
      <c r="C62" s="158" t="s">
        <v>149</v>
      </c>
      <c r="D62" s="158" t="s">
        <v>149</v>
      </c>
      <c r="E62" s="158" t="s">
        <v>149</v>
      </c>
      <c r="F62" s="158" t="s">
        <v>149</v>
      </c>
      <c r="G62" s="158" t="s">
        <v>149</v>
      </c>
      <c r="H62" s="88" t="s">
        <v>149</v>
      </c>
      <c r="I62" s="88">
        <v>1</v>
      </c>
      <c r="J62" s="89">
        <v>0</v>
      </c>
      <c r="K62" s="88">
        <v>1</v>
      </c>
      <c r="L62" s="89">
        <v>0</v>
      </c>
      <c r="M62" s="88">
        <v>1</v>
      </c>
      <c r="N62" s="67">
        <v>0</v>
      </c>
      <c r="O62" s="88">
        <v>1</v>
      </c>
      <c r="P62" s="89">
        <v>0</v>
      </c>
      <c r="Q62" s="88">
        <v>1</v>
      </c>
      <c r="R62" s="89">
        <v>0</v>
      </c>
      <c r="S62" s="88">
        <v>1</v>
      </c>
      <c r="T62" s="89">
        <v>0</v>
      </c>
      <c r="U62" s="88">
        <v>1</v>
      </c>
      <c r="V62" s="89">
        <v>0</v>
      </c>
      <c r="W62" s="88">
        <v>1</v>
      </c>
      <c r="X62" s="67">
        <v>0</v>
      </c>
      <c r="Y62" s="67"/>
      <c r="Z62" s="67"/>
      <c r="AA62" s="67"/>
      <c r="AB62" s="67"/>
      <c r="AC62" s="67"/>
    </row>
    <row r="63" spans="1:29" ht="15" x14ac:dyDescent="0.25">
      <c r="A63" s="67"/>
      <c r="B63" s="67" t="s">
        <v>1031</v>
      </c>
      <c r="C63" s="158" t="s">
        <v>149</v>
      </c>
      <c r="D63" s="158" t="s">
        <v>149</v>
      </c>
      <c r="E63" s="158" t="s">
        <v>149</v>
      </c>
      <c r="F63" s="158" t="s">
        <v>149</v>
      </c>
      <c r="G63" s="158" t="s">
        <v>149</v>
      </c>
      <c r="H63" s="88" t="s">
        <v>149</v>
      </c>
      <c r="I63" s="88">
        <v>0</v>
      </c>
      <c r="J63" s="89">
        <v>0</v>
      </c>
      <c r="K63" s="88">
        <v>0</v>
      </c>
      <c r="L63" s="89">
        <v>0</v>
      </c>
      <c r="M63" s="88">
        <v>0</v>
      </c>
      <c r="N63" s="67">
        <v>0</v>
      </c>
      <c r="O63" s="88">
        <v>0</v>
      </c>
      <c r="P63" s="89">
        <v>0</v>
      </c>
      <c r="Q63" s="88">
        <v>0</v>
      </c>
      <c r="R63" s="89">
        <v>0</v>
      </c>
      <c r="S63" s="88">
        <v>0</v>
      </c>
      <c r="T63" s="89">
        <v>0</v>
      </c>
      <c r="U63" s="88">
        <v>0</v>
      </c>
      <c r="V63" s="89">
        <v>0</v>
      </c>
      <c r="W63" s="88">
        <v>0</v>
      </c>
      <c r="X63" s="67">
        <v>0</v>
      </c>
      <c r="Y63" s="67"/>
      <c r="Z63" s="67"/>
      <c r="AA63" s="67"/>
      <c r="AB63" s="67"/>
      <c r="AC63" s="67"/>
    </row>
    <row r="64" spans="1:29" ht="15" x14ac:dyDescent="0.25">
      <c r="A64" s="67"/>
      <c r="B64" s="67" t="s">
        <v>1032</v>
      </c>
      <c r="C64" s="158" t="s">
        <v>149</v>
      </c>
      <c r="D64" s="158" t="s">
        <v>149</v>
      </c>
      <c r="E64" s="158" t="s">
        <v>149</v>
      </c>
      <c r="F64" s="158" t="s">
        <v>149</v>
      </c>
      <c r="G64" s="158" t="s">
        <v>149</v>
      </c>
      <c r="H64" s="88" t="s">
        <v>149</v>
      </c>
      <c r="I64" s="88">
        <v>0</v>
      </c>
      <c r="J64" s="89">
        <v>0</v>
      </c>
      <c r="K64" s="88">
        <v>0</v>
      </c>
      <c r="L64" s="89">
        <v>0</v>
      </c>
      <c r="M64" s="88">
        <v>0</v>
      </c>
      <c r="N64" s="67">
        <v>0</v>
      </c>
      <c r="O64" s="88">
        <v>0</v>
      </c>
      <c r="P64" s="89">
        <v>0</v>
      </c>
      <c r="Q64" s="88">
        <v>0</v>
      </c>
      <c r="R64" s="89">
        <v>0</v>
      </c>
      <c r="S64" s="88">
        <v>0</v>
      </c>
      <c r="T64" s="89">
        <v>0</v>
      </c>
      <c r="U64" s="88">
        <v>0</v>
      </c>
      <c r="V64" s="89">
        <v>0</v>
      </c>
      <c r="W64" s="88">
        <v>0</v>
      </c>
      <c r="X64" s="67">
        <v>0</v>
      </c>
      <c r="Y64" s="67"/>
      <c r="Z64" s="67"/>
      <c r="AA64" s="67"/>
      <c r="AB64" s="67"/>
      <c r="AC64" s="67"/>
    </row>
    <row r="65" spans="1:29" ht="15" x14ac:dyDescent="0.25">
      <c r="A65" s="67"/>
      <c r="B65" s="67" t="s">
        <v>1033</v>
      </c>
      <c r="C65" s="158" t="s">
        <v>149</v>
      </c>
      <c r="D65" s="158" t="s">
        <v>149</v>
      </c>
      <c r="E65" s="158" t="s">
        <v>149</v>
      </c>
      <c r="F65" s="158" t="s">
        <v>149</v>
      </c>
      <c r="G65" s="158" t="s">
        <v>149</v>
      </c>
      <c r="H65" s="88" t="s">
        <v>149</v>
      </c>
      <c r="I65" s="88">
        <v>0</v>
      </c>
      <c r="J65" s="89">
        <v>0</v>
      </c>
      <c r="K65" s="88">
        <v>0</v>
      </c>
      <c r="L65" s="89">
        <v>0</v>
      </c>
      <c r="M65" s="88">
        <v>0</v>
      </c>
      <c r="N65" s="67">
        <v>0</v>
      </c>
      <c r="O65" s="88">
        <v>0</v>
      </c>
      <c r="P65" s="89">
        <v>0</v>
      </c>
      <c r="Q65" s="88">
        <v>0</v>
      </c>
      <c r="R65" s="89">
        <v>0</v>
      </c>
      <c r="S65" s="88">
        <v>0</v>
      </c>
      <c r="T65" s="89">
        <v>0</v>
      </c>
      <c r="U65" s="88">
        <v>0</v>
      </c>
      <c r="V65" s="89">
        <v>0</v>
      </c>
      <c r="W65" s="88">
        <v>0</v>
      </c>
      <c r="X65" s="67">
        <v>0</v>
      </c>
      <c r="Y65" s="67"/>
      <c r="Z65" s="67"/>
      <c r="AA65" s="67"/>
      <c r="AB65" s="67"/>
      <c r="AC65" s="67"/>
    </row>
    <row r="66" spans="1:29" ht="15" x14ac:dyDescent="0.25">
      <c r="A66" s="67"/>
      <c r="B66" s="67" t="s">
        <v>1034</v>
      </c>
      <c r="C66" s="158" t="s">
        <v>149</v>
      </c>
      <c r="D66" s="158" t="s">
        <v>149</v>
      </c>
      <c r="E66" s="158" t="s">
        <v>149</v>
      </c>
      <c r="F66" s="158" t="s">
        <v>149</v>
      </c>
      <c r="G66" s="158" t="s">
        <v>149</v>
      </c>
      <c r="H66" s="88" t="s">
        <v>149</v>
      </c>
      <c r="I66" s="88">
        <v>1</v>
      </c>
      <c r="J66" s="89">
        <v>1</v>
      </c>
      <c r="K66" s="88">
        <v>1</v>
      </c>
      <c r="L66" s="89">
        <v>1</v>
      </c>
      <c r="M66" s="88">
        <v>1</v>
      </c>
      <c r="N66" s="67">
        <v>1</v>
      </c>
      <c r="O66" s="88">
        <v>1</v>
      </c>
      <c r="P66" s="89">
        <v>1</v>
      </c>
      <c r="Q66" s="88">
        <v>1</v>
      </c>
      <c r="R66" s="89">
        <v>1</v>
      </c>
      <c r="S66" s="88">
        <v>1</v>
      </c>
      <c r="T66" s="89">
        <v>1</v>
      </c>
      <c r="U66" s="88">
        <v>1</v>
      </c>
      <c r="V66" s="89">
        <v>1</v>
      </c>
      <c r="W66" s="88">
        <v>1</v>
      </c>
      <c r="X66" s="67">
        <v>1</v>
      </c>
      <c r="Y66" s="67"/>
      <c r="Z66" s="67"/>
      <c r="AA66" s="67"/>
      <c r="AB66" s="67"/>
      <c r="AC66" s="67"/>
    </row>
    <row r="67" spans="1:29" ht="15" x14ac:dyDescent="0.25">
      <c r="A67" s="67"/>
      <c r="B67" s="67" t="s">
        <v>1035</v>
      </c>
      <c r="C67" s="158" t="s">
        <v>149</v>
      </c>
      <c r="D67" s="158" t="s">
        <v>149</v>
      </c>
      <c r="E67" s="158" t="s">
        <v>149</v>
      </c>
      <c r="F67" s="158" t="s">
        <v>149</v>
      </c>
      <c r="G67" s="158" t="s">
        <v>149</v>
      </c>
      <c r="H67" s="88" t="s">
        <v>149</v>
      </c>
      <c r="I67" s="88">
        <v>0</v>
      </c>
      <c r="J67" s="89">
        <v>0</v>
      </c>
      <c r="K67" s="88">
        <v>0</v>
      </c>
      <c r="L67" s="89">
        <v>0</v>
      </c>
      <c r="M67" s="88">
        <v>0</v>
      </c>
      <c r="N67" s="67">
        <v>0</v>
      </c>
      <c r="O67" s="88">
        <v>0</v>
      </c>
      <c r="P67" s="89">
        <v>0</v>
      </c>
      <c r="Q67" s="88">
        <v>0</v>
      </c>
      <c r="R67" s="89">
        <v>0</v>
      </c>
      <c r="S67" s="88">
        <v>0</v>
      </c>
      <c r="T67" s="89">
        <v>0</v>
      </c>
      <c r="U67" s="88">
        <v>0</v>
      </c>
      <c r="V67" s="89">
        <v>0</v>
      </c>
      <c r="W67" s="88">
        <v>0</v>
      </c>
      <c r="X67" s="67">
        <v>0</v>
      </c>
      <c r="Y67" s="67"/>
      <c r="Z67" s="67"/>
      <c r="AA67" s="67"/>
      <c r="AB67" s="67"/>
      <c r="AC67" s="67"/>
    </row>
    <row r="68" spans="1:29" ht="15" x14ac:dyDescent="0.25">
      <c r="A68" s="67"/>
      <c r="B68" s="67" t="s">
        <v>1036</v>
      </c>
      <c r="C68" s="158" t="s">
        <v>149</v>
      </c>
      <c r="D68" s="158" t="s">
        <v>149</v>
      </c>
      <c r="E68" s="158" t="s">
        <v>149</v>
      </c>
      <c r="F68" s="158" t="s">
        <v>149</v>
      </c>
      <c r="G68" s="158" t="s">
        <v>149</v>
      </c>
      <c r="H68" s="88" t="s">
        <v>149</v>
      </c>
      <c r="I68" s="88">
        <v>0</v>
      </c>
      <c r="J68" s="89">
        <v>0</v>
      </c>
      <c r="K68" s="88">
        <v>0</v>
      </c>
      <c r="L68" s="89">
        <v>0</v>
      </c>
      <c r="M68" s="88">
        <v>0</v>
      </c>
      <c r="N68" s="67">
        <v>0</v>
      </c>
      <c r="O68" s="88">
        <v>0</v>
      </c>
      <c r="P68" s="89">
        <v>0</v>
      </c>
      <c r="Q68" s="88">
        <v>0</v>
      </c>
      <c r="R68" s="89">
        <v>0</v>
      </c>
      <c r="S68" s="88">
        <v>0</v>
      </c>
      <c r="T68" s="89">
        <v>0</v>
      </c>
      <c r="U68" s="88">
        <v>0</v>
      </c>
      <c r="V68" s="89">
        <v>0</v>
      </c>
      <c r="W68" s="88">
        <v>0</v>
      </c>
      <c r="X68" s="67">
        <v>0</v>
      </c>
      <c r="Y68" s="67"/>
      <c r="Z68" s="67"/>
      <c r="AA68" s="67"/>
      <c r="AB68" s="67"/>
      <c r="AC68" s="67"/>
    </row>
    <row r="69" spans="1:29" ht="15" x14ac:dyDescent="0.25">
      <c r="A69" s="67"/>
      <c r="B69" s="67" t="s">
        <v>1037</v>
      </c>
      <c r="C69" s="158" t="s">
        <v>149</v>
      </c>
      <c r="D69" s="158" t="s">
        <v>149</v>
      </c>
      <c r="E69" s="158" t="s">
        <v>149</v>
      </c>
      <c r="F69" s="158" t="s">
        <v>149</v>
      </c>
      <c r="G69" s="158" t="s">
        <v>149</v>
      </c>
      <c r="H69" s="88" t="s">
        <v>149</v>
      </c>
      <c r="I69" s="88">
        <v>0</v>
      </c>
      <c r="J69" s="89">
        <v>0</v>
      </c>
      <c r="K69" s="88">
        <v>0</v>
      </c>
      <c r="L69" s="89">
        <v>0</v>
      </c>
      <c r="M69" s="88">
        <v>0</v>
      </c>
      <c r="N69" s="67">
        <v>0</v>
      </c>
      <c r="O69" s="88">
        <v>0</v>
      </c>
      <c r="P69" s="89">
        <v>0</v>
      </c>
      <c r="Q69" s="88">
        <v>0</v>
      </c>
      <c r="R69" s="89">
        <v>0</v>
      </c>
      <c r="S69" s="88">
        <v>0</v>
      </c>
      <c r="T69" s="89">
        <v>0</v>
      </c>
      <c r="U69" s="88">
        <v>0</v>
      </c>
      <c r="V69" s="89">
        <v>0</v>
      </c>
      <c r="W69" s="88">
        <v>0</v>
      </c>
      <c r="X69" s="67">
        <v>0</v>
      </c>
      <c r="Y69" s="67"/>
      <c r="Z69" s="67"/>
      <c r="AA69" s="67"/>
      <c r="AB69" s="67"/>
      <c r="AC69" s="67"/>
    </row>
    <row r="70" spans="1:29" ht="17.25" x14ac:dyDescent="0.25">
      <c r="A70" s="67"/>
      <c r="B70" s="67" t="s">
        <v>10933</v>
      </c>
      <c r="C70" s="158" t="s">
        <v>149</v>
      </c>
      <c r="D70" s="158" t="s">
        <v>149</v>
      </c>
      <c r="E70" s="158" t="s">
        <v>149</v>
      </c>
      <c r="F70" s="158" t="s">
        <v>149</v>
      </c>
      <c r="G70" s="158" t="s">
        <v>149</v>
      </c>
      <c r="H70" s="88" t="s">
        <v>149</v>
      </c>
      <c r="I70" s="88">
        <v>1</v>
      </c>
      <c r="J70" s="89">
        <v>0</v>
      </c>
      <c r="K70" s="88">
        <v>1</v>
      </c>
      <c r="L70" s="89">
        <v>0</v>
      </c>
      <c r="M70" s="88">
        <v>1</v>
      </c>
      <c r="N70" s="67">
        <v>0</v>
      </c>
      <c r="O70" s="88">
        <v>1</v>
      </c>
      <c r="P70" s="89">
        <v>0</v>
      </c>
      <c r="Q70" s="88">
        <v>1</v>
      </c>
      <c r="R70" s="89">
        <v>0</v>
      </c>
      <c r="S70" s="88">
        <v>1</v>
      </c>
      <c r="T70" s="89">
        <v>0</v>
      </c>
      <c r="U70" s="88">
        <v>1</v>
      </c>
      <c r="V70" s="89">
        <v>0</v>
      </c>
      <c r="W70" s="88">
        <v>1</v>
      </c>
      <c r="X70" s="67">
        <v>0</v>
      </c>
      <c r="Y70" s="67"/>
      <c r="Z70" s="67"/>
      <c r="AA70" s="67"/>
      <c r="AB70" s="67"/>
      <c r="AC70" s="67"/>
    </row>
    <row r="71" spans="1:29" ht="15" x14ac:dyDescent="0.25">
      <c r="A71" s="67"/>
      <c r="B71" s="67" t="s">
        <v>1039</v>
      </c>
      <c r="C71" s="158" t="s">
        <v>149</v>
      </c>
      <c r="D71" s="158" t="s">
        <v>149</v>
      </c>
      <c r="E71" s="158" t="s">
        <v>149</v>
      </c>
      <c r="F71" s="158" t="s">
        <v>149</v>
      </c>
      <c r="G71" s="158" t="s">
        <v>149</v>
      </c>
      <c r="H71" s="88" t="s">
        <v>149</v>
      </c>
      <c r="I71" s="88">
        <v>0</v>
      </c>
      <c r="J71" s="89">
        <v>0</v>
      </c>
      <c r="K71" s="88">
        <v>0</v>
      </c>
      <c r="L71" s="89">
        <v>0</v>
      </c>
      <c r="M71" s="88">
        <v>0</v>
      </c>
      <c r="N71" s="67">
        <v>0</v>
      </c>
      <c r="O71" s="88">
        <v>0</v>
      </c>
      <c r="P71" s="89">
        <v>0</v>
      </c>
      <c r="Q71" s="88">
        <v>0</v>
      </c>
      <c r="R71" s="89">
        <v>0</v>
      </c>
      <c r="S71" s="88">
        <v>0</v>
      </c>
      <c r="T71" s="89">
        <v>0</v>
      </c>
      <c r="U71" s="88">
        <v>0</v>
      </c>
      <c r="V71" s="89">
        <v>0</v>
      </c>
      <c r="W71" s="88">
        <v>0</v>
      </c>
      <c r="X71" s="67">
        <v>0</v>
      </c>
      <c r="Y71" s="67"/>
      <c r="Z71" s="67"/>
      <c r="AA71" s="67"/>
      <c r="AB71" s="67"/>
      <c r="AC71" s="67"/>
    </row>
    <row r="72" spans="1:29" ht="15" x14ac:dyDescent="0.25">
      <c r="A72" s="67"/>
      <c r="B72" s="67" t="s">
        <v>10934</v>
      </c>
      <c r="C72" s="158" t="s">
        <v>149</v>
      </c>
      <c r="D72" s="158" t="s">
        <v>149</v>
      </c>
      <c r="E72" s="158" t="s">
        <v>149</v>
      </c>
      <c r="F72" s="158" t="s">
        <v>149</v>
      </c>
      <c r="G72" s="158" t="s">
        <v>149</v>
      </c>
      <c r="H72" s="88" t="s">
        <v>149</v>
      </c>
      <c r="I72" s="88">
        <f t="shared" ref="I72:V72" si="2">SUBTOTAL(109,I38:I71)</f>
        <v>9</v>
      </c>
      <c r="J72" s="89">
        <f t="shared" si="2"/>
        <v>2</v>
      </c>
      <c r="K72" s="88">
        <f t="shared" si="2"/>
        <v>9</v>
      </c>
      <c r="L72" s="89">
        <f t="shared" si="2"/>
        <v>2</v>
      </c>
      <c r="M72" s="88">
        <f t="shared" si="2"/>
        <v>9</v>
      </c>
      <c r="N72" s="67">
        <f t="shared" si="2"/>
        <v>2</v>
      </c>
      <c r="O72" s="88">
        <f t="shared" si="2"/>
        <v>9</v>
      </c>
      <c r="P72" s="89">
        <f t="shared" si="2"/>
        <v>2</v>
      </c>
      <c r="Q72" s="88">
        <f t="shared" si="2"/>
        <v>10</v>
      </c>
      <c r="R72" s="89">
        <f t="shared" si="2"/>
        <v>2</v>
      </c>
      <c r="S72" s="88">
        <f t="shared" si="2"/>
        <v>10</v>
      </c>
      <c r="T72" s="89">
        <f t="shared" si="2"/>
        <v>2</v>
      </c>
      <c r="U72" s="88">
        <f t="shared" si="2"/>
        <v>10</v>
      </c>
      <c r="V72" s="89">
        <f t="shared" si="2"/>
        <v>2</v>
      </c>
      <c r="W72" s="88">
        <f t="shared" ref="W72:X72" si="3">SUBTOTAL(109,W38:W71)</f>
        <v>10</v>
      </c>
      <c r="X72" s="67">
        <f t="shared" si="3"/>
        <v>2</v>
      </c>
      <c r="Y72" s="67"/>
      <c r="Z72" s="67"/>
      <c r="AA72" s="67"/>
      <c r="AB72" s="67"/>
      <c r="AC72" s="67"/>
    </row>
    <row r="73" spans="1:29" s="8" customFormat="1" ht="12" x14ac:dyDescent="0.25">
      <c r="B73" s="8" t="s">
        <v>252</v>
      </c>
    </row>
    <row r="74" spans="1:29" s="8" customFormat="1" ht="12" x14ac:dyDescent="0.25">
      <c r="B74" s="8" t="s">
        <v>10935</v>
      </c>
    </row>
    <row r="75" spans="1:29" s="8" customFormat="1" ht="12" x14ac:dyDescent="0.25">
      <c r="B75" s="8" t="s">
        <v>10936</v>
      </c>
    </row>
    <row r="76" spans="1:29" s="8" customFormat="1" ht="12" x14ac:dyDescent="0.25">
      <c r="B76" s="8" t="s">
        <v>10937</v>
      </c>
    </row>
  </sheetData>
  <mergeCells count="27">
    <mergeCell ref="W8:X8"/>
    <mergeCell ref="W22:X22"/>
    <mergeCell ref="W36:X36"/>
    <mergeCell ref="U36:V36"/>
    <mergeCell ref="I36:J36"/>
    <mergeCell ref="K36:L36"/>
    <mergeCell ref="M36:N36"/>
    <mergeCell ref="O36:P36"/>
    <mergeCell ref="Q36:R36"/>
    <mergeCell ref="S36:T36"/>
    <mergeCell ref="U8:V8"/>
    <mergeCell ref="I22:J22"/>
    <mergeCell ref="K22:L22"/>
    <mergeCell ref="M22:N22"/>
    <mergeCell ref="O22:P22"/>
    <mergeCell ref="Q22:R22"/>
    <mergeCell ref="B3:H3"/>
    <mergeCell ref="S22:T22"/>
    <mergeCell ref="U22:V22"/>
    <mergeCell ref="I8:J8"/>
    <mergeCell ref="K8:L8"/>
    <mergeCell ref="M8:N8"/>
    <mergeCell ref="O8:P8"/>
    <mergeCell ref="Q8:R8"/>
    <mergeCell ref="S8:T8"/>
    <mergeCell ref="B4:H4"/>
    <mergeCell ref="B5:H5"/>
  </mergeCells>
  <hyperlinks>
    <hyperlink ref="B1" location="'Contents'!B7" display="⇐ Return to contents" xr:uid="{B110AD12-3686-4E08-8F74-DDE835E327F6}"/>
  </hyperlinks>
  <pageMargins left="0.7" right="0.7" top="0.75" bottom="0.75" header="0.3" footer="0.3"/>
  <tableParts count="4">
    <tablePart r:id="rId1"/>
    <tablePart r:id="rId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811AE-57ED-4A42-89AE-B788B72C021B}">
  <sheetPr codeName="Sheet18"/>
  <dimension ref="A1:S97"/>
  <sheetViews>
    <sheetView showGridLines="0" topLeftCell="B1" zoomScaleNormal="100" workbookViewId="0">
      <selection activeCell="B1" sqref="B1"/>
    </sheetView>
  </sheetViews>
  <sheetFormatPr defaultColWidth="9.140625" defaultRowHeight="14.25" outlineLevelCol="1" x14ac:dyDescent="0.2"/>
  <cols>
    <col min="1" max="1" width="13.28515625" style="2" hidden="1" customWidth="1" outlineLevel="1"/>
    <col min="2" max="2" width="49.140625" style="2" customWidth="1" collapsed="1"/>
    <col min="3" max="15" width="24.42578125" style="2" customWidth="1"/>
    <col min="16" max="17" width="24.28515625" style="2" customWidth="1"/>
    <col min="18" max="18" width="9.140625" style="2"/>
    <col min="19" max="19" width="10.7109375" style="2" bestFit="1" customWidth="1"/>
    <col min="20" max="16384" width="9.140625" style="2"/>
  </cols>
  <sheetData>
    <row r="1" spans="1:19" ht="15" x14ac:dyDescent="0.25">
      <c r="A1" s="51"/>
      <c r="B1" s="51" t="s">
        <v>33</v>
      </c>
      <c r="C1" s="67"/>
      <c r="D1" s="67"/>
      <c r="E1" s="67"/>
      <c r="F1" s="67"/>
      <c r="G1" s="67"/>
      <c r="H1" s="67"/>
      <c r="I1" s="67"/>
      <c r="J1" s="67"/>
      <c r="K1" s="67"/>
      <c r="L1" s="67"/>
      <c r="M1" s="67"/>
      <c r="N1" s="67"/>
      <c r="O1" s="67"/>
      <c r="P1" s="67"/>
    </row>
    <row r="2" spans="1:19" s="1" customFormat="1" ht="31.5" x14ac:dyDescent="0.5">
      <c r="A2" s="52"/>
      <c r="B2" s="52" t="s">
        <v>10938</v>
      </c>
      <c r="C2" s="52"/>
      <c r="D2" s="52"/>
      <c r="E2" s="52"/>
      <c r="F2" s="52"/>
      <c r="G2" s="52"/>
      <c r="H2" s="52"/>
      <c r="I2" s="52"/>
      <c r="J2" s="52"/>
      <c r="K2" s="52"/>
      <c r="L2" s="52"/>
      <c r="M2" s="52"/>
      <c r="N2" s="52"/>
      <c r="O2" s="52"/>
      <c r="P2" s="52"/>
    </row>
    <row r="3" spans="1:19" ht="15" x14ac:dyDescent="0.25">
      <c r="A3" s="67"/>
      <c r="B3" s="272" t="s">
        <v>10939</v>
      </c>
      <c r="C3" s="272"/>
      <c r="D3" s="272"/>
      <c r="E3" s="272"/>
      <c r="F3" s="272"/>
      <c r="G3" s="67"/>
      <c r="H3" s="67"/>
      <c r="I3" s="67"/>
      <c r="J3" s="67"/>
      <c r="K3" s="67"/>
      <c r="L3" s="67"/>
      <c r="M3" s="67"/>
      <c r="N3" s="67"/>
      <c r="O3" s="67"/>
      <c r="P3" s="67"/>
    </row>
    <row r="4" spans="1:19" ht="15" x14ac:dyDescent="0.25">
      <c r="A4" s="67"/>
      <c r="B4" s="272" t="s">
        <v>10940</v>
      </c>
      <c r="C4" s="272"/>
      <c r="D4" s="272"/>
      <c r="E4" s="272"/>
      <c r="F4" s="272"/>
      <c r="G4" s="67"/>
      <c r="H4" s="67"/>
      <c r="I4" s="67"/>
      <c r="J4" s="67"/>
      <c r="K4" s="67"/>
      <c r="L4" s="67"/>
      <c r="M4" s="67"/>
      <c r="N4" s="67"/>
      <c r="O4" s="67"/>
      <c r="P4" s="67"/>
    </row>
    <row r="5" spans="1:19" ht="35.25" customHeight="1" x14ac:dyDescent="0.25">
      <c r="A5" s="67"/>
      <c r="B5" s="272" t="s">
        <v>10941</v>
      </c>
      <c r="C5" s="272"/>
      <c r="D5" s="272"/>
      <c r="E5" s="272"/>
      <c r="F5" s="272"/>
      <c r="G5" s="67"/>
      <c r="H5" s="67"/>
      <c r="I5" s="67"/>
      <c r="J5" s="67"/>
      <c r="K5" s="67"/>
      <c r="L5" s="67"/>
      <c r="M5" s="67"/>
      <c r="N5" s="67"/>
      <c r="O5" s="67"/>
      <c r="P5" s="67"/>
    </row>
    <row r="6" spans="1:19" ht="15" x14ac:dyDescent="0.25">
      <c r="A6" s="67"/>
      <c r="B6" s="67"/>
      <c r="C6" s="67"/>
      <c r="D6" s="67"/>
      <c r="E6" s="67"/>
      <c r="F6" s="67"/>
      <c r="G6" s="67"/>
      <c r="H6" s="67"/>
      <c r="I6" s="67"/>
      <c r="J6" s="67"/>
      <c r="K6" s="67"/>
      <c r="L6" s="67"/>
      <c r="M6" s="67"/>
      <c r="N6" s="67"/>
      <c r="O6" s="67"/>
      <c r="P6" s="67"/>
    </row>
    <row r="7" spans="1:19" s="7" customFormat="1" ht="18.75" x14ac:dyDescent="0.3">
      <c r="A7" s="54"/>
      <c r="B7" s="54" t="s">
        <v>90</v>
      </c>
      <c r="C7" s="54"/>
      <c r="D7" s="54"/>
      <c r="E7" s="54"/>
      <c r="F7" s="54"/>
      <c r="G7" s="54"/>
      <c r="H7" s="54"/>
      <c r="I7" s="54"/>
      <c r="J7" s="54"/>
      <c r="K7" s="54"/>
      <c r="L7" s="54"/>
      <c r="M7" s="54"/>
      <c r="N7" s="54"/>
      <c r="O7" s="54"/>
      <c r="P7" s="54"/>
    </row>
    <row r="8" spans="1:19" ht="15" x14ac:dyDescent="0.25">
      <c r="A8" s="67"/>
      <c r="B8" s="67" t="s">
        <v>10942</v>
      </c>
      <c r="C8" s="67" t="s">
        <v>230</v>
      </c>
      <c r="D8" s="67" t="s">
        <v>1062</v>
      </c>
      <c r="E8" s="67" t="s">
        <v>126</v>
      </c>
      <c r="F8" s="67" t="s">
        <v>127</v>
      </c>
      <c r="G8" s="67" t="s">
        <v>128</v>
      </c>
      <c r="H8" s="67" t="s">
        <v>129</v>
      </c>
      <c r="I8" s="67" t="s">
        <v>130</v>
      </c>
      <c r="J8" s="67" t="s">
        <v>131</v>
      </c>
      <c r="K8" s="67" t="s">
        <v>132</v>
      </c>
      <c r="L8" s="67" t="s">
        <v>133</v>
      </c>
      <c r="M8" s="67" t="s">
        <v>134</v>
      </c>
      <c r="N8" s="67" t="s">
        <v>135</v>
      </c>
      <c r="O8" s="67" t="s">
        <v>136</v>
      </c>
      <c r="P8" s="67" t="s">
        <v>137</v>
      </c>
      <c r="Q8" s="67" t="s">
        <v>234</v>
      </c>
    </row>
    <row r="9" spans="1:19" s="6" customFormat="1" ht="30.75" customHeight="1" x14ac:dyDescent="0.25">
      <c r="A9" s="72"/>
      <c r="B9" s="231" t="s">
        <v>10943</v>
      </c>
      <c r="C9" s="125">
        <v>993</v>
      </c>
      <c r="D9" s="125">
        <v>1215</v>
      </c>
      <c r="E9" s="125">
        <v>1216</v>
      </c>
      <c r="F9" s="125">
        <v>1215</v>
      </c>
      <c r="G9" s="125">
        <v>1216</v>
      </c>
      <c r="H9" s="125">
        <v>1216</v>
      </c>
      <c r="I9" s="125">
        <v>1216</v>
      </c>
      <c r="J9" s="125">
        <v>1216</v>
      </c>
      <c r="K9" s="125">
        <v>1265</v>
      </c>
      <c r="L9" s="125">
        <v>1265</v>
      </c>
      <c r="M9" s="125">
        <v>1265</v>
      </c>
      <c r="N9" s="125">
        <v>1265</v>
      </c>
      <c r="O9" s="125">
        <v>1265</v>
      </c>
      <c r="P9" s="125">
        <v>1265</v>
      </c>
      <c r="Q9" s="125"/>
      <c r="S9" s="126"/>
    </row>
    <row r="10" spans="1:19" ht="30.75" customHeight="1" x14ac:dyDescent="0.25">
      <c r="A10" s="67"/>
      <c r="B10" s="232" t="s">
        <v>10944</v>
      </c>
      <c r="C10" s="229">
        <v>7.4999999999999997E-2</v>
      </c>
      <c r="D10" s="229">
        <v>9.0999999999999998E-2</v>
      </c>
      <c r="E10" s="229">
        <v>9.0999999999999998E-2</v>
      </c>
      <c r="F10" s="229">
        <v>9.1401693530254666E-2</v>
      </c>
      <c r="G10" s="229">
        <v>9.0999999999999998E-2</v>
      </c>
      <c r="H10" s="229">
        <v>9.0999999999999998E-2</v>
      </c>
      <c r="I10" s="229">
        <v>9.0999999999999998E-2</v>
      </c>
      <c r="J10" s="229">
        <v>9.0999999999999998E-2</v>
      </c>
      <c r="K10" s="229">
        <v>9.5000000000000001E-2</v>
      </c>
      <c r="L10" s="229">
        <v>9.5000000000000001E-2</v>
      </c>
      <c r="M10" s="229">
        <v>9.5000000000000001E-2</v>
      </c>
      <c r="N10" s="229">
        <v>9.5000000000000001E-2</v>
      </c>
      <c r="O10" s="229">
        <v>9.5000000000000001E-2</v>
      </c>
      <c r="P10" s="229">
        <v>9.5000000000000001E-2</v>
      </c>
      <c r="Q10" s="230"/>
    </row>
    <row r="11" spans="1:19" s="6" customFormat="1" ht="30.75" customHeight="1" x14ac:dyDescent="0.25">
      <c r="A11" s="72"/>
      <c r="B11" s="231" t="s">
        <v>10945</v>
      </c>
      <c r="C11" s="125">
        <v>2039</v>
      </c>
      <c r="D11" s="125">
        <v>2063</v>
      </c>
      <c r="E11" s="125">
        <v>1897</v>
      </c>
      <c r="F11" s="125">
        <v>1897</v>
      </c>
      <c r="G11" s="125">
        <v>1914</v>
      </c>
      <c r="H11" s="125">
        <v>1914</v>
      </c>
      <c r="I11" s="125">
        <v>1914</v>
      </c>
      <c r="J11" s="125">
        <v>1914</v>
      </c>
      <c r="K11" s="125">
        <v>1915</v>
      </c>
      <c r="L11" s="125">
        <v>1926</v>
      </c>
      <c r="M11" s="125">
        <v>1927</v>
      </c>
      <c r="N11" s="125">
        <v>1927</v>
      </c>
      <c r="O11" s="125">
        <v>1927</v>
      </c>
      <c r="P11" s="125">
        <v>1930.8030000000001</v>
      </c>
      <c r="Q11" s="125"/>
      <c r="S11" s="123"/>
    </row>
    <row r="12" spans="1:19" ht="30.75" customHeight="1" x14ac:dyDescent="0.25">
      <c r="A12" s="67"/>
      <c r="B12" s="232" t="s">
        <v>10946</v>
      </c>
      <c r="C12" s="229">
        <v>0.153</v>
      </c>
      <c r="D12" s="229">
        <v>0.155</v>
      </c>
      <c r="E12" s="229">
        <v>0.14299999999999999</v>
      </c>
      <c r="F12" s="229">
        <v>0.14267037436862337</v>
      </c>
      <c r="G12" s="229">
        <v>0.14399999999999999</v>
      </c>
      <c r="H12" s="229">
        <v>0.14399999999999999</v>
      </c>
      <c r="I12" s="229">
        <v>0.14399999999999999</v>
      </c>
      <c r="J12" s="229">
        <v>0.14399999999999999</v>
      </c>
      <c r="K12" s="229">
        <v>0.14399999999999999</v>
      </c>
      <c r="L12" s="229">
        <v>0.14499999999999999</v>
      </c>
      <c r="M12" s="229">
        <v>0.14499999999999999</v>
      </c>
      <c r="N12" s="229">
        <v>0.14499999999999999</v>
      </c>
      <c r="O12" s="229">
        <v>0.14499999999999999</v>
      </c>
      <c r="P12" s="229">
        <v>0.14499999999999999</v>
      </c>
      <c r="Q12" s="230"/>
    </row>
    <row r="13" spans="1:19" s="6" customFormat="1" ht="30.75" customHeight="1" x14ac:dyDescent="0.25">
      <c r="A13" s="72"/>
      <c r="B13" s="231" t="s">
        <v>10947</v>
      </c>
      <c r="C13" s="125" t="s">
        <v>149</v>
      </c>
      <c r="D13" s="125">
        <v>354</v>
      </c>
      <c r="E13" s="125">
        <v>355</v>
      </c>
      <c r="F13" s="125">
        <v>359</v>
      </c>
      <c r="G13" s="125">
        <v>354</v>
      </c>
      <c r="H13" s="125">
        <v>354</v>
      </c>
      <c r="I13" s="125">
        <v>354</v>
      </c>
      <c r="J13" s="125">
        <v>360.67099999999999</v>
      </c>
      <c r="K13" s="125" t="s">
        <v>10948</v>
      </c>
      <c r="L13" s="125">
        <v>364</v>
      </c>
      <c r="M13" s="125">
        <v>364</v>
      </c>
      <c r="N13" s="125">
        <v>364</v>
      </c>
      <c r="O13" s="125">
        <v>364</v>
      </c>
      <c r="P13" s="125">
        <v>364</v>
      </c>
      <c r="Q13" s="125"/>
    </row>
    <row r="14" spans="1:19" s="6" customFormat="1" ht="30" x14ac:dyDescent="0.25">
      <c r="A14" s="72"/>
      <c r="B14" s="231" t="s">
        <v>10949</v>
      </c>
      <c r="C14" s="125" t="s">
        <v>149</v>
      </c>
      <c r="D14" s="125">
        <v>161</v>
      </c>
      <c r="E14" s="125">
        <v>164</v>
      </c>
      <c r="F14" s="125">
        <v>164.28299999999999</v>
      </c>
      <c r="G14" s="125">
        <v>164</v>
      </c>
      <c r="H14" s="125">
        <v>164</v>
      </c>
      <c r="I14" s="125">
        <v>164</v>
      </c>
      <c r="J14" s="125">
        <v>164</v>
      </c>
      <c r="K14" s="125" t="s">
        <v>10948</v>
      </c>
      <c r="L14" s="125" t="s">
        <v>10831</v>
      </c>
      <c r="M14" s="125">
        <v>164</v>
      </c>
      <c r="N14" s="125">
        <v>164</v>
      </c>
      <c r="O14" s="125">
        <v>164</v>
      </c>
      <c r="P14" s="125">
        <v>164</v>
      </c>
      <c r="Q14" s="125"/>
    </row>
    <row r="15" spans="1:19" s="8" customFormat="1" ht="12" x14ac:dyDescent="0.25">
      <c r="B15" s="8" t="s">
        <v>10950</v>
      </c>
    </row>
    <row r="16" spans="1:19" s="8" customFormat="1" ht="12" x14ac:dyDescent="0.25">
      <c r="B16" s="8" t="s">
        <v>10951</v>
      </c>
    </row>
    <row r="17" spans="1:17" s="8" customFormat="1" ht="12" x14ac:dyDescent="0.25">
      <c r="B17" s="8" t="s">
        <v>10952</v>
      </c>
    </row>
    <row r="18" spans="1:17" s="8" customFormat="1" ht="12" x14ac:dyDescent="0.25">
      <c r="B18" s="8" t="s">
        <v>10953</v>
      </c>
    </row>
    <row r="19" spans="1:17" s="8" customFormat="1" ht="12" x14ac:dyDescent="0.25">
      <c r="B19" s="8" t="s">
        <v>10954</v>
      </c>
    </row>
    <row r="20" spans="1:17" ht="15" x14ac:dyDescent="0.25">
      <c r="A20" s="67"/>
      <c r="B20" s="67"/>
      <c r="C20" s="67"/>
      <c r="D20" s="67"/>
      <c r="E20" s="67"/>
      <c r="F20" s="67"/>
      <c r="G20" s="67"/>
      <c r="H20" s="67"/>
      <c r="I20" s="67"/>
      <c r="J20" s="67"/>
      <c r="K20" s="67"/>
      <c r="L20" s="67"/>
      <c r="M20" s="67"/>
      <c r="N20" s="67"/>
      <c r="O20" s="67"/>
      <c r="P20" s="67"/>
    </row>
    <row r="21" spans="1:17" s="7" customFormat="1" ht="18.75" x14ac:dyDescent="0.3">
      <c r="A21" s="54"/>
      <c r="B21" s="54" t="s">
        <v>10955</v>
      </c>
      <c r="C21" s="54"/>
      <c r="D21" s="54"/>
      <c r="E21" s="54"/>
      <c r="F21" s="54"/>
      <c r="G21" s="54"/>
      <c r="H21" s="54"/>
      <c r="I21" s="54"/>
      <c r="J21" s="54"/>
      <c r="K21" s="54"/>
      <c r="L21" s="54"/>
      <c r="M21" s="54"/>
      <c r="N21" s="54"/>
      <c r="O21" s="54"/>
      <c r="P21" s="54"/>
    </row>
    <row r="22" spans="1:17" ht="15" x14ac:dyDescent="0.25">
      <c r="A22" s="67"/>
      <c r="B22" t="s">
        <v>10956</v>
      </c>
      <c r="C22"/>
      <c r="D22" s="279" t="s">
        <v>10957</v>
      </c>
      <c r="E22" s="280"/>
      <c r="F22" s="279" t="s">
        <v>1011</v>
      </c>
      <c r="G22" s="280"/>
      <c r="H22" s="279" t="s">
        <v>10958</v>
      </c>
      <c r="I22" s="280"/>
      <c r="J22" s="279" t="s">
        <v>1001</v>
      </c>
      <c r="K22" s="280"/>
      <c r="L22" s="67"/>
      <c r="M22" s="67"/>
      <c r="N22" s="67"/>
      <c r="O22" s="67"/>
      <c r="P22" s="67"/>
    </row>
    <row r="23" spans="1:17" s="11" customFormat="1" ht="15.6" customHeight="1" x14ac:dyDescent="0.25">
      <c r="A23" s="84" t="s">
        <v>229</v>
      </c>
      <c r="B23" t="s">
        <v>10959</v>
      </c>
      <c r="C23" t="s">
        <v>10960</v>
      </c>
      <c r="D23" s="142" t="s">
        <v>10961</v>
      </c>
      <c r="E23" s="143" t="s">
        <v>10962</v>
      </c>
      <c r="F23" s="142" t="s">
        <v>10963</v>
      </c>
      <c r="G23" s="143" t="s">
        <v>10964</v>
      </c>
      <c r="H23" s="142" t="s">
        <v>10965</v>
      </c>
      <c r="I23" s="144" t="s">
        <v>10966</v>
      </c>
      <c r="J23" s="142" t="s">
        <v>10967</v>
      </c>
      <c r="K23" s="143" t="s">
        <v>10968</v>
      </c>
      <c r="L23" s="84"/>
      <c r="M23" s="84"/>
      <c r="N23" s="84"/>
      <c r="O23" s="84"/>
      <c r="P23" s="84"/>
      <c r="Q23" s="84"/>
    </row>
    <row r="24" spans="1:17" ht="15" x14ac:dyDescent="0.25">
      <c r="A24" s="67" t="s">
        <v>238</v>
      </c>
      <c r="B24" t="s">
        <v>174</v>
      </c>
      <c r="C24" s="64">
        <v>1581076.8743400001</v>
      </c>
      <c r="D24" s="62">
        <v>23136.501887099999</v>
      </c>
      <c r="E24" s="234">
        <f>National_Park_Regional_Coverage[[#This Row],[Size (Ha)
_Ancient Woodland]]/National_Park_Regional_Coverage[[#This Row],[Size (Ha)
_Region]]</f>
        <v>1.4633382008549098E-2</v>
      </c>
      <c r="F24" s="62">
        <v>51949.766033799999</v>
      </c>
      <c r="G24" s="234">
        <f>National_Park_Regional_Coverage[[#This Row],[Size (Ha)
_AONB]]/National_Park_Regional_Coverage[[#This Row],[Size (Ha)
_Region]]</f>
        <v>3.2857204400947138E-2</v>
      </c>
      <c r="H24" s="62">
        <v>0</v>
      </c>
      <c r="I24" s="234">
        <f>National_Park_Regional_Coverage[[#This Row],[Size (Ha)
_Heritage Coast"]]/National_Park_Regional_Coverage[[#This Row],[Size (Ha)
_Region]]</f>
        <v>0</v>
      </c>
      <c r="J24" s="62">
        <v>89520.628084299999</v>
      </c>
      <c r="K24" s="234">
        <v>5.6620035076832817E-2</v>
      </c>
      <c r="L24" s="67"/>
      <c r="M24" s="67"/>
      <c r="N24" s="67"/>
      <c r="O24" s="67"/>
      <c r="P24" s="67"/>
      <c r="Q24" s="67"/>
    </row>
    <row r="25" spans="1:17" ht="15" x14ac:dyDescent="0.25">
      <c r="A25" s="67" t="s">
        <v>240</v>
      </c>
      <c r="B25" t="s">
        <v>176</v>
      </c>
      <c r="C25" s="64">
        <v>1957481.5016099999</v>
      </c>
      <c r="D25" s="62">
        <v>27450.354491800001</v>
      </c>
      <c r="E25" s="234">
        <f>National_Park_Regional_Coverage[[#This Row],[Size (Ha)
_Ancient Woodland]]/National_Park_Regional_Coverage[[#This Row],[Size (Ha)
_Region]]</f>
        <v>1.4023302120210324E-2</v>
      </c>
      <c r="F25" s="62">
        <v>116197.76818100001</v>
      </c>
      <c r="G25" s="234">
        <f>National_Park_Regional_Coverage[[#This Row],[Size (Ha)
_AONB]]/National_Park_Regional_Coverage[[#This Row],[Size (Ha)
_Region]]</f>
        <v>5.9360851218991872E-2</v>
      </c>
      <c r="H25" s="62">
        <v>21718.2836818</v>
      </c>
      <c r="I25" s="234">
        <f>National_Park_Regional_Coverage[[#This Row],[Size (Ha)
_Heritage Coast"]]/National_Park_Regional_Coverage[[#This Row],[Size (Ha)
_Region]]</f>
        <v>1.1095013497668831E-2</v>
      </c>
      <c r="J25" s="62">
        <v>30150.4804578</v>
      </c>
      <c r="K25" s="234">
        <v>1.5402689850709531E-2</v>
      </c>
      <c r="L25" s="67"/>
      <c r="M25" s="67"/>
      <c r="N25" s="67"/>
      <c r="O25" s="67"/>
      <c r="P25" s="67"/>
      <c r="Q25" s="67"/>
    </row>
    <row r="26" spans="1:17" ht="15" x14ac:dyDescent="0.25">
      <c r="A26" s="67" t="s">
        <v>241</v>
      </c>
      <c r="B26" t="s">
        <v>177</v>
      </c>
      <c r="C26" s="64">
        <v>159470.10683800001</v>
      </c>
      <c r="D26" s="62">
        <v>2539.2986856100001</v>
      </c>
      <c r="E26" s="234">
        <f>National_Park_Regional_Coverage[[#This Row],[Size (Ha)
_Ancient Woodland]]/National_Park_Regional_Coverage[[#This Row],[Size (Ha)
_Region]]</f>
        <v>1.5923352256793703E-2</v>
      </c>
      <c r="F26" s="62">
        <v>290.70230753800001</v>
      </c>
      <c r="G26" s="234">
        <f>National_Park_Regional_Coverage[[#This Row],[Size (Ha)
_AONB]]/National_Park_Regional_Coverage[[#This Row],[Size (Ha)
_Region]]</f>
        <v>1.8229266494021611E-3</v>
      </c>
      <c r="H26" s="62">
        <v>0</v>
      </c>
      <c r="I26" s="234">
        <f>National_Park_Regional_Coverage[[#This Row],[Size (Ha)
_Heritage Coast"]]/National_Park_Regional_Coverage[[#This Row],[Size (Ha)
_Region]]</f>
        <v>0</v>
      </c>
      <c r="J26" s="62">
        <v>0</v>
      </c>
      <c r="K26" s="234">
        <v>0</v>
      </c>
      <c r="L26" s="67"/>
      <c r="M26" s="67"/>
      <c r="N26" s="67"/>
      <c r="O26" s="67"/>
      <c r="P26" s="67"/>
      <c r="Q26" s="67"/>
    </row>
    <row r="27" spans="1:17" ht="15" x14ac:dyDescent="0.25">
      <c r="A27" s="67" t="s">
        <v>235</v>
      </c>
      <c r="B27" t="s">
        <v>171</v>
      </c>
      <c r="C27" s="64">
        <v>867633.72450699995</v>
      </c>
      <c r="D27" s="62">
        <v>11198.297282699999</v>
      </c>
      <c r="E27" s="234">
        <f>National_Park_Regional_Coverage[[#This Row],[Size (Ha)
_Ancient Woodland]]/National_Park_Regional_Coverage[[#This Row],[Size (Ha)
_Region]]</f>
        <v>1.2906710477469059E-2</v>
      </c>
      <c r="F27" s="62">
        <v>145661.14276300001</v>
      </c>
      <c r="G27" s="234">
        <f>National_Park_Regional_Coverage[[#This Row],[Size (Ha)
_AONB]]/National_Park_Regional_Coverage[[#This Row],[Size (Ha)
_Region]]</f>
        <v>0.16788321920723684</v>
      </c>
      <c r="H27" s="62">
        <v>15716.587717</v>
      </c>
      <c r="I27" s="234">
        <f>National_Park_Regional_Coverage[[#This Row],[Size (Ha)
_Heritage Coast"]]/National_Park_Regional_Coverage[[#This Row],[Size (Ha)
_Region]]</f>
        <v>1.8114311688299526E-2</v>
      </c>
      <c r="J27" s="62">
        <v>111318.961998</v>
      </c>
      <c r="K27" s="234">
        <v>0.12830179239661621</v>
      </c>
      <c r="L27" s="67"/>
      <c r="M27" s="67"/>
      <c r="N27" s="67"/>
      <c r="O27" s="67"/>
      <c r="P27" s="67"/>
      <c r="Q27" s="67"/>
    </row>
    <row r="28" spans="1:17" ht="15" x14ac:dyDescent="0.25">
      <c r="A28" s="67" t="s">
        <v>236</v>
      </c>
      <c r="B28" t="s">
        <v>172</v>
      </c>
      <c r="C28" s="64">
        <v>1491948.1706600001</v>
      </c>
      <c r="D28" s="62">
        <v>22121.0228341</v>
      </c>
      <c r="E28" s="234">
        <f>National_Park_Regional_Coverage[[#This Row],[Size (Ha)
_Ancient Woodland]]/National_Park_Regional_Coverage[[#This Row],[Size (Ha)
_Region]]</f>
        <v>1.4826937871651546E-2</v>
      </c>
      <c r="F28" s="62">
        <v>158501.920583</v>
      </c>
      <c r="G28" s="234">
        <f>National_Park_Regional_Coverage[[#This Row],[Size (Ha)
_AONB]]/National_Park_Regional_Coverage[[#This Row],[Size (Ha)
_Region]]</f>
        <v>0.10623822174257083</v>
      </c>
      <c r="H28" s="62">
        <v>612.47294089299999</v>
      </c>
      <c r="I28" s="234">
        <f>National_Park_Regional_Coverage[[#This Row],[Size (Ha)
_Heritage Coast"]]/National_Park_Regional_Coverage[[#This Row],[Size (Ha)
_Region]]</f>
        <v>4.1051891274618307E-4</v>
      </c>
      <c r="J28" s="62">
        <v>310993.87795400003</v>
      </c>
      <c r="K28" s="234">
        <v>0.20844817807338722</v>
      </c>
      <c r="L28" s="67"/>
      <c r="M28" s="67"/>
      <c r="N28" s="67"/>
      <c r="O28" s="67"/>
      <c r="P28" s="67"/>
      <c r="Q28" s="67"/>
    </row>
    <row r="29" spans="1:17" ht="15" x14ac:dyDescent="0.25">
      <c r="A29" s="67" t="s">
        <v>242</v>
      </c>
      <c r="B29" t="s">
        <v>178</v>
      </c>
      <c r="C29" s="64">
        <v>1940520.75612</v>
      </c>
      <c r="D29" s="62">
        <v>141201.89492200001</v>
      </c>
      <c r="E29" s="234">
        <f>National_Park_Regional_Coverage[[#This Row],[Size (Ha)
_Ancient Woodland]]/National_Park_Regional_Coverage[[#This Row],[Size (Ha)
_Region]]</f>
        <v>7.2764949551133898E-2</v>
      </c>
      <c r="F29" s="62">
        <v>497308.98869299999</v>
      </c>
      <c r="G29" s="234">
        <f>National_Park_Regional_Coverage[[#This Row],[Size (Ha)
_AONB]]/National_Park_Regional_Coverage[[#This Row],[Size (Ha)
_Region]]</f>
        <v>0.25627604709951729</v>
      </c>
      <c r="H29" s="62">
        <v>7709.7428301399996</v>
      </c>
      <c r="I29" s="234">
        <f>National_Park_Regional_Coverage[[#This Row],[Size (Ha)
_Heritage Coast"]]/National_Park_Regional_Coverage[[#This Row],[Size (Ha)
_Region]]</f>
        <v>3.9730277585669051E-3</v>
      </c>
      <c r="J29" s="62">
        <v>218878.20016099999</v>
      </c>
      <c r="K29" s="234">
        <v>0.11279353723514862</v>
      </c>
      <c r="L29" s="67"/>
      <c r="M29" s="67"/>
      <c r="N29" s="67"/>
      <c r="O29" s="67"/>
      <c r="P29" s="67"/>
      <c r="Q29" s="67"/>
    </row>
    <row r="30" spans="1:17" ht="15" x14ac:dyDescent="0.25">
      <c r="A30" s="67" t="s">
        <v>243</v>
      </c>
      <c r="B30" t="s">
        <v>179</v>
      </c>
      <c r="C30" s="64">
        <v>2438855.4858499998</v>
      </c>
      <c r="D30" s="62">
        <v>73138.921744099993</v>
      </c>
      <c r="E30" s="234">
        <f>National_Park_Regional_Coverage[[#This Row],[Size (Ha)
_Ancient Woodland]]/National_Park_Regional_Coverage[[#This Row],[Size (Ha)
_Region]]</f>
        <v>2.9989034679768784E-2</v>
      </c>
      <c r="F30" s="62">
        <v>711589.67267200002</v>
      </c>
      <c r="G30" s="234">
        <f>National_Park_Regional_Coverage[[#This Row],[Size (Ha)
_AONB]]/National_Park_Regional_Coverage[[#This Row],[Size (Ha)
_Region]]</f>
        <v>0.2917719712383835</v>
      </c>
      <c r="H30" s="62">
        <v>107856.416455</v>
      </c>
      <c r="I30" s="234">
        <f>National_Park_Regional_Coverage[[#This Row],[Size (Ha)
_Heritage Coast"]]/National_Park_Regional_Coverage[[#This Row],[Size (Ha)
_Region]]</f>
        <v>4.4224193307382233E-2</v>
      </c>
      <c r="J30" s="62">
        <v>167844.16026</v>
      </c>
      <c r="K30" s="234">
        <v>6.8820871607118722E-2</v>
      </c>
      <c r="L30" s="67"/>
      <c r="M30" s="67"/>
      <c r="N30" s="67"/>
      <c r="O30" s="67"/>
      <c r="P30" s="67"/>
      <c r="Q30" s="67"/>
    </row>
    <row r="31" spans="1:17" ht="15" x14ac:dyDescent="0.25">
      <c r="A31" s="67" t="s">
        <v>239</v>
      </c>
      <c r="B31" t="s">
        <v>175</v>
      </c>
      <c r="C31" s="64">
        <v>1300379.5760900001</v>
      </c>
      <c r="D31" s="62">
        <v>39836.9012296</v>
      </c>
      <c r="E31" s="234">
        <f>National_Park_Regional_Coverage[[#This Row],[Size (Ha)
_Ancient Woodland]]/National_Park_Regional_Coverage[[#This Row],[Size (Ha)
_Region]]</f>
        <v>3.0634825371052169E-2</v>
      </c>
      <c r="F31" s="62">
        <v>127831.317675</v>
      </c>
      <c r="G31" s="234">
        <f>National_Park_Regional_Coverage[[#This Row],[Size (Ha)
_AONB]]/National_Park_Regional_Coverage[[#This Row],[Size (Ha)
_Region]]</f>
        <v>9.830308013554398E-2</v>
      </c>
      <c r="H31" s="62">
        <v>0</v>
      </c>
      <c r="I31" s="234">
        <f>National_Park_Regional_Coverage[[#This Row],[Size (Ha)
_Heritage Coast"]]/National_Park_Regional_Coverage[[#This Row],[Size (Ha)
_Region]]</f>
        <v>0</v>
      </c>
      <c r="J31" s="62">
        <v>20635.740522799999</v>
      </c>
      <c r="K31" s="234">
        <v>1.5869013096043726E-2</v>
      </c>
      <c r="L31" s="67"/>
      <c r="M31" s="67"/>
      <c r="N31" s="67"/>
      <c r="O31" s="67"/>
      <c r="P31" s="67"/>
      <c r="Q31" s="67"/>
    </row>
    <row r="32" spans="1:17" ht="15" x14ac:dyDescent="0.25">
      <c r="A32" s="67" t="s">
        <v>237</v>
      </c>
      <c r="B32" t="s">
        <v>173</v>
      </c>
      <c r="C32" s="64">
        <v>1556402.8452399999</v>
      </c>
      <c r="D32" s="233">
        <v>23527.783177199999</v>
      </c>
      <c r="E32" s="235">
        <f>National_Park_Regional_Coverage[[#This Row],[Size (Ha)
_Ancient Woodland]]/National_Park_Regional_Coverage[[#This Row],[Size (Ha)
_Region]]</f>
        <v>1.5116769574892401E-2</v>
      </c>
      <c r="F32" s="233">
        <v>92273.037734400001</v>
      </c>
      <c r="G32" s="235">
        <f>National_Park_Regional_Coverage[[#This Row],[Size (Ha)
_AONB]]/National_Park_Regional_Coverage[[#This Row],[Size (Ha)
_Region]]</f>
        <v>5.9286089084584874E-2</v>
      </c>
      <c r="H32" s="233">
        <v>10697.0732649</v>
      </c>
      <c r="I32" s="235">
        <f>National_Park_Regional_Coverage[[#This Row],[Size (Ha)
_Heritage Coast"]]/National_Park_Regional_Coverage[[#This Row],[Size (Ha)
_Region]]</f>
        <v>6.8729463567965233E-3</v>
      </c>
      <c r="J32" s="233">
        <v>315081.980346</v>
      </c>
      <c r="K32" s="235">
        <v>0.20244243404567525</v>
      </c>
      <c r="L32" s="67"/>
      <c r="M32" s="67"/>
      <c r="N32" s="67"/>
      <c r="O32" s="67"/>
      <c r="P32" s="67"/>
      <c r="Q32" s="67"/>
    </row>
    <row r="33" spans="1:16" s="8" customFormat="1" ht="12" x14ac:dyDescent="0.25">
      <c r="B33" s="8" t="s">
        <v>10954</v>
      </c>
    </row>
    <row r="34" spans="1:16" ht="15" x14ac:dyDescent="0.25">
      <c r="A34" s="67"/>
      <c r="B34" s="67"/>
      <c r="C34" s="67"/>
      <c r="D34" s="67"/>
      <c r="E34" s="67"/>
      <c r="F34" s="67"/>
      <c r="G34" s="67"/>
      <c r="H34" s="67"/>
      <c r="I34" s="67"/>
      <c r="J34" s="67"/>
      <c r="K34" s="67"/>
      <c r="L34" s="67"/>
      <c r="M34" s="67"/>
      <c r="N34" s="67"/>
      <c r="O34" s="67"/>
      <c r="P34" s="67"/>
    </row>
    <row r="35" spans="1:16" ht="75" x14ac:dyDescent="0.25">
      <c r="A35" s="67"/>
      <c r="B35" s="146" t="s">
        <v>210</v>
      </c>
      <c r="C35" s="147" t="s">
        <v>10969</v>
      </c>
      <c r="D35" s="147" t="s">
        <v>10970</v>
      </c>
      <c r="E35" s="147" t="s">
        <v>10971</v>
      </c>
      <c r="F35" s="147" t="s">
        <v>10972</v>
      </c>
      <c r="G35" s="148" t="s">
        <v>10973</v>
      </c>
      <c r="H35" s="67"/>
      <c r="I35" s="67"/>
      <c r="J35" s="67"/>
      <c r="K35" s="67"/>
      <c r="L35" s="67"/>
      <c r="M35" s="67"/>
      <c r="N35" s="67"/>
      <c r="O35" s="67"/>
      <c r="P35" s="67"/>
    </row>
    <row r="36" spans="1:16" ht="15" x14ac:dyDescent="0.25">
      <c r="A36" s="67"/>
      <c r="B36" s="281">
        <v>2021</v>
      </c>
      <c r="C36" s="284"/>
      <c r="D36" s="284"/>
      <c r="E36" s="284"/>
      <c r="F36" s="284"/>
      <c r="G36" s="285"/>
      <c r="H36" s="67"/>
      <c r="I36" s="67"/>
      <c r="J36" s="67"/>
      <c r="K36" s="67"/>
      <c r="L36" s="67"/>
      <c r="M36" s="67"/>
      <c r="N36" s="67"/>
      <c r="O36" s="67"/>
      <c r="P36" s="67"/>
    </row>
    <row r="37" spans="1:16" ht="15" x14ac:dyDescent="0.25">
      <c r="A37" s="67"/>
      <c r="B37" s="149" t="s">
        <v>171</v>
      </c>
      <c r="C37" s="150">
        <v>111.31896199799999</v>
      </c>
      <c r="D37" s="151">
        <v>0.13</v>
      </c>
      <c r="E37" s="150">
        <v>145.66114276300002</v>
      </c>
      <c r="F37" s="151">
        <v>0.17</v>
      </c>
      <c r="G37" s="152">
        <v>16</v>
      </c>
      <c r="H37" s="67"/>
      <c r="I37" s="67"/>
      <c r="J37" s="67"/>
      <c r="K37" s="67"/>
      <c r="L37" s="67"/>
      <c r="M37" s="67"/>
      <c r="N37" s="67"/>
      <c r="O37" s="67"/>
      <c r="P37" s="67"/>
    </row>
    <row r="38" spans="1:16" ht="15" x14ac:dyDescent="0.25">
      <c r="A38" s="67"/>
      <c r="B38" s="153" t="s">
        <v>172</v>
      </c>
      <c r="C38" s="154">
        <v>310.99387795400003</v>
      </c>
      <c r="D38" s="155">
        <v>0.21</v>
      </c>
      <c r="E38" s="154">
        <v>158.50192058299999</v>
      </c>
      <c r="F38" s="155">
        <v>0.11</v>
      </c>
      <c r="G38" s="156">
        <v>1</v>
      </c>
      <c r="H38" s="67"/>
      <c r="I38" s="67"/>
      <c r="J38" s="67"/>
      <c r="K38" s="67"/>
      <c r="L38" s="67"/>
      <c r="M38" s="67"/>
      <c r="N38" s="67"/>
      <c r="O38" s="67"/>
      <c r="P38" s="67"/>
    </row>
    <row r="39" spans="1:16" ht="15" x14ac:dyDescent="0.25">
      <c r="A39" s="67"/>
      <c r="B39" s="149" t="s">
        <v>173</v>
      </c>
      <c r="C39" s="150">
        <v>315.08198034600002</v>
      </c>
      <c r="D39" s="151">
        <v>0.2</v>
      </c>
      <c r="E39" s="150">
        <v>92.273037734400006</v>
      </c>
      <c r="F39" s="151">
        <v>0.06</v>
      </c>
      <c r="G39" s="152">
        <v>11</v>
      </c>
      <c r="H39" s="67"/>
      <c r="I39" s="67"/>
      <c r="J39" s="67"/>
      <c r="K39" s="67"/>
      <c r="L39" s="67"/>
      <c r="M39" s="67"/>
      <c r="N39" s="67"/>
      <c r="O39" s="67"/>
      <c r="P39" s="67"/>
    </row>
    <row r="40" spans="1:16" ht="15" x14ac:dyDescent="0.25">
      <c r="A40" s="67"/>
      <c r="B40" s="153" t="s">
        <v>1069</v>
      </c>
      <c r="C40" s="154">
        <v>20.635740522799999</v>
      </c>
      <c r="D40" s="155">
        <v>0.02</v>
      </c>
      <c r="E40" s="154">
        <v>127.83131767499999</v>
      </c>
      <c r="F40" s="155">
        <v>0.1</v>
      </c>
      <c r="G40" s="156" t="s">
        <v>149</v>
      </c>
      <c r="H40" s="67"/>
      <c r="I40" s="67"/>
      <c r="J40" s="67"/>
      <c r="K40" s="67"/>
      <c r="L40" s="67"/>
      <c r="M40" s="67"/>
      <c r="N40" s="67"/>
      <c r="O40" s="67"/>
      <c r="P40" s="67"/>
    </row>
    <row r="41" spans="1:16" ht="15" x14ac:dyDescent="0.25">
      <c r="A41" s="67"/>
      <c r="B41" s="149" t="s">
        <v>174</v>
      </c>
      <c r="C41" s="150">
        <v>89.5206280843</v>
      </c>
      <c r="D41" s="151">
        <v>0.06</v>
      </c>
      <c r="E41" s="150">
        <v>51.949766033799996</v>
      </c>
      <c r="F41" s="151">
        <v>0.03</v>
      </c>
      <c r="G41" s="152">
        <v>0</v>
      </c>
      <c r="H41" s="67"/>
      <c r="I41" s="67"/>
      <c r="J41" s="67"/>
      <c r="K41" s="67"/>
      <c r="L41" s="67"/>
      <c r="M41" s="67"/>
      <c r="N41" s="67"/>
      <c r="O41" s="67"/>
      <c r="P41" s="67"/>
    </row>
    <row r="42" spans="1:16" ht="15" x14ac:dyDescent="0.25">
      <c r="A42" s="67"/>
      <c r="B42" s="153" t="s">
        <v>176</v>
      </c>
      <c r="C42" s="154">
        <v>30.150480457800001</v>
      </c>
      <c r="D42" s="155">
        <v>0.02</v>
      </c>
      <c r="E42" s="154">
        <v>116.197768181</v>
      </c>
      <c r="F42" s="155">
        <v>0.06</v>
      </c>
      <c r="G42" s="156">
        <v>22</v>
      </c>
      <c r="H42" s="67"/>
      <c r="I42" s="67"/>
      <c r="J42" s="67"/>
      <c r="K42" s="67"/>
      <c r="L42" s="67"/>
      <c r="M42" s="67"/>
      <c r="N42" s="67"/>
      <c r="O42" s="67"/>
      <c r="P42" s="67"/>
    </row>
    <row r="43" spans="1:16" ht="15" x14ac:dyDescent="0.25">
      <c r="A43" s="67"/>
      <c r="B43" s="149" t="s">
        <v>177</v>
      </c>
      <c r="C43" s="150">
        <v>0</v>
      </c>
      <c r="D43" s="151">
        <v>0</v>
      </c>
      <c r="E43" s="150">
        <v>0.29070230753800003</v>
      </c>
      <c r="F43" s="151">
        <v>0</v>
      </c>
      <c r="G43" s="152" t="s">
        <v>149</v>
      </c>
      <c r="H43" s="67"/>
      <c r="I43" s="67"/>
      <c r="J43" s="67"/>
      <c r="K43" s="67"/>
      <c r="L43" s="67"/>
      <c r="M43" s="67"/>
      <c r="N43" s="67"/>
      <c r="O43" s="67"/>
      <c r="P43" s="67"/>
    </row>
    <row r="44" spans="1:16" ht="15" x14ac:dyDescent="0.25">
      <c r="A44" s="67"/>
      <c r="B44" s="153" t="s">
        <v>178</v>
      </c>
      <c r="C44" s="154">
        <v>218.878200161</v>
      </c>
      <c r="D44" s="155">
        <v>0.11</v>
      </c>
      <c r="E44" s="154">
        <v>497.308988693</v>
      </c>
      <c r="F44" s="155">
        <v>0.26</v>
      </c>
      <c r="G44" s="156">
        <v>8</v>
      </c>
      <c r="H44" s="67"/>
      <c r="I44" s="67"/>
      <c r="J44" s="67"/>
      <c r="K44" s="67"/>
      <c r="L44" s="67"/>
      <c r="M44" s="67"/>
      <c r="N44" s="67"/>
      <c r="O44" s="67"/>
      <c r="P44" s="67"/>
    </row>
    <row r="45" spans="1:16" ht="15" x14ac:dyDescent="0.25">
      <c r="A45" s="67"/>
      <c r="B45" s="149" t="s">
        <v>10974</v>
      </c>
      <c r="C45" s="150">
        <v>167.84416026</v>
      </c>
      <c r="D45" s="151">
        <v>7.0000000000000007E-2</v>
      </c>
      <c r="E45" s="150">
        <v>711.58967267200001</v>
      </c>
      <c r="F45" s="151">
        <v>0.28999999999999998</v>
      </c>
      <c r="G45" s="152">
        <v>108</v>
      </c>
      <c r="H45" s="67"/>
      <c r="I45" s="67"/>
      <c r="J45" s="67"/>
      <c r="K45" s="67"/>
      <c r="L45" s="67"/>
      <c r="M45" s="67"/>
      <c r="N45" s="67"/>
      <c r="O45" s="67"/>
      <c r="P45" s="67"/>
    </row>
    <row r="46" spans="1:16" ht="15" x14ac:dyDescent="0.25">
      <c r="A46" s="67"/>
      <c r="B46" s="281" t="s">
        <v>10975</v>
      </c>
      <c r="C46" s="282"/>
      <c r="D46" s="282"/>
      <c r="E46" s="282"/>
      <c r="F46" s="282"/>
      <c r="G46" s="283"/>
      <c r="H46" s="67"/>
      <c r="I46" s="67"/>
      <c r="J46" s="67"/>
      <c r="K46" s="67"/>
      <c r="L46" s="67"/>
      <c r="M46" s="67"/>
      <c r="N46" s="67"/>
      <c r="O46" s="67"/>
      <c r="P46" s="67"/>
    </row>
    <row r="47" spans="1:16" ht="15" x14ac:dyDescent="0.25">
      <c r="A47" s="67"/>
      <c r="B47" s="149" t="s">
        <v>171</v>
      </c>
      <c r="C47" s="150">
        <v>111</v>
      </c>
      <c r="D47" s="151">
        <v>0.13</v>
      </c>
      <c r="E47" s="150">
        <v>146</v>
      </c>
      <c r="F47" s="151">
        <v>0.17</v>
      </c>
      <c r="G47" s="152">
        <v>16</v>
      </c>
      <c r="H47" s="67"/>
      <c r="I47" s="67"/>
      <c r="J47" s="67"/>
      <c r="K47" s="67"/>
      <c r="L47" s="67"/>
      <c r="M47" s="67"/>
      <c r="N47" s="67"/>
      <c r="O47" s="67"/>
      <c r="P47" s="67"/>
    </row>
    <row r="48" spans="1:16" ht="15" x14ac:dyDescent="0.25">
      <c r="A48" s="67"/>
      <c r="B48" s="153" t="s">
        <v>172</v>
      </c>
      <c r="C48" s="154">
        <v>263</v>
      </c>
      <c r="D48" s="155">
        <v>0.18</v>
      </c>
      <c r="E48" s="154">
        <v>158</v>
      </c>
      <c r="F48" s="155">
        <v>0.11</v>
      </c>
      <c r="G48" s="156">
        <v>1</v>
      </c>
      <c r="H48" s="67"/>
      <c r="I48" s="67"/>
      <c r="J48" s="67"/>
      <c r="K48" s="67"/>
      <c r="L48" s="67"/>
      <c r="M48" s="67"/>
      <c r="N48" s="67"/>
      <c r="O48" s="67"/>
      <c r="P48" s="67"/>
    </row>
    <row r="49" spans="1:16" ht="15" x14ac:dyDescent="0.25">
      <c r="A49" s="67"/>
      <c r="B49" s="149" t="s">
        <v>173</v>
      </c>
      <c r="C49" s="150">
        <v>315</v>
      </c>
      <c r="D49" s="151">
        <v>0.2</v>
      </c>
      <c r="E49" s="150">
        <v>92</v>
      </c>
      <c r="F49" s="151">
        <v>0.06</v>
      </c>
      <c r="G49" s="152">
        <v>11</v>
      </c>
      <c r="H49" s="67"/>
      <c r="I49" s="67"/>
      <c r="J49" s="67"/>
      <c r="K49" s="67"/>
      <c r="L49" s="67"/>
      <c r="M49" s="67"/>
      <c r="N49" s="67"/>
      <c r="O49" s="67"/>
      <c r="P49" s="67"/>
    </row>
    <row r="50" spans="1:16" ht="15" x14ac:dyDescent="0.25">
      <c r="A50" s="67"/>
      <c r="B50" s="153" t="s">
        <v>1069</v>
      </c>
      <c r="C50" s="154">
        <v>21</v>
      </c>
      <c r="D50" s="155">
        <v>0.02</v>
      </c>
      <c r="E50" s="154">
        <v>128</v>
      </c>
      <c r="F50" s="155">
        <v>0.1</v>
      </c>
      <c r="G50" s="156" t="s">
        <v>149</v>
      </c>
      <c r="H50" s="67"/>
      <c r="I50" s="67"/>
      <c r="J50" s="67"/>
      <c r="K50" s="67"/>
      <c r="L50" s="67"/>
      <c r="M50" s="67"/>
      <c r="N50" s="67"/>
      <c r="O50" s="67"/>
      <c r="P50" s="67"/>
    </row>
    <row r="51" spans="1:16" ht="15" x14ac:dyDescent="0.25">
      <c r="A51" s="67"/>
      <c r="B51" s="149" t="s">
        <v>174</v>
      </c>
      <c r="C51" s="150">
        <v>90</v>
      </c>
      <c r="D51" s="151">
        <v>0.06</v>
      </c>
      <c r="E51" s="150">
        <v>52</v>
      </c>
      <c r="F51" s="151">
        <v>0.03</v>
      </c>
      <c r="G51" s="152">
        <v>0</v>
      </c>
      <c r="H51" s="67"/>
      <c r="I51" s="67"/>
      <c r="J51" s="67"/>
      <c r="K51" s="67"/>
      <c r="L51" s="67"/>
      <c r="M51" s="67"/>
      <c r="N51" s="67"/>
      <c r="O51" s="67"/>
      <c r="P51" s="67"/>
    </row>
    <row r="52" spans="1:16" ht="15" x14ac:dyDescent="0.25">
      <c r="A52" s="67"/>
      <c r="B52" s="153" t="s">
        <v>176</v>
      </c>
      <c r="C52" s="154">
        <v>30</v>
      </c>
      <c r="D52" s="155">
        <v>0.02</v>
      </c>
      <c r="E52" s="154">
        <v>112</v>
      </c>
      <c r="F52" s="155">
        <v>0.06</v>
      </c>
      <c r="G52" s="156">
        <v>22</v>
      </c>
      <c r="H52" s="67"/>
      <c r="I52" s="67"/>
      <c r="J52" s="67"/>
      <c r="K52" s="67"/>
      <c r="L52" s="67"/>
      <c r="M52" s="67"/>
      <c r="N52" s="67"/>
      <c r="O52" s="67"/>
      <c r="P52" s="67"/>
    </row>
    <row r="53" spans="1:16" ht="15" x14ac:dyDescent="0.25">
      <c r="A53" s="67"/>
      <c r="B53" s="149" t="s">
        <v>177</v>
      </c>
      <c r="C53" s="150">
        <v>0</v>
      </c>
      <c r="D53" s="151">
        <v>0</v>
      </c>
      <c r="E53" s="150">
        <v>0</v>
      </c>
      <c r="F53" s="151">
        <v>0</v>
      </c>
      <c r="G53" s="152" t="s">
        <v>149</v>
      </c>
      <c r="H53" s="67"/>
      <c r="I53" s="67"/>
      <c r="J53" s="67"/>
      <c r="K53" s="67"/>
      <c r="L53" s="67"/>
      <c r="M53" s="67"/>
      <c r="N53" s="67"/>
      <c r="O53" s="67"/>
      <c r="P53" s="67"/>
    </row>
    <row r="54" spans="1:16" ht="15" x14ac:dyDescent="0.25">
      <c r="A54" s="67"/>
      <c r="B54" s="153" t="s">
        <v>178</v>
      </c>
      <c r="C54" s="154">
        <v>219</v>
      </c>
      <c r="D54" s="155">
        <v>0.11</v>
      </c>
      <c r="E54" s="154">
        <v>498</v>
      </c>
      <c r="F54" s="155">
        <v>0.26</v>
      </c>
      <c r="G54" s="156">
        <v>8</v>
      </c>
      <c r="H54" s="67"/>
      <c r="I54" s="67"/>
      <c r="J54" s="67"/>
      <c r="K54" s="67"/>
      <c r="L54" s="67"/>
      <c r="M54" s="67"/>
      <c r="N54" s="67"/>
      <c r="O54" s="67"/>
      <c r="P54" s="67"/>
    </row>
    <row r="55" spans="1:16" ht="15" x14ac:dyDescent="0.25">
      <c r="A55" s="67"/>
      <c r="B55" s="149" t="s">
        <v>10974</v>
      </c>
      <c r="C55" s="150">
        <v>167</v>
      </c>
      <c r="D55" s="151">
        <v>7.0000000000000007E-2</v>
      </c>
      <c r="E55" s="150">
        <v>728</v>
      </c>
      <c r="F55" s="151">
        <v>0.3</v>
      </c>
      <c r="G55" s="152">
        <v>108</v>
      </c>
      <c r="H55" s="67"/>
      <c r="I55" s="67"/>
      <c r="J55" s="67"/>
      <c r="K55" s="67"/>
      <c r="L55" s="67"/>
      <c r="M55" s="67"/>
      <c r="N55" s="67"/>
      <c r="O55" s="67"/>
      <c r="P55" s="67"/>
    </row>
    <row r="56" spans="1:16" ht="15" x14ac:dyDescent="0.25">
      <c r="A56" s="67"/>
      <c r="B56" s="281">
        <v>2012</v>
      </c>
      <c r="C56" s="282"/>
      <c r="D56" s="282"/>
      <c r="E56" s="282"/>
      <c r="F56" s="282"/>
      <c r="G56" s="283"/>
      <c r="H56" s="67"/>
      <c r="I56" s="67"/>
      <c r="J56" s="67"/>
      <c r="K56" s="67"/>
      <c r="L56" s="67"/>
      <c r="M56" s="67"/>
      <c r="N56" s="67"/>
      <c r="O56" s="67"/>
      <c r="P56" s="67"/>
    </row>
    <row r="57" spans="1:16" ht="15" x14ac:dyDescent="0.25">
      <c r="A57" s="67"/>
      <c r="B57" s="149" t="s">
        <v>171</v>
      </c>
      <c r="C57" s="150">
        <v>111</v>
      </c>
      <c r="D57" s="151">
        <v>0.13</v>
      </c>
      <c r="E57" s="150">
        <v>146</v>
      </c>
      <c r="F57" s="151">
        <v>0.17</v>
      </c>
      <c r="G57" s="152">
        <v>16</v>
      </c>
      <c r="H57" s="67"/>
      <c r="I57" s="67"/>
      <c r="J57" s="67"/>
      <c r="K57" s="67"/>
      <c r="L57" s="67"/>
      <c r="M57" s="67"/>
      <c r="N57" s="67"/>
      <c r="O57" s="67"/>
      <c r="P57" s="67"/>
    </row>
    <row r="58" spans="1:16" ht="15" x14ac:dyDescent="0.25">
      <c r="A58" s="67"/>
      <c r="B58" s="153" t="s">
        <v>172</v>
      </c>
      <c r="C58" s="154">
        <v>263</v>
      </c>
      <c r="D58" s="155">
        <v>0.18</v>
      </c>
      <c r="E58" s="154">
        <v>158</v>
      </c>
      <c r="F58" s="155">
        <v>0.11</v>
      </c>
      <c r="G58" s="156">
        <v>1</v>
      </c>
      <c r="H58" s="67"/>
      <c r="I58" s="67"/>
      <c r="J58" s="67"/>
      <c r="K58" s="67"/>
      <c r="L58" s="67"/>
      <c r="M58" s="67"/>
      <c r="N58" s="67"/>
      <c r="O58" s="67"/>
      <c r="P58" s="67"/>
    </row>
    <row r="59" spans="1:16" ht="15" x14ac:dyDescent="0.25">
      <c r="A59" s="67"/>
      <c r="B59" s="149" t="s">
        <v>173</v>
      </c>
      <c r="C59" s="150">
        <v>315</v>
      </c>
      <c r="D59" s="151">
        <v>0.2</v>
      </c>
      <c r="E59" s="150">
        <v>92</v>
      </c>
      <c r="F59" s="151">
        <v>0.06</v>
      </c>
      <c r="G59" s="152">
        <v>11</v>
      </c>
      <c r="H59" s="67"/>
      <c r="I59" s="67"/>
      <c r="J59" s="67"/>
      <c r="K59" s="67"/>
      <c r="L59" s="67"/>
      <c r="M59" s="67"/>
      <c r="N59" s="67"/>
      <c r="O59" s="67"/>
      <c r="P59" s="67"/>
    </row>
    <row r="60" spans="1:16" ht="15" x14ac:dyDescent="0.25">
      <c r="A60" s="67"/>
      <c r="B60" s="153" t="s">
        <v>1069</v>
      </c>
      <c r="C60" s="154">
        <v>21</v>
      </c>
      <c r="D60" s="155">
        <v>0.02</v>
      </c>
      <c r="E60" s="154">
        <v>128</v>
      </c>
      <c r="F60" s="155">
        <v>0.1</v>
      </c>
      <c r="G60" s="156" t="s">
        <v>149</v>
      </c>
      <c r="H60" s="67"/>
      <c r="I60" s="67"/>
      <c r="J60" s="67"/>
      <c r="K60" s="67"/>
      <c r="L60" s="67"/>
      <c r="M60" s="67"/>
      <c r="N60" s="67"/>
      <c r="O60" s="67"/>
      <c r="P60" s="67"/>
    </row>
    <row r="61" spans="1:16" ht="15" x14ac:dyDescent="0.25">
      <c r="A61" s="67"/>
      <c r="B61" s="149" t="s">
        <v>174</v>
      </c>
      <c r="C61" s="150">
        <v>90</v>
      </c>
      <c r="D61" s="151">
        <v>0.06</v>
      </c>
      <c r="E61" s="150">
        <v>52</v>
      </c>
      <c r="F61" s="151">
        <v>0.03</v>
      </c>
      <c r="G61" s="152">
        <v>0</v>
      </c>
      <c r="H61" s="67"/>
      <c r="I61" s="67"/>
      <c r="J61" s="67"/>
      <c r="K61" s="67"/>
      <c r="L61" s="67"/>
      <c r="M61" s="67"/>
      <c r="N61" s="67"/>
      <c r="O61" s="67"/>
      <c r="P61" s="67"/>
    </row>
    <row r="62" spans="1:16" ht="15" x14ac:dyDescent="0.25">
      <c r="A62" s="67"/>
      <c r="B62" s="153" t="s">
        <v>176</v>
      </c>
      <c r="C62" s="154">
        <v>30</v>
      </c>
      <c r="D62" s="155">
        <v>0.02</v>
      </c>
      <c r="E62" s="154">
        <v>112</v>
      </c>
      <c r="F62" s="155">
        <v>0.06</v>
      </c>
      <c r="G62" s="156">
        <v>22</v>
      </c>
      <c r="H62" s="67"/>
      <c r="I62" s="67"/>
      <c r="J62" s="67"/>
      <c r="K62" s="67"/>
      <c r="L62" s="67"/>
      <c r="M62" s="67"/>
      <c r="N62" s="67"/>
      <c r="O62" s="67"/>
      <c r="P62" s="67"/>
    </row>
    <row r="63" spans="1:16" ht="15" x14ac:dyDescent="0.25">
      <c r="A63" s="67"/>
      <c r="B63" s="149" t="s">
        <v>177</v>
      </c>
      <c r="C63" s="150">
        <v>0</v>
      </c>
      <c r="D63" s="151">
        <v>0</v>
      </c>
      <c r="E63" s="150">
        <v>0</v>
      </c>
      <c r="F63" s="151">
        <v>0</v>
      </c>
      <c r="G63" s="152" t="s">
        <v>149</v>
      </c>
      <c r="H63" s="67"/>
      <c r="I63" s="67"/>
      <c r="J63" s="67"/>
      <c r="K63" s="67"/>
      <c r="L63" s="67"/>
      <c r="M63" s="67"/>
      <c r="N63" s="67"/>
      <c r="O63" s="67"/>
      <c r="P63" s="67"/>
    </row>
    <row r="64" spans="1:16" ht="15" x14ac:dyDescent="0.25">
      <c r="A64" s="67"/>
      <c r="B64" s="153" t="s">
        <v>178</v>
      </c>
      <c r="C64" s="154">
        <v>219</v>
      </c>
      <c r="D64" s="155">
        <v>0.11</v>
      </c>
      <c r="E64" s="154">
        <v>498</v>
      </c>
      <c r="F64" s="155">
        <v>0.26</v>
      </c>
      <c r="G64" s="156">
        <v>8</v>
      </c>
      <c r="H64" s="67"/>
      <c r="I64" s="67"/>
      <c r="J64" s="67"/>
      <c r="K64" s="67"/>
      <c r="L64" s="67"/>
      <c r="M64" s="67"/>
      <c r="N64" s="67"/>
      <c r="O64" s="67"/>
      <c r="P64" s="67"/>
    </row>
    <row r="65" spans="1:16" ht="15" x14ac:dyDescent="0.25">
      <c r="A65" s="67"/>
      <c r="B65" s="149" t="s">
        <v>10974</v>
      </c>
      <c r="C65" s="150">
        <v>167</v>
      </c>
      <c r="D65" s="151">
        <v>7.0000000000000007E-2</v>
      </c>
      <c r="E65" s="150">
        <v>728</v>
      </c>
      <c r="F65" s="151">
        <v>0.3</v>
      </c>
      <c r="G65" s="152">
        <v>108</v>
      </c>
      <c r="H65" s="67"/>
      <c r="I65" s="67"/>
      <c r="J65" s="67"/>
      <c r="K65" s="67"/>
      <c r="L65" s="67"/>
      <c r="M65" s="67"/>
      <c r="N65" s="67"/>
      <c r="O65" s="67"/>
      <c r="P65" s="67"/>
    </row>
    <row r="66" spans="1:16" ht="15" x14ac:dyDescent="0.25">
      <c r="A66" s="67"/>
      <c r="B66" s="281">
        <v>2011</v>
      </c>
      <c r="C66" s="282"/>
      <c r="D66" s="282"/>
      <c r="E66" s="282"/>
      <c r="F66" s="282"/>
      <c r="G66" s="283"/>
      <c r="H66" s="67"/>
      <c r="I66" s="67"/>
      <c r="J66" s="67"/>
      <c r="K66" s="67"/>
      <c r="L66" s="67"/>
      <c r="M66" s="67"/>
      <c r="N66" s="67"/>
      <c r="O66" s="67"/>
      <c r="P66" s="67"/>
    </row>
    <row r="67" spans="1:16" ht="15" x14ac:dyDescent="0.25">
      <c r="A67" s="67"/>
      <c r="B67" s="149" t="s">
        <v>171</v>
      </c>
      <c r="C67" s="150">
        <v>111</v>
      </c>
      <c r="D67" s="151">
        <v>0.13</v>
      </c>
      <c r="E67" s="150">
        <v>146</v>
      </c>
      <c r="F67" s="151">
        <v>0.17</v>
      </c>
      <c r="G67" s="152">
        <v>16</v>
      </c>
      <c r="H67" s="67"/>
      <c r="I67" s="67"/>
      <c r="J67" s="67"/>
      <c r="K67" s="67"/>
      <c r="L67" s="67"/>
      <c r="M67" s="67"/>
      <c r="N67" s="67"/>
      <c r="O67" s="67"/>
      <c r="P67" s="67"/>
    </row>
    <row r="68" spans="1:16" ht="15" x14ac:dyDescent="0.25">
      <c r="A68" s="67"/>
      <c r="B68" s="153" t="s">
        <v>172</v>
      </c>
      <c r="C68" s="154">
        <v>263</v>
      </c>
      <c r="D68" s="155">
        <v>0.18</v>
      </c>
      <c r="E68" s="154">
        <v>158</v>
      </c>
      <c r="F68" s="155">
        <v>0.11</v>
      </c>
      <c r="G68" s="156">
        <v>1</v>
      </c>
      <c r="H68" s="67"/>
      <c r="I68" s="67"/>
      <c r="J68" s="67"/>
      <c r="K68" s="67"/>
      <c r="L68" s="67"/>
      <c r="M68" s="67"/>
      <c r="N68" s="67"/>
      <c r="O68" s="67"/>
      <c r="P68" s="67"/>
    </row>
    <row r="69" spans="1:16" ht="15" x14ac:dyDescent="0.25">
      <c r="A69" s="67"/>
      <c r="B69" s="149" t="s">
        <v>173</v>
      </c>
      <c r="C69" s="150">
        <v>315</v>
      </c>
      <c r="D69" s="151">
        <v>0.2</v>
      </c>
      <c r="E69" s="150">
        <v>92</v>
      </c>
      <c r="F69" s="151">
        <v>0.06</v>
      </c>
      <c r="G69" s="152">
        <v>11</v>
      </c>
      <c r="H69" s="67"/>
      <c r="I69" s="67"/>
      <c r="J69" s="67"/>
      <c r="K69" s="67"/>
      <c r="L69" s="67"/>
      <c r="M69" s="67"/>
      <c r="N69" s="67"/>
      <c r="O69" s="67"/>
      <c r="P69" s="67"/>
    </row>
    <row r="70" spans="1:16" ht="15" x14ac:dyDescent="0.25">
      <c r="A70" s="67"/>
      <c r="B70" s="153" t="s">
        <v>1069</v>
      </c>
      <c r="C70" s="154">
        <v>21</v>
      </c>
      <c r="D70" s="155">
        <v>0.02</v>
      </c>
      <c r="E70" s="154">
        <v>128</v>
      </c>
      <c r="F70" s="155">
        <v>0.1</v>
      </c>
      <c r="G70" s="156" t="s">
        <v>149</v>
      </c>
      <c r="H70" s="67"/>
      <c r="I70" s="67"/>
      <c r="J70" s="67"/>
      <c r="K70" s="67"/>
      <c r="L70" s="67"/>
      <c r="M70" s="67"/>
      <c r="N70" s="67"/>
      <c r="O70" s="67"/>
      <c r="P70" s="67"/>
    </row>
    <row r="71" spans="1:16" ht="15" x14ac:dyDescent="0.25">
      <c r="A71" s="67"/>
      <c r="B71" s="149" t="s">
        <v>174</v>
      </c>
      <c r="C71" s="150">
        <v>90</v>
      </c>
      <c r="D71" s="151">
        <v>0.06</v>
      </c>
      <c r="E71" s="150">
        <v>52</v>
      </c>
      <c r="F71" s="151">
        <v>0.03</v>
      </c>
      <c r="G71" s="152">
        <v>0</v>
      </c>
      <c r="H71" s="67"/>
      <c r="I71" s="67"/>
      <c r="J71" s="67"/>
      <c r="K71" s="67"/>
      <c r="L71" s="67"/>
      <c r="M71" s="67"/>
      <c r="N71" s="67"/>
      <c r="O71" s="67"/>
      <c r="P71" s="67"/>
    </row>
    <row r="72" spans="1:16" ht="15" x14ac:dyDescent="0.25">
      <c r="A72" s="67"/>
      <c r="B72" s="153" t="s">
        <v>176</v>
      </c>
      <c r="C72" s="154">
        <v>30</v>
      </c>
      <c r="D72" s="155">
        <v>0.02</v>
      </c>
      <c r="E72" s="154">
        <v>112</v>
      </c>
      <c r="F72" s="155">
        <v>0.06</v>
      </c>
      <c r="G72" s="156">
        <v>22</v>
      </c>
      <c r="H72" s="67"/>
      <c r="I72" s="67"/>
      <c r="J72" s="67"/>
      <c r="K72" s="67"/>
      <c r="L72" s="67"/>
      <c r="M72" s="67"/>
      <c r="N72" s="67"/>
      <c r="O72" s="67"/>
      <c r="P72" s="67"/>
    </row>
    <row r="73" spans="1:16" ht="15" x14ac:dyDescent="0.25">
      <c r="A73" s="67"/>
      <c r="B73" s="149" t="s">
        <v>177</v>
      </c>
      <c r="C73" s="150">
        <v>0</v>
      </c>
      <c r="D73" s="151">
        <v>0</v>
      </c>
      <c r="E73" s="150">
        <v>0</v>
      </c>
      <c r="F73" s="151">
        <v>0</v>
      </c>
      <c r="G73" s="152" t="s">
        <v>149</v>
      </c>
      <c r="H73" s="67"/>
      <c r="I73" s="67"/>
      <c r="J73" s="67"/>
      <c r="K73" s="67"/>
      <c r="L73" s="67"/>
      <c r="M73" s="67"/>
      <c r="N73" s="67"/>
      <c r="O73" s="67"/>
      <c r="P73" s="67"/>
    </row>
    <row r="74" spans="1:16" ht="15" x14ac:dyDescent="0.25">
      <c r="A74" s="67"/>
      <c r="B74" s="153" t="s">
        <v>178</v>
      </c>
      <c r="C74" s="154">
        <v>219</v>
      </c>
      <c r="D74" s="155">
        <v>0.11</v>
      </c>
      <c r="E74" s="154">
        <v>498</v>
      </c>
      <c r="F74" s="155">
        <v>0.26</v>
      </c>
      <c r="G74" s="156">
        <v>8</v>
      </c>
      <c r="H74" s="67"/>
      <c r="I74" s="67"/>
      <c r="J74" s="67"/>
      <c r="K74" s="67"/>
      <c r="L74" s="67"/>
      <c r="M74" s="67"/>
      <c r="N74" s="67"/>
      <c r="O74" s="67"/>
      <c r="P74" s="67"/>
    </row>
    <row r="75" spans="1:16" ht="15" x14ac:dyDescent="0.25">
      <c r="A75" s="67"/>
      <c r="B75" s="149" t="s">
        <v>10974</v>
      </c>
      <c r="C75" s="150">
        <v>167</v>
      </c>
      <c r="D75" s="151">
        <v>7.0000000000000007E-2</v>
      </c>
      <c r="E75" s="150">
        <v>711</v>
      </c>
      <c r="F75" s="151">
        <v>0.28999999999999998</v>
      </c>
      <c r="G75" s="152">
        <v>108</v>
      </c>
      <c r="H75" s="67"/>
      <c r="I75" s="67"/>
      <c r="J75" s="67"/>
      <c r="K75" s="67"/>
      <c r="L75" s="67"/>
      <c r="M75" s="67"/>
      <c r="N75" s="67"/>
      <c r="O75" s="67"/>
      <c r="P75" s="67"/>
    </row>
    <row r="76" spans="1:16" ht="15" x14ac:dyDescent="0.25">
      <c r="A76" s="67"/>
      <c r="B76" s="281">
        <v>2010</v>
      </c>
      <c r="C76" s="282"/>
      <c r="D76" s="282"/>
      <c r="E76" s="282"/>
      <c r="F76" s="282"/>
      <c r="G76" s="283"/>
      <c r="H76" s="67"/>
      <c r="I76" s="67"/>
      <c r="J76" s="67"/>
      <c r="K76" s="67"/>
      <c r="L76" s="67"/>
      <c r="M76" s="67"/>
      <c r="N76" s="67"/>
      <c r="O76" s="67"/>
      <c r="P76" s="67"/>
    </row>
    <row r="77" spans="1:16" ht="15" x14ac:dyDescent="0.25">
      <c r="A77" s="67"/>
      <c r="B77" s="149" t="s">
        <v>171</v>
      </c>
      <c r="C77" s="150">
        <v>111</v>
      </c>
      <c r="D77" s="151">
        <v>0.13</v>
      </c>
      <c r="E77" s="150">
        <v>146</v>
      </c>
      <c r="F77" s="151">
        <v>0.17</v>
      </c>
      <c r="G77" s="152">
        <v>16</v>
      </c>
      <c r="H77" s="67"/>
      <c r="I77" s="67"/>
      <c r="J77" s="67"/>
      <c r="K77" s="67"/>
      <c r="L77" s="67"/>
      <c r="M77" s="67"/>
      <c r="N77" s="67"/>
      <c r="O77" s="67"/>
      <c r="P77" s="67"/>
    </row>
    <row r="78" spans="1:16" ht="15" x14ac:dyDescent="0.25">
      <c r="A78" s="67"/>
      <c r="B78" s="153" t="s">
        <v>172</v>
      </c>
      <c r="C78" s="154">
        <v>263</v>
      </c>
      <c r="D78" s="155">
        <v>0.18</v>
      </c>
      <c r="E78" s="154">
        <v>159</v>
      </c>
      <c r="F78" s="155">
        <v>0.18</v>
      </c>
      <c r="G78" s="156">
        <v>1</v>
      </c>
      <c r="H78" s="67"/>
      <c r="I78" s="67"/>
      <c r="J78" s="67"/>
      <c r="K78" s="67"/>
      <c r="L78" s="67"/>
      <c r="M78" s="67"/>
      <c r="N78" s="67"/>
      <c r="O78" s="67"/>
      <c r="P78" s="67"/>
    </row>
    <row r="79" spans="1:16" ht="15" x14ac:dyDescent="0.25">
      <c r="A79" s="67"/>
      <c r="B79" s="149" t="s">
        <v>173</v>
      </c>
      <c r="C79" s="150">
        <v>315</v>
      </c>
      <c r="D79" s="151">
        <v>0.2</v>
      </c>
      <c r="E79" s="150">
        <v>92</v>
      </c>
      <c r="F79" s="151">
        <v>0.06</v>
      </c>
      <c r="G79" s="152">
        <v>11</v>
      </c>
      <c r="H79" s="67"/>
      <c r="I79" s="67"/>
      <c r="J79" s="67"/>
      <c r="K79" s="67"/>
      <c r="L79" s="67"/>
      <c r="M79" s="67"/>
      <c r="N79" s="67"/>
      <c r="O79" s="67"/>
      <c r="P79" s="67"/>
    </row>
    <row r="80" spans="1:16" ht="15" x14ac:dyDescent="0.25">
      <c r="A80" s="67"/>
      <c r="B80" s="153" t="s">
        <v>1069</v>
      </c>
      <c r="C80" s="154">
        <v>21</v>
      </c>
      <c r="D80" s="155">
        <v>0.02</v>
      </c>
      <c r="E80" s="154">
        <v>128</v>
      </c>
      <c r="F80" s="155">
        <v>0.1</v>
      </c>
      <c r="G80" s="156">
        <v>0</v>
      </c>
      <c r="H80" s="67"/>
      <c r="I80" s="67"/>
      <c r="J80" s="67"/>
      <c r="K80" s="67"/>
      <c r="L80" s="67"/>
      <c r="M80" s="67"/>
      <c r="N80" s="67"/>
      <c r="O80" s="67"/>
      <c r="P80" s="67"/>
    </row>
    <row r="81" spans="1:16" ht="15" x14ac:dyDescent="0.25">
      <c r="A81" s="67"/>
      <c r="B81" s="149" t="s">
        <v>174</v>
      </c>
      <c r="C81" s="150">
        <v>90</v>
      </c>
      <c r="D81" s="151">
        <v>0.06</v>
      </c>
      <c r="E81" s="150">
        <v>52</v>
      </c>
      <c r="F81" s="151">
        <v>0.03</v>
      </c>
      <c r="G81" s="152">
        <v>0</v>
      </c>
      <c r="H81" s="67"/>
      <c r="I81" s="67"/>
      <c r="J81" s="67"/>
      <c r="K81" s="67"/>
      <c r="L81" s="67"/>
      <c r="M81" s="67"/>
      <c r="N81" s="67"/>
      <c r="O81" s="67"/>
      <c r="P81" s="67"/>
    </row>
    <row r="82" spans="1:16" ht="15" x14ac:dyDescent="0.25">
      <c r="A82" s="67"/>
      <c r="B82" s="153" t="s">
        <v>176</v>
      </c>
      <c r="C82" s="154">
        <v>30</v>
      </c>
      <c r="D82" s="155">
        <v>0.02</v>
      </c>
      <c r="E82" s="154">
        <v>112</v>
      </c>
      <c r="F82" s="155">
        <v>0.06</v>
      </c>
      <c r="G82" s="156">
        <v>22</v>
      </c>
      <c r="H82" s="67"/>
      <c r="I82" s="67"/>
      <c r="J82" s="67"/>
      <c r="K82" s="67"/>
      <c r="L82" s="67"/>
      <c r="M82" s="67"/>
      <c r="N82" s="67"/>
      <c r="O82" s="67"/>
      <c r="P82" s="67"/>
    </row>
    <row r="83" spans="1:16" ht="15" x14ac:dyDescent="0.25">
      <c r="A83" s="67"/>
      <c r="B83" s="149" t="s">
        <v>177</v>
      </c>
      <c r="C83" s="150">
        <v>0</v>
      </c>
      <c r="D83" s="151">
        <v>0</v>
      </c>
      <c r="E83" s="150">
        <v>0</v>
      </c>
      <c r="F83" s="151">
        <v>0</v>
      </c>
      <c r="G83" s="152">
        <v>0</v>
      </c>
      <c r="H83" s="67"/>
      <c r="I83" s="67"/>
      <c r="J83" s="67"/>
      <c r="K83" s="67"/>
      <c r="L83" s="67"/>
      <c r="M83" s="67"/>
      <c r="N83" s="67"/>
      <c r="O83" s="67"/>
      <c r="P83" s="67"/>
    </row>
    <row r="84" spans="1:16" ht="15" x14ac:dyDescent="0.25">
      <c r="A84" s="67"/>
      <c r="B84" s="153" t="s">
        <v>178</v>
      </c>
      <c r="C84" s="154">
        <v>219</v>
      </c>
      <c r="D84" s="155">
        <v>0.11</v>
      </c>
      <c r="E84" s="154">
        <v>497</v>
      </c>
      <c r="F84" s="155">
        <v>0.26</v>
      </c>
      <c r="G84" s="156">
        <v>8</v>
      </c>
      <c r="H84" s="67"/>
      <c r="I84" s="67"/>
      <c r="J84" s="67"/>
      <c r="K84" s="67"/>
      <c r="L84" s="67"/>
      <c r="M84" s="67"/>
      <c r="N84" s="67"/>
      <c r="O84" s="67"/>
      <c r="P84" s="67"/>
    </row>
    <row r="85" spans="1:16" ht="15" x14ac:dyDescent="0.25">
      <c r="A85" s="67"/>
      <c r="B85" s="149" t="s">
        <v>10974</v>
      </c>
      <c r="C85" s="150">
        <v>168</v>
      </c>
      <c r="D85" s="151">
        <v>7.0000000000000007E-2</v>
      </c>
      <c r="E85" s="150">
        <v>712</v>
      </c>
      <c r="F85" s="151">
        <v>0.28999999999999998</v>
      </c>
      <c r="G85" s="152">
        <v>108</v>
      </c>
      <c r="H85" s="67"/>
      <c r="I85" s="67"/>
      <c r="J85" s="67"/>
      <c r="K85" s="67"/>
      <c r="L85" s="67"/>
      <c r="M85" s="67"/>
      <c r="N85" s="67"/>
      <c r="O85" s="67"/>
      <c r="P85" s="67"/>
    </row>
    <row r="86" spans="1:16" ht="15" x14ac:dyDescent="0.25">
      <c r="A86" s="67"/>
      <c r="B86" s="281">
        <v>2009</v>
      </c>
      <c r="C86" s="282"/>
      <c r="D86" s="282"/>
      <c r="E86" s="282"/>
      <c r="F86" s="282"/>
      <c r="G86" s="283"/>
      <c r="H86" s="67"/>
      <c r="I86" s="67"/>
      <c r="J86" s="67"/>
      <c r="K86" s="67"/>
      <c r="L86" s="67"/>
      <c r="M86" s="67"/>
      <c r="N86" s="67"/>
      <c r="O86" s="67"/>
      <c r="P86" s="67"/>
    </row>
    <row r="87" spans="1:16" ht="15" x14ac:dyDescent="0.25">
      <c r="A87" s="67"/>
      <c r="B87" s="149" t="s">
        <v>171</v>
      </c>
      <c r="C87" s="150">
        <v>105</v>
      </c>
      <c r="D87" s="151">
        <v>0.12</v>
      </c>
      <c r="E87" s="150">
        <v>146</v>
      </c>
      <c r="F87" s="151">
        <v>0.17</v>
      </c>
      <c r="G87" s="152" t="s">
        <v>149</v>
      </c>
      <c r="H87" s="67"/>
      <c r="I87" s="67"/>
      <c r="J87" s="67"/>
      <c r="K87" s="67"/>
      <c r="L87" s="67"/>
      <c r="M87" s="67"/>
      <c r="N87" s="67"/>
      <c r="O87" s="67"/>
      <c r="P87" s="67"/>
    </row>
    <row r="88" spans="1:16" ht="15" x14ac:dyDescent="0.25">
      <c r="A88" s="67"/>
      <c r="B88" s="153" t="s">
        <v>172</v>
      </c>
      <c r="C88" s="154">
        <v>229</v>
      </c>
      <c r="D88" s="155">
        <v>0.16</v>
      </c>
      <c r="E88" s="154">
        <v>158</v>
      </c>
      <c r="F88" s="155">
        <v>0.11</v>
      </c>
      <c r="G88" s="156" t="s">
        <v>149</v>
      </c>
      <c r="H88" s="67"/>
      <c r="I88" s="67"/>
      <c r="J88" s="67"/>
      <c r="K88" s="67"/>
      <c r="L88" s="67"/>
      <c r="M88" s="67"/>
      <c r="N88" s="67"/>
      <c r="O88" s="67"/>
      <c r="P88" s="67"/>
    </row>
    <row r="89" spans="1:16" ht="15" x14ac:dyDescent="0.25">
      <c r="A89" s="67"/>
      <c r="B89" s="149" t="s">
        <v>173</v>
      </c>
      <c r="C89" s="150">
        <v>321</v>
      </c>
      <c r="D89" s="151">
        <v>0.21</v>
      </c>
      <c r="E89" s="150">
        <v>92</v>
      </c>
      <c r="F89" s="151">
        <v>0.06</v>
      </c>
      <c r="G89" s="152" t="s">
        <v>149</v>
      </c>
      <c r="H89" s="67"/>
      <c r="I89" s="67"/>
      <c r="J89" s="67"/>
      <c r="K89" s="67"/>
      <c r="L89" s="67"/>
      <c r="M89" s="67"/>
      <c r="N89" s="67"/>
      <c r="O89" s="67"/>
      <c r="P89" s="67"/>
    </row>
    <row r="90" spans="1:16" ht="15" x14ac:dyDescent="0.25">
      <c r="A90" s="67"/>
      <c r="B90" s="153" t="s">
        <v>1069</v>
      </c>
      <c r="C90" s="154">
        <v>21</v>
      </c>
      <c r="D90" s="155">
        <v>0.02</v>
      </c>
      <c r="E90" s="154">
        <v>128</v>
      </c>
      <c r="F90" s="155">
        <v>0.1</v>
      </c>
      <c r="G90" s="156" t="s">
        <v>149</v>
      </c>
      <c r="H90" s="67"/>
      <c r="I90" s="67"/>
      <c r="J90" s="67"/>
      <c r="K90" s="67"/>
      <c r="L90" s="67"/>
      <c r="M90" s="67"/>
      <c r="N90" s="67"/>
      <c r="O90" s="67"/>
      <c r="P90" s="67"/>
    </row>
    <row r="91" spans="1:16" ht="15" x14ac:dyDescent="0.25">
      <c r="A91" s="67"/>
      <c r="B91" s="149" t="s">
        <v>174</v>
      </c>
      <c r="C91" s="150">
        <v>144</v>
      </c>
      <c r="D91" s="151">
        <v>0.09</v>
      </c>
      <c r="E91" s="150">
        <v>52</v>
      </c>
      <c r="F91" s="151">
        <v>0.03</v>
      </c>
      <c r="G91" s="152" t="s">
        <v>149</v>
      </c>
      <c r="H91" s="67"/>
      <c r="I91" s="67"/>
      <c r="J91" s="67"/>
      <c r="K91" s="67"/>
      <c r="L91" s="67"/>
      <c r="M91" s="67"/>
      <c r="N91" s="67"/>
      <c r="O91" s="67"/>
      <c r="P91" s="67"/>
    </row>
    <row r="92" spans="1:16" ht="15" x14ac:dyDescent="0.25">
      <c r="A92" s="67"/>
      <c r="B92" s="153" t="s">
        <v>176</v>
      </c>
      <c r="C92" s="154">
        <v>30</v>
      </c>
      <c r="D92" s="155">
        <v>0.02</v>
      </c>
      <c r="E92" s="154">
        <v>112</v>
      </c>
      <c r="F92" s="155">
        <v>0.06</v>
      </c>
      <c r="G92" s="156" t="s">
        <v>149</v>
      </c>
      <c r="H92" s="67"/>
      <c r="I92" s="67"/>
      <c r="J92" s="67"/>
      <c r="K92" s="67"/>
      <c r="L92" s="67"/>
      <c r="M92" s="67"/>
      <c r="N92" s="67"/>
      <c r="O92" s="67"/>
      <c r="P92" s="67"/>
    </row>
    <row r="93" spans="1:16" ht="15" x14ac:dyDescent="0.25">
      <c r="A93" s="67"/>
      <c r="B93" s="149" t="s">
        <v>177</v>
      </c>
      <c r="C93" s="150">
        <v>0</v>
      </c>
      <c r="D93" s="151">
        <v>0</v>
      </c>
      <c r="E93" s="150">
        <v>0</v>
      </c>
      <c r="F93" s="151">
        <v>0</v>
      </c>
      <c r="G93" s="152" t="s">
        <v>149</v>
      </c>
      <c r="H93" s="67"/>
      <c r="I93" s="67"/>
      <c r="J93" s="67"/>
      <c r="K93" s="67"/>
      <c r="L93" s="67"/>
      <c r="M93" s="67"/>
      <c r="N93" s="67"/>
      <c r="O93" s="67"/>
      <c r="P93" s="67"/>
    </row>
    <row r="94" spans="1:16" ht="15" x14ac:dyDescent="0.25">
      <c r="A94" s="67"/>
      <c r="B94" s="153" t="s">
        <v>178</v>
      </c>
      <c r="C94" s="154">
        <v>221</v>
      </c>
      <c r="D94" s="155">
        <v>0.11</v>
      </c>
      <c r="E94" s="154">
        <v>635</v>
      </c>
      <c r="F94" s="155">
        <v>0.33</v>
      </c>
      <c r="G94" s="156" t="s">
        <v>149</v>
      </c>
      <c r="H94" s="67"/>
      <c r="I94" s="67"/>
      <c r="J94" s="67"/>
      <c r="K94" s="67"/>
      <c r="L94" s="67"/>
      <c r="M94" s="67"/>
      <c r="N94" s="67"/>
      <c r="O94" s="67"/>
      <c r="P94" s="67"/>
    </row>
    <row r="95" spans="1:16" ht="15" x14ac:dyDescent="0.25">
      <c r="A95" s="67"/>
      <c r="B95" s="149" t="s">
        <v>10974</v>
      </c>
      <c r="C95" s="150">
        <v>165</v>
      </c>
      <c r="D95" s="151">
        <v>7.0000000000000007E-2</v>
      </c>
      <c r="E95" s="150">
        <v>740</v>
      </c>
      <c r="F95" s="151">
        <v>0.3</v>
      </c>
      <c r="G95" s="152" t="s">
        <v>149</v>
      </c>
      <c r="H95" s="67"/>
      <c r="I95" s="67"/>
      <c r="J95" s="67"/>
      <c r="K95" s="67"/>
      <c r="L95" s="67"/>
      <c r="M95" s="67"/>
      <c r="N95" s="67"/>
      <c r="O95" s="67"/>
      <c r="P95" s="67"/>
    </row>
    <row r="96" spans="1:16" s="8" customFormat="1" ht="12" x14ac:dyDescent="0.25">
      <c r="B96" s="8" t="s">
        <v>10954</v>
      </c>
    </row>
    <row r="97" spans="2:2" s="8" customFormat="1" ht="12" x14ac:dyDescent="0.25">
      <c r="B97" s="8" t="s">
        <v>10976</v>
      </c>
    </row>
  </sheetData>
  <autoFilter ref="B35:G97" xr:uid="{F64A5690-5AA7-4A4C-A006-FBD8658B47C7}"/>
  <mergeCells count="13">
    <mergeCell ref="B3:F3"/>
    <mergeCell ref="B4:F4"/>
    <mergeCell ref="B5:F5"/>
    <mergeCell ref="B36:G36"/>
    <mergeCell ref="B46:G46"/>
    <mergeCell ref="J22:K22"/>
    <mergeCell ref="H22:I22"/>
    <mergeCell ref="B76:G76"/>
    <mergeCell ref="B86:G86"/>
    <mergeCell ref="D22:E22"/>
    <mergeCell ref="F22:G22"/>
    <mergeCell ref="B56:G56"/>
    <mergeCell ref="B66:G66"/>
  </mergeCells>
  <hyperlinks>
    <hyperlink ref="B1" location="'Contents'!B7" display="⇐ Return to contents" xr:uid="{672826C1-1CE3-4EF4-BE1C-E378E881D599}"/>
  </hyperlinks>
  <pageMargins left="0.7" right="0.7" top="0.75" bottom="0.75" header="0.3" footer="0.3"/>
  <pageSetup paperSize="9" orientation="portrait" r:id="rId1"/>
  <tableParts count="2">
    <tablePart r:id="rId2"/>
    <tablePart r:id="rId3"/>
  </tableParts>
  <extLst>
    <ext xmlns:x14="http://schemas.microsoft.com/office/spreadsheetml/2009/9/main" uri="{05C60535-1F16-4fd2-B633-F4F36F0B64E0}">
      <x14:sparklineGroups xmlns:xm="http://schemas.microsoft.com/office/excel/2006/main">
        <x14:sparklineGroup displayEmptyCellsAs="gap" xr2:uid="{B5D9F11B-3FEC-4DD4-8EBF-7398D4150021}">
          <x14:colorSeries rgb="FF376092"/>
          <x14:colorNegative rgb="FFD00000"/>
          <x14:colorAxis rgb="FF000000"/>
          <x14:colorMarkers rgb="FFD00000"/>
          <x14:colorFirst rgb="FFD00000"/>
          <x14:colorLast rgb="FFD00000"/>
          <x14:colorHigh rgb="FFD00000"/>
          <x14:colorLow rgb="FFD00000"/>
          <x14:sparklines>
            <x14:sparkline>
              <xm:f>'AONBs and National Parks'!D9:P9</xm:f>
              <xm:sqref>Q9</xm:sqref>
            </x14:sparkline>
            <x14:sparkline>
              <xm:f>'AONBs and National Parks'!D10:P10</xm:f>
              <xm:sqref>Q10</xm:sqref>
            </x14:sparkline>
            <x14:sparkline>
              <xm:f>'AONBs and National Parks'!D11:P11</xm:f>
              <xm:sqref>Q11</xm:sqref>
            </x14:sparkline>
            <x14:sparkline>
              <xm:f>'AONBs and National Parks'!D12:P12</xm:f>
              <xm:sqref>Q12</xm:sqref>
            </x14:sparkline>
            <x14:sparkline>
              <xm:f>'AONBs and National Parks'!D13:P13</xm:f>
              <xm:sqref>Q13</xm:sqref>
            </x14:sparkline>
            <x14:sparkline>
              <xm:f>'AONBs and National Parks'!D14:P14</xm:f>
              <xm:sqref>Q14</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M100"/>
  <sheetViews>
    <sheetView showGridLines="0" topLeftCell="B1" zoomScaleNormal="100" workbookViewId="0">
      <selection activeCell="B1" sqref="B1"/>
    </sheetView>
  </sheetViews>
  <sheetFormatPr defaultColWidth="9.140625" defaultRowHeight="15" outlineLevelCol="1" x14ac:dyDescent="0.25"/>
  <cols>
    <col min="1" max="1" width="13" hidden="1" customWidth="1" outlineLevel="1"/>
    <col min="2" max="2" width="27.5703125" style="2" customWidth="1" collapsed="1"/>
    <col min="3" max="12" width="12.7109375" style="2" customWidth="1"/>
    <col min="13" max="13" width="20" style="2" customWidth="1"/>
    <col min="14" max="16384" width="9.140625" style="2"/>
  </cols>
  <sheetData>
    <row r="1" spans="1:13" x14ac:dyDescent="0.25">
      <c r="B1" s="51" t="s">
        <v>33</v>
      </c>
      <c r="C1" s="67"/>
      <c r="D1" s="67"/>
      <c r="E1" s="67"/>
      <c r="F1" s="67"/>
      <c r="G1" s="67"/>
      <c r="H1" s="67"/>
      <c r="I1" s="67"/>
      <c r="J1" s="67"/>
      <c r="K1" s="67"/>
      <c r="L1" s="67"/>
    </row>
    <row r="2" spans="1:13" s="1" customFormat="1" ht="31.5" x14ac:dyDescent="0.5">
      <c r="A2"/>
      <c r="B2" s="52" t="s">
        <v>10977</v>
      </c>
      <c r="C2" s="52"/>
      <c r="D2" s="52"/>
      <c r="E2" s="52"/>
      <c r="F2" s="52"/>
      <c r="G2" s="52"/>
      <c r="H2" s="52"/>
      <c r="I2" s="52"/>
      <c r="J2" s="52"/>
      <c r="K2" s="52"/>
      <c r="L2" s="52"/>
    </row>
    <row r="3" spans="1:13" ht="47.25" customHeight="1" x14ac:dyDescent="0.25">
      <c r="B3" s="271" t="s">
        <v>10978</v>
      </c>
      <c r="C3" s="271"/>
      <c r="D3" s="271"/>
      <c r="E3" s="271"/>
      <c r="F3" s="271"/>
      <c r="G3" s="271"/>
      <c r="H3" s="271"/>
      <c r="I3" s="85"/>
      <c r="J3" s="85"/>
      <c r="K3" s="85"/>
      <c r="L3" s="85"/>
    </row>
    <row r="4" spans="1:13" ht="17.25" customHeight="1" x14ac:dyDescent="0.25">
      <c r="B4" s="271" t="s">
        <v>10979</v>
      </c>
      <c r="C4" s="271"/>
      <c r="D4" s="271"/>
      <c r="E4" s="271"/>
      <c r="F4" s="271"/>
      <c r="G4" s="271"/>
      <c r="H4" s="271"/>
      <c r="I4" s="85"/>
      <c r="J4" s="85"/>
      <c r="K4" s="85"/>
      <c r="L4" s="85"/>
    </row>
    <row r="5" spans="1:13" ht="33.75" customHeight="1" x14ac:dyDescent="0.25">
      <c r="B5" s="271" t="s">
        <v>10980</v>
      </c>
      <c r="C5" s="271"/>
      <c r="D5" s="271"/>
      <c r="E5" s="271"/>
      <c r="F5" s="271"/>
      <c r="G5" s="271"/>
      <c r="H5" s="271"/>
      <c r="I5" s="85"/>
      <c r="J5" s="85"/>
      <c r="K5" s="85"/>
      <c r="L5" s="85"/>
    </row>
    <row r="6" spans="1:13" ht="18" customHeight="1" x14ac:dyDescent="0.25">
      <c r="B6" s="271" t="s">
        <v>10981</v>
      </c>
      <c r="C6" s="271"/>
      <c r="D6" s="271"/>
      <c r="E6" s="271"/>
      <c r="F6" s="271"/>
      <c r="G6" s="271"/>
      <c r="H6" s="271"/>
      <c r="I6" s="85"/>
      <c r="J6" s="85"/>
      <c r="K6" s="85"/>
      <c r="L6" s="85"/>
    </row>
    <row r="7" spans="1:13" x14ac:dyDescent="0.25">
      <c r="B7" s="67"/>
      <c r="C7" s="67"/>
      <c r="D7" s="67"/>
      <c r="E7" s="67"/>
      <c r="F7" s="67"/>
      <c r="G7" s="67"/>
      <c r="H7" s="67"/>
      <c r="I7" s="67"/>
      <c r="J7" s="67"/>
      <c r="K7" s="67"/>
      <c r="L7" s="67"/>
    </row>
    <row r="8" spans="1:13" s="9" customFormat="1" ht="27.75" x14ac:dyDescent="0.45">
      <c r="A8"/>
      <c r="B8" s="53" t="s">
        <v>10982</v>
      </c>
      <c r="C8" s="53"/>
      <c r="D8" s="53"/>
      <c r="E8" s="53"/>
      <c r="F8" s="53"/>
      <c r="G8" s="53"/>
      <c r="H8" s="53"/>
      <c r="I8" s="53"/>
      <c r="J8" s="53"/>
      <c r="K8" s="53"/>
      <c r="L8" s="53"/>
    </row>
    <row r="9" spans="1:13" s="7" customFormat="1" ht="18.75" x14ac:dyDescent="0.3">
      <c r="A9"/>
      <c r="B9" s="54" t="s">
        <v>10983</v>
      </c>
      <c r="C9" s="54"/>
      <c r="D9" s="54"/>
      <c r="E9" s="54"/>
      <c r="F9" s="54"/>
      <c r="G9" s="54"/>
      <c r="H9" s="54"/>
      <c r="I9" s="54"/>
      <c r="J9" s="54"/>
      <c r="K9" s="54"/>
      <c r="L9" s="54"/>
    </row>
    <row r="10" spans="1:13" x14ac:dyDescent="0.25">
      <c r="A10" t="s">
        <v>229</v>
      </c>
      <c r="B10" s="67" t="s">
        <v>210</v>
      </c>
      <c r="C10" s="67" t="s">
        <v>128</v>
      </c>
      <c r="D10" s="67" t="s">
        <v>129</v>
      </c>
      <c r="E10" s="67" t="s">
        <v>130</v>
      </c>
      <c r="F10" s="67" t="s">
        <v>131</v>
      </c>
      <c r="G10" s="67" t="s">
        <v>132</v>
      </c>
      <c r="H10" s="67" t="s">
        <v>133</v>
      </c>
      <c r="I10" s="67" t="s">
        <v>134</v>
      </c>
      <c r="J10" s="67" t="s">
        <v>135</v>
      </c>
      <c r="K10" s="67" t="s">
        <v>136</v>
      </c>
      <c r="L10" s="67" t="s">
        <v>137</v>
      </c>
      <c r="M10" s="67" t="s">
        <v>234</v>
      </c>
    </row>
    <row r="11" spans="1:13" s="6" customFormat="1" x14ac:dyDescent="0.25">
      <c r="A11" t="s">
        <v>244</v>
      </c>
      <c r="B11" s="72" t="s">
        <v>180</v>
      </c>
      <c r="C11" s="73" t="s">
        <v>10948</v>
      </c>
      <c r="D11" s="73" t="s">
        <v>10948</v>
      </c>
      <c r="E11" s="73" t="s">
        <v>10948</v>
      </c>
      <c r="F11" s="73" t="s">
        <v>10948</v>
      </c>
      <c r="G11" s="73" t="s">
        <v>10948</v>
      </c>
      <c r="H11" s="73">
        <v>85</v>
      </c>
      <c r="I11" s="73">
        <v>84</v>
      </c>
      <c r="J11" s="73">
        <v>83</v>
      </c>
      <c r="K11" s="73">
        <v>83</v>
      </c>
      <c r="L11" s="112">
        <v>83</v>
      </c>
      <c r="M11" s="72"/>
    </row>
    <row r="12" spans="1:13" x14ac:dyDescent="0.25">
      <c r="A12" t="s">
        <v>235</v>
      </c>
      <c r="B12" s="67" t="s">
        <v>171</v>
      </c>
      <c r="C12" s="70" t="s">
        <v>10948</v>
      </c>
      <c r="D12" s="70" t="s">
        <v>10948</v>
      </c>
      <c r="E12" s="70" t="s">
        <v>10948</v>
      </c>
      <c r="F12" s="70" t="s">
        <v>10948</v>
      </c>
      <c r="G12" s="70" t="s">
        <v>10948</v>
      </c>
      <c r="H12" s="70">
        <v>5</v>
      </c>
      <c r="I12" s="70">
        <v>6</v>
      </c>
      <c r="J12" s="70">
        <v>6</v>
      </c>
      <c r="K12" s="70">
        <v>6</v>
      </c>
      <c r="L12" s="110">
        <v>6</v>
      </c>
      <c r="M12" s="67"/>
    </row>
    <row r="13" spans="1:13" x14ac:dyDescent="0.25">
      <c r="A13" t="s">
        <v>236</v>
      </c>
      <c r="B13" s="67" t="s">
        <v>172</v>
      </c>
      <c r="C13" s="70" t="s">
        <v>10948</v>
      </c>
      <c r="D13" s="70" t="s">
        <v>10948</v>
      </c>
      <c r="E13" s="70" t="s">
        <v>10948</v>
      </c>
      <c r="F13" s="70" t="s">
        <v>10948</v>
      </c>
      <c r="G13" s="70" t="s">
        <v>10948</v>
      </c>
      <c r="H13" s="70">
        <v>6</v>
      </c>
      <c r="I13" s="70">
        <v>6</v>
      </c>
      <c r="J13" s="70">
        <v>6</v>
      </c>
      <c r="K13" s="70">
        <v>6</v>
      </c>
      <c r="L13" s="110">
        <v>6</v>
      </c>
      <c r="M13" s="67"/>
    </row>
    <row r="14" spans="1:13" x14ac:dyDescent="0.25">
      <c r="A14" t="s">
        <v>237</v>
      </c>
      <c r="B14" s="67" t="s">
        <v>173</v>
      </c>
      <c r="C14" s="70" t="s">
        <v>10948</v>
      </c>
      <c r="D14" s="70" t="s">
        <v>10948</v>
      </c>
      <c r="E14" s="70" t="s">
        <v>10948</v>
      </c>
      <c r="F14" s="70" t="s">
        <v>10948</v>
      </c>
      <c r="G14" s="70" t="s">
        <v>10948</v>
      </c>
      <c r="H14" s="70">
        <v>9</v>
      </c>
      <c r="I14" s="70">
        <v>9</v>
      </c>
      <c r="J14" s="70">
        <v>9</v>
      </c>
      <c r="K14" s="70">
        <v>9</v>
      </c>
      <c r="L14" s="110">
        <v>9</v>
      </c>
      <c r="M14" s="67"/>
    </row>
    <row r="15" spans="1:13" x14ac:dyDescent="0.25">
      <c r="A15" t="s">
        <v>239</v>
      </c>
      <c r="B15" s="67" t="s">
        <v>175</v>
      </c>
      <c r="C15" s="70" t="s">
        <v>10948</v>
      </c>
      <c r="D15" s="70" t="s">
        <v>10948</v>
      </c>
      <c r="E15" s="70" t="s">
        <v>10948</v>
      </c>
      <c r="F15" s="70" t="s">
        <v>10948</v>
      </c>
      <c r="G15" s="70" t="s">
        <v>10948</v>
      </c>
      <c r="H15" s="70">
        <v>13</v>
      </c>
      <c r="I15" s="70">
        <v>13</v>
      </c>
      <c r="J15" s="70">
        <v>13</v>
      </c>
      <c r="K15" s="70">
        <v>13</v>
      </c>
      <c r="L15" s="110">
        <v>13</v>
      </c>
      <c r="M15" s="67"/>
    </row>
    <row r="16" spans="1:13" x14ac:dyDescent="0.25">
      <c r="A16" t="s">
        <v>238</v>
      </c>
      <c r="B16" s="67" t="s">
        <v>174</v>
      </c>
      <c r="C16" s="70" t="s">
        <v>10948</v>
      </c>
      <c r="D16" s="70" t="s">
        <v>10948</v>
      </c>
      <c r="E16" s="70" t="s">
        <v>10948</v>
      </c>
      <c r="F16" s="70" t="s">
        <v>10948</v>
      </c>
      <c r="G16" s="70" t="s">
        <v>10948</v>
      </c>
      <c r="H16" s="70">
        <v>8</v>
      </c>
      <c r="I16" s="70">
        <v>8</v>
      </c>
      <c r="J16" s="70">
        <v>8</v>
      </c>
      <c r="K16" s="70">
        <v>8</v>
      </c>
      <c r="L16" s="110">
        <v>8</v>
      </c>
      <c r="M16" s="67"/>
    </row>
    <row r="17" spans="1:13" x14ac:dyDescent="0.25">
      <c r="A17" t="s">
        <v>240</v>
      </c>
      <c r="B17" s="67" t="s">
        <v>176</v>
      </c>
      <c r="C17" s="70" t="s">
        <v>10948</v>
      </c>
      <c r="D17" s="70" t="s">
        <v>10948</v>
      </c>
      <c r="E17" s="70" t="s">
        <v>10948</v>
      </c>
      <c r="F17" s="70" t="s">
        <v>10948</v>
      </c>
      <c r="G17" s="70" t="s">
        <v>10948</v>
      </c>
      <c r="H17" s="70">
        <v>10</v>
      </c>
      <c r="I17" s="70">
        <v>10</v>
      </c>
      <c r="J17" s="70">
        <v>10</v>
      </c>
      <c r="K17" s="70">
        <v>10</v>
      </c>
      <c r="L17" s="110">
        <v>10</v>
      </c>
      <c r="M17" s="67"/>
    </row>
    <row r="18" spans="1:13" x14ac:dyDescent="0.25">
      <c r="A18" t="s">
        <v>241</v>
      </c>
      <c r="B18" s="67" t="s">
        <v>177</v>
      </c>
      <c r="C18" s="70" t="s">
        <v>10948</v>
      </c>
      <c r="D18" s="70" t="s">
        <v>10948</v>
      </c>
      <c r="E18" s="70" t="s">
        <v>10948</v>
      </c>
      <c r="F18" s="70" t="s">
        <v>10948</v>
      </c>
      <c r="G18" s="70" t="s">
        <v>10948</v>
      </c>
      <c r="H18" s="70">
        <v>1</v>
      </c>
      <c r="I18" s="70">
        <v>1</v>
      </c>
      <c r="J18" s="70">
        <v>1</v>
      </c>
      <c r="K18" s="70">
        <v>1</v>
      </c>
      <c r="L18" s="110">
        <v>1</v>
      </c>
      <c r="M18" s="67"/>
    </row>
    <row r="19" spans="1:13" x14ac:dyDescent="0.25">
      <c r="A19" t="s">
        <v>242</v>
      </c>
      <c r="B19" s="67" t="s">
        <v>178</v>
      </c>
      <c r="C19" s="70" t="s">
        <v>10948</v>
      </c>
      <c r="D19" s="70" t="s">
        <v>10948</v>
      </c>
      <c r="E19" s="70" t="s">
        <v>10948</v>
      </c>
      <c r="F19" s="70" t="s">
        <v>10948</v>
      </c>
      <c r="G19" s="70" t="s">
        <v>10948</v>
      </c>
      <c r="H19" s="70">
        <v>17</v>
      </c>
      <c r="I19" s="70">
        <v>16</v>
      </c>
      <c r="J19" s="70">
        <v>16</v>
      </c>
      <c r="K19" s="70">
        <v>16</v>
      </c>
      <c r="L19" s="110">
        <v>16</v>
      </c>
      <c r="M19" s="67"/>
    </row>
    <row r="20" spans="1:13" x14ac:dyDescent="0.25">
      <c r="A20" t="s">
        <v>243</v>
      </c>
      <c r="B20" s="67" t="s">
        <v>179</v>
      </c>
      <c r="C20" s="70" t="s">
        <v>10948</v>
      </c>
      <c r="D20" s="70" t="s">
        <v>10948</v>
      </c>
      <c r="E20" s="70" t="s">
        <v>10948</v>
      </c>
      <c r="F20" s="70" t="s">
        <v>10948</v>
      </c>
      <c r="G20" s="70" t="s">
        <v>10948</v>
      </c>
      <c r="H20" s="70">
        <v>16</v>
      </c>
      <c r="I20" s="70">
        <v>15</v>
      </c>
      <c r="J20" s="70">
        <v>14</v>
      </c>
      <c r="K20" s="70">
        <v>14</v>
      </c>
      <c r="L20" s="110">
        <v>14</v>
      </c>
      <c r="M20" s="67"/>
    </row>
    <row r="21" spans="1:13" x14ac:dyDescent="0.25">
      <c r="B21" s="67"/>
      <c r="C21" s="70"/>
      <c r="D21" s="70"/>
      <c r="E21" s="70"/>
      <c r="F21" s="70"/>
      <c r="G21" s="70"/>
      <c r="H21" s="70"/>
      <c r="I21" s="70"/>
      <c r="J21" s="70"/>
      <c r="K21" s="70"/>
    </row>
    <row r="22" spans="1:13" s="7" customFormat="1" ht="18.75" x14ac:dyDescent="0.3">
      <c r="A22"/>
      <c r="B22" s="54" t="s">
        <v>10984</v>
      </c>
      <c r="C22" s="54"/>
      <c r="D22" s="54"/>
      <c r="E22" s="54"/>
      <c r="F22" s="54"/>
      <c r="G22" s="54"/>
      <c r="H22" s="54"/>
      <c r="I22" s="54"/>
      <c r="J22" s="54"/>
      <c r="K22" s="54"/>
      <c r="L22" s="114"/>
      <c r="M22" s="118"/>
    </row>
    <row r="23" spans="1:13" x14ac:dyDescent="0.25">
      <c r="A23" t="s">
        <v>229</v>
      </c>
      <c r="B23" s="67" t="s">
        <v>210</v>
      </c>
      <c r="C23" s="67" t="s">
        <v>128</v>
      </c>
      <c r="D23" s="67" t="s">
        <v>129</v>
      </c>
      <c r="E23" s="67" t="s">
        <v>130</v>
      </c>
      <c r="F23" s="67" t="s">
        <v>131</v>
      </c>
      <c r="G23" s="67" t="s">
        <v>132</v>
      </c>
      <c r="H23" s="67" t="s">
        <v>133</v>
      </c>
      <c r="I23" s="67" t="s">
        <v>134</v>
      </c>
      <c r="J23" s="67" t="s">
        <v>135</v>
      </c>
      <c r="K23" s="67" t="s">
        <v>136</v>
      </c>
      <c r="L23" s="67" t="s">
        <v>137</v>
      </c>
      <c r="M23" s="67" t="s">
        <v>234</v>
      </c>
    </row>
    <row r="24" spans="1:13" s="6" customFormat="1" x14ac:dyDescent="0.25">
      <c r="A24" t="s">
        <v>244</v>
      </c>
      <c r="B24" s="72" t="s">
        <v>180</v>
      </c>
      <c r="C24" s="73">
        <v>57</v>
      </c>
      <c r="D24" s="73">
        <v>59</v>
      </c>
      <c r="E24" s="73">
        <v>61</v>
      </c>
      <c r="F24" s="73">
        <v>68</v>
      </c>
      <c r="G24" s="73">
        <v>69</v>
      </c>
      <c r="H24" s="73">
        <v>70</v>
      </c>
      <c r="I24" s="73">
        <v>69</v>
      </c>
      <c r="J24" s="73">
        <v>69</v>
      </c>
      <c r="K24" s="73">
        <v>70</v>
      </c>
      <c r="L24" s="112">
        <v>72</v>
      </c>
      <c r="M24" s="72"/>
    </row>
    <row r="25" spans="1:13" x14ac:dyDescent="0.25">
      <c r="A25" t="s">
        <v>235</v>
      </c>
      <c r="B25" s="67" t="s">
        <v>171</v>
      </c>
      <c r="C25" s="70">
        <v>3</v>
      </c>
      <c r="D25" s="70">
        <v>3</v>
      </c>
      <c r="E25" s="70">
        <v>3</v>
      </c>
      <c r="F25" s="70">
        <v>4</v>
      </c>
      <c r="G25" s="70">
        <v>4</v>
      </c>
      <c r="H25" s="70">
        <v>4</v>
      </c>
      <c r="I25" s="70">
        <v>4</v>
      </c>
      <c r="J25" s="70">
        <v>4</v>
      </c>
      <c r="K25" s="70">
        <v>4</v>
      </c>
      <c r="L25" s="110">
        <v>4</v>
      </c>
      <c r="M25" s="67"/>
    </row>
    <row r="26" spans="1:13" x14ac:dyDescent="0.25">
      <c r="A26" t="s">
        <v>236</v>
      </c>
      <c r="B26" s="67" t="s">
        <v>172</v>
      </c>
      <c r="C26" s="70">
        <v>3</v>
      </c>
      <c r="D26" s="70">
        <v>3</v>
      </c>
      <c r="E26" s="70">
        <v>3</v>
      </c>
      <c r="F26" s="70">
        <v>4</v>
      </c>
      <c r="G26" s="70">
        <v>4</v>
      </c>
      <c r="H26" s="70">
        <v>4</v>
      </c>
      <c r="I26" s="70">
        <v>4</v>
      </c>
      <c r="J26" s="70">
        <v>4</v>
      </c>
      <c r="K26" s="70">
        <v>4</v>
      </c>
      <c r="L26" s="110">
        <v>4</v>
      </c>
      <c r="M26" s="67"/>
    </row>
    <row r="27" spans="1:13" x14ac:dyDescent="0.25">
      <c r="A27" t="s">
        <v>237</v>
      </c>
      <c r="B27" s="67" t="s">
        <v>173</v>
      </c>
      <c r="C27" s="70">
        <v>6</v>
      </c>
      <c r="D27" s="70">
        <v>6</v>
      </c>
      <c r="E27" s="70">
        <v>7</v>
      </c>
      <c r="F27" s="70">
        <v>7</v>
      </c>
      <c r="G27" s="70">
        <v>7</v>
      </c>
      <c r="H27" s="70">
        <v>8</v>
      </c>
      <c r="I27" s="70">
        <v>8</v>
      </c>
      <c r="J27" s="70">
        <v>8</v>
      </c>
      <c r="K27" s="70">
        <v>8</v>
      </c>
      <c r="L27" s="110">
        <v>9</v>
      </c>
      <c r="M27" s="67"/>
    </row>
    <row r="28" spans="1:13" x14ac:dyDescent="0.25">
      <c r="A28" t="s">
        <v>239</v>
      </c>
      <c r="B28" s="67" t="s">
        <v>175</v>
      </c>
      <c r="C28" s="70">
        <v>9</v>
      </c>
      <c r="D28" s="70">
        <v>9</v>
      </c>
      <c r="E28" s="70">
        <v>9</v>
      </c>
      <c r="F28" s="70">
        <v>10</v>
      </c>
      <c r="G28" s="70">
        <v>10</v>
      </c>
      <c r="H28" s="70">
        <v>10</v>
      </c>
      <c r="I28" s="70">
        <v>10</v>
      </c>
      <c r="J28" s="70">
        <v>10</v>
      </c>
      <c r="K28" s="70">
        <v>10</v>
      </c>
      <c r="L28" s="110">
        <v>11</v>
      </c>
      <c r="M28" s="67"/>
    </row>
    <row r="29" spans="1:13" x14ac:dyDescent="0.25">
      <c r="A29" t="s">
        <v>238</v>
      </c>
      <c r="B29" s="67" t="s">
        <v>174</v>
      </c>
      <c r="C29" s="70">
        <v>3</v>
      </c>
      <c r="D29" s="70">
        <v>4</v>
      </c>
      <c r="E29" s="70">
        <v>4</v>
      </c>
      <c r="F29" s="70">
        <v>6</v>
      </c>
      <c r="G29" s="70">
        <v>7</v>
      </c>
      <c r="H29" s="70">
        <v>7</v>
      </c>
      <c r="I29" s="70">
        <v>7</v>
      </c>
      <c r="J29" s="70">
        <v>7</v>
      </c>
      <c r="K29" s="70">
        <v>7</v>
      </c>
      <c r="L29" s="110">
        <v>7</v>
      </c>
      <c r="M29" s="67"/>
    </row>
    <row r="30" spans="1:13" x14ac:dyDescent="0.25">
      <c r="A30" t="s">
        <v>240</v>
      </c>
      <c r="B30" s="67" t="s">
        <v>176</v>
      </c>
      <c r="C30" s="70">
        <v>9</v>
      </c>
      <c r="D30" s="70">
        <v>9</v>
      </c>
      <c r="E30" s="70">
        <v>9</v>
      </c>
      <c r="F30" s="70">
        <v>9</v>
      </c>
      <c r="G30" s="70">
        <v>9</v>
      </c>
      <c r="H30" s="70">
        <v>9</v>
      </c>
      <c r="I30" s="70">
        <v>9</v>
      </c>
      <c r="J30" s="70">
        <v>9</v>
      </c>
      <c r="K30" s="70">
        <v>9</v>
      </c>
      <c r="L30" s="110">
        <v>9</v>
      </c>
      <c r="M30" s="67"/>
    </row>
    <row r="31" spans="1:13" x14ac:dyDescent="0.25">
      <c r="A31" t="s">
        <v>241</v>
      </c>
      <c r="B31" s="67" t="s">
        <v>177</v>
      </c>
      <c r="C31" s="70">
        <v>1</v>
      </c>
      <c r="D31" s="70">
        <v>1</v>
      </c>
      <c r="E31" s="70">
        <v>1</v>
      </c>
      <c r="F31" s="70">
        <v>1</v>
      </c>
      <c r="G31" s="70">
        <v>1</v>
      </c>
      <c r="H31" s="70">
        <v>1</v>
      </c>
      <c r="I31" s="70">
        <v>1</v>
      </c>
      <c r="J31" s="70">
        <v>1</v>
      </c>
      <c r="K31" s="70">
        <v>1</v>
      </c>
      <c r="L31" s="110">
        <v>1</v>
      </c>
      <c r="M31" s="67"/>
    </row>
    <row r="32" spans="1:13" x14ac:dyDescent="0.25">
      <c r="A32" t="s">
        <v>242</v>
      </c>
      <c r="B32" s="67" t="s">
        <v>178</v>
      </c>
      <c r="C32" s="70">
        <v>13</v>
      </c>
      <c r="D32" s="70">
        <v>13</v>
      </c>
      <c r="E32" s="70">
        <v>14</v>
      </c>
      <c r="F32" s="70">
        <v>14</v>
      </c>
      <c r="G32" s="70">
        <v>14</v>
      </c>
      <c r="H32" s="70">
        <v>14</v>
      </c>
      <c r="I32" s="70">
        <v>13</v>
      </c>
      <c r="J32" s="70">
        <v>13</v>
      </c>
      <c r="K32" s="70">
        <v>13</v>
      </c>
      <c r="L32" s="110">
        <v>13</v>
      </c>
      <c r="M32" s="67"/>
    </row>
    <row r="33" spans="1:13" x14ac:dyDescent="0.25">
      <c r="A33" t="s">
        <v>243</v>
      </c>
      <c r="B33" s="67" t="s">
        <v>179</v>
      </c>
      <c r="C33" s="70">
        <v>10</v>
      </c>
      <c r="D33" s="70">
        <v>11</v>
      </c>
      <c r="E33" s="70">
        <v>11</v>
      </c>
      <c r="F33" s="70">
        <v>13</v>
      </c>
      <c r="G33" s="70">
        <v>13</v>
      </c>
      <c r="H33" s="70">
        <v>13</v>
      </c>
      <c r="I33" s="70">
        <v>13</v>
      </c>
      <c r="J33" s="70">
        <v>13</v>
      </c>
      <c r="K33" s="70">
        <v>13</v>
      </c>
      <c r="L33" s="110">
        <v>14</v>
      </c>
      <c r="M33" s="67"/>
    </row>
    <row r="34" spans="1:13" x14ac:dyDescent="0.25">
      <c r="B34" s="67"/>
      <c r="C34" s="70"/>
      <c r="D34" s="70"/>
      <c r="E34" s="70"/>
      <c r="F34" s="70"/>
      <c r="G34" s="70"/>
      <c r="H34" s="70"/>
      <c r="I34" s="70"/>
      <c r="J34" s="70"/>
      <c r="K34" s="70"/>
    </row>
    <row r="35" spans="1:13" s="7" customFormat="1" ht="18.75" x14ac:dyDescent="0.3">
      <c r="A35"/>
      <c r="B35" s="54" t="s">
        <v>10985</v>
      </c>
      <c r="C35" s="54"/>
      <c r="D35" s="54"/>
      <c r="E35" s="54"/>
      <c r="F35" s="54"/>
      <c r="G35" s="54"/>
      <c r="H35" s="54"/>
      <c r="I35" s="54"/>
      <c r="J35" s="54"/>
      <c r="K35" s="54"/>
      <c r="L35" s="114"/>
      <c r="M35" s="118"/>
    </row>
    <row r="36" spans="1:13" x14ac:dyDescent="0.25">
      <c r="A36" t="s">
        <v>229</v>
      </c>
      <c r="B36" s="67" t="s">
        <v>210</v>
      </c>
      <c r="C36" s="67" t="s">
        <v>128</v>
      </c>
      <c r="D36" s="67" t="s">
        <v>129</v>
      </c>
      <c r="E36" s="67" t="s">
        <v>130</v>
      </c>
      <c r="F36" s="67" t="s">
        <v>131</v>
      </c>
      <c r="G36" s="67" t="s">
        <v>132</v>
      </c>
      <c r="H36" s="67" t="s">
        <v>133</v>
      </c>
      <c r="I36" s="67" t="s">
        <v>134</v>
      </c>
      <c r="J36" s="67" t="s">
        <v>135</v>
      </c>
      <c r="K36" s="67" t="s">
        <v>136</v>
      </c>
      <c r="L36" s="67" t="s">
        <v>137</v>
      </c>
      <c r="M36" s="67" t="s">
        <v>234</v>
      </c>
    </row>
    <row r="37" spans="1:13" s="6" customFormat="1" x14ac:dyDescent="0.25">
      <c r="A37" t="s">
        <v>244</v>
      </c>
      <c r="B37" s="72" t="s">
        <v>180</v>
      </c>
      <c r="C37" s="73">
        <v>30</v>
      </c>
      <c r="D37" s="73">
        <v>30</v>
      </c>
      <c r="E37" s="73">
        <v>34</v>
      </c>
      <c r="F37" s="73">
        <v>36</v>
      </c>
      <c r="G37" s="73">
        <v>37</v>
      </c>
      <c r="H37" s="73">
        <v>38</v>
      </c>
      <c r="I37" s="73">
        <f>SUM(I38:I46)</f>
        <v>34</v>
      </c>
      <c r="J37" s="73">
        <v>36</v>
      </c>
      <c r="K37" s="73">
        <v>31</v>
      </c>
      <c r="L37" s="112">
        <v>34</v>
      </c>
      <c r="M37" s="72"/>
    </row>
    <row r="38" spans="1:13" x14ac:dyDescent="0.25">
      <c r="A38" t="s">
        <v>235</v>
      </c>
      <c r="B38" s="67" t="s">
        <v>171</v>
      </c>
      <c r="C38" s="70">
        <v>0</v>
      </c>
      <c r="D38" s="70">
        <v>0</v>
      </c>
      <c r="E38" s="70">
        <v>0</v>
      </c>
      <c r="F38" s="70">
        <v>0</v>
      </c>
      <c r="G38" s="70">
        <v>0</v>
      </c>
      <c r="H38" s="70">
        <v>0</v>
      </c>
      <c r="I38" s="70">
        <v>0</v>
      </c>
      <c r="J38" s="70">
        <v>0</v>
      </c>
      <c r="K38" s="70">
        <v>0</v>
      </c>
      <c r="L38" s="110">
        <v>0</v>
      </c>
      <c r="M38" s="67"/>
    </row>
    <row r="39" spans="1:13" x14ac:dyDescent="0.25">
      <c r="A39" t="s">
        <v>236</v>
      </c>
      <c r="B39" s="67" t="s">
        <v>172</v>
      </c>
      <c r="C39" s="70">
        <v>1</v>
      </c>
      <c r="D39" s="70">
        <v>0</v>
      </c>
      <c r="E39" s="70">
        <v>0</v>
      </c>
      <c r="F39" s="70">
        <v>1</v>
      </c>
      <c r="G39" s="70">
        <v>1</v>
      </c>
      <c r="H39" s="70">
        <v>1</v>
      </c>
      <c r="I39" s="70">
        <v>0</v>
      </c>
      <c r="J39" s="70">
        <v>1</v>
      </c>
      <c r="K39" s="70">
        <v>0</v>
      </c>
      <c r="L39" s="110">
        <v>2</v>
      </c>
      <c r="M39" s="67"/>
    </row>
    <row r="40" spans="1:13" x14ac:dyDescent="0.25">
      <c r="A40" t="s">
        <v>237</v>
      </c>
      <c r="B40" s="67" t="s">
        <v>173</v>
      </c>
      <c r="C40" s="70">
        <v>4</v>
      </c>
      <c r="D40" s="70">
        <v>4</v>
      </c>
      <c r="E40" s="70">
        <v>5</v>
      </c>
      <c r="F40" s="70">
        <v>5</v>
      </c>
      <c r="G40" s="70">
        <v>5</v>
      </c>
      <c r="H40" s="70">
        <v>6</v>
      </c>
      <c r="I40" s="70">
        <v>6</v>
      </c>
      <c r="J40" s="70">
        <v>6</v>
      </c>
      <c r="K40" s="70">
        <v>6</v>
      </c>
      <c r="L40" s="110">
        <v>6</v>
      </c>
      <c r="M40" s="67"/>
    </row>
    <row r="41" spans="1:13" x14ac:dyDescent="0.25">
      <c r="A41" t="s">
        <v>239</v>
      </c>
      <c r="B41" s="67" t="s">
        <v>175</v>
      </c>
      <c r="C41" s="70">
        <v>4</v>
      </c>
      <c r="D41" s="70">
        <v>4</v>
      </c>
      <c r="E41" s="70">
        <v>5</v>
      </c>
      <c r="F41" s="70">
        <v>5</v>
      </c>
      <c r="G41" s="70">
        <v>5</v>
      </c>
      <c r="H41" s="70">
        <v>5</v>
      </c>
      <c r="I41" s="70">
        <v>5</v>
      </c>
      <c r="J41" s="70">
        <v>5</v>
      </c>
      <c r="K41" s="70">
        <v>4</v>
      </c>
      <c r="L41" s="110">
        <v>3</v>
      </c>
      <c r="M41" s="67"/>
    </row>
    <row r="42" spans="1:13" x14ac:dyDescent="0.25">
      <c r="A42" t="s">
        <v>238</v>
      </c>
      <c r="B42" s="67" t="s">
        <v>174</v>
      </c>
      <c r="C42" s="70">
        <v>2</v>
      </c>
      <c r="D42" s="70">
        <v>2</v>
      </c>
      <c r="E42" s="70">
        <v>2</v>
      </c>
      <c r="F42" s="70">
        <v>3</v>
      </c>
      <c r="G42" s="70">
        <v>4</v>
      </c>
      <c r="H42" s="70">
        <v>4</v>
      </c>
      <c r="I42" s="70">
        <v>4</v>
      </c>
      <c r="J42" s="70">
        <v>4</v>
      </c>
      <c r="K42" s="70">
        <v>4</v>
      </c>
      <c r="L42" s="110">
        <v>4</v>
      </c>
      <c r="M42" s="67"/>
    </row>
    <row r="43" spans="1:13" x14ac:dyDescent="0.25">
      <c r="A43" t="s">
        <v>240</v>
      </c>
      <c r="B43" s="67" t="s">
        <v>176</v>
      </c>
      <c r="C43" s="70">
        <v>6</v>
      </c>
      <c r="D43" s="70">
        <v>6</v>
      </c>
      <c r="E43" s="70">
        <v>6</v>
      </c>
      <c r="F43" s="70">
        <v>5</v>
      </c>
      <c r="G43" s="70">
        <v>5</v>
      </c>
      <c r="H43" s="70">
        <v>5</v>
      </c>
      <c r="I43" s="70">
        <v>5</v>
      </c>
      <c r="J43" s="70">
        <v>5</v>
      </c>
      <c r="K43" s="70">
        <v>6</v>
      </c>
      <c r="L43" s="110">
        <v>6</v>
      </c>
      <c r="M43" s="67"/>
    </row>
    <row r="44" spans="1:13" x14ac:dyDescent="0.25">
      <c r="A44" t="s">
        <v>241</v>
      </c>
      <c r="B44" s="67" t="s">
        <v>177</v>
      </c>
      <c r="C44" s="70">
        <v>1</v>
      </c>
      <c r="D44" s="70">
        <v>1</v>
      </c>
      <c r="E44" s="70">
        <v>1</v>
      </c>
      <c r="F44" s="70">
        <v>1</v>
      </c>
      <c r="G44" s="70">
        <v>1</v>
      </c>
      <c r="H44" s="70">
        <v>1</v>
      </c>
      <c r="I44" s="70">
        <v>0</v>
      </c>
      <c r="J44" s="70">
        <v>1</v>
      </c>
      <c r="K44" s="70">
        <v>0</v>
      </c>
      <c r="L44" s="110">
        <v>1</v>
      </c>
      <c r="M44" s="67"/>
    </row>
    <row r="45" spans="1:13" x14ac:dyDescent="0.25">
      <c r="A45" t="s">
        <v>242</v>
      </c>
      <c r="B45" s="67" t="s">
        <v>178</v>
      </c>
      <c r="C45" s="70">
        <v>7</v>
      </c>
      <c r="D45" s="70">
        <v>7</v>
      </c>
      <c r="E45" s="70">
        <v>8</v>
      </c>
      <c r="F45" s="70">
        <v>8</v>
      </c>
      <c r="G45" s="70">
        <v>8</v>
      </c>
      <c r="H45" s="70">
        <v>8</v>
      </c>
      <c r="I45" s="70">
        <v>8</v>
      </c>
      <c r="J45" s="70">
        <v>7</v>
      </c>
      <c r="K45" s="70">
        <v>8</v>
      </c>
      <c r="L45" s="110">
        <v>8</v>
      </c>
      <c r="M45" s="67"/>
    </row>
    <row r="46" spans="1:13" x14ac:dyDescent="0.25">
      <c r="A46" t="s">
        <v>243</v>
      </c>
      <c r="B46" s="67" t="s">
        <v>179</v>
      </c>
      <c r="C46" s="70">
        <v>5</v>
      </c>
      <c r="D46" s="70">
        <v>6</v>
      </c>
      <c r="E46" s="70">
        <v>7</v>
      </c>
      <c r="F46" s="70">
        <v>8</v>
      </c>
      <c r="G46" s="70">
        <v>8</v>
      </c>
      <c r="H46" s="70">
        <v>8</v>
      </c>
      <c r="I46" s="70">
        <v>6</v>
      </c>
      <c r="J46" s="70">
        <v>7</v>
      </c>
      <c r="K46" s="70">
        <v>3</v>
      </c>
      <c r="L46" s="110">
        <v>4</v>
      </c>
      <c r="M46" s="67"/>
    </row>
    <row r="47" spans="1:13" x14ac:dyDescent="0.25">
      <c r="B47" s="67"/>
      <c r="C47" s="70"/>
      <c r="D47" s="70"/>
      <c r="E47" s="70"/>
      <c r="F47" s="70"/>
      <c r="G47" s="70"/>
      <c r="H47" s="70"/>
      <c r="I47" s="70"/>
      <c r="J47" s="70"/>
      <c r="K47" s="70"/>
    </row>
    <row r="48" spans="1:13" s="7" customFormat="1" ht="18.75" x14ac:dyDescent="0.3">
      <c r="A48"/>
      <c r="B48" s="54" t="s">
        <v>10986</v>
      </c>
      <c r="C48" s="54"/>
      <c r="D48" s="54"/>
      <c r="E48" s="54"/>
      <c r="F48" s="54"/>
      <c r="G48" s="54"/>
      <c r="H48" s="54"/>
      <c r="I48" s="54"/>
      <c r="J48" s="54"/>
      <c r="K48" s="54"/>
      <c r="L48" s="114"/>
      <c r="M48" s="118"/>
    </row>
    <row r="49" spans="1:13" x14ac:dyDescent="0.25">
      <c r="A49" t="s">
        <v>229</v>
      </c>
      <c r="B49" s="67" t="s">
        <v>210</v>
      </c>
      <c r="C49" s="67" t="s">
        <v>128</v>
      </c>
      <c r="D49" s="67" t="s">
        <v>129</v>
      </c>
      <c r="E49" s="67" t="s">
        <v>130</v>
      </c>
      <c r="F49" s="67" t="s">
        <v>131</v>
      </c>
      <c r="G49" s="67" t="s">
        <v>132</v>
      </c>
      <c r="H49" s="67" t="s">
        <v>133</v>
      </c>
      <c r="I49" s="67" t="s">
        <v>134</v>
      </c>
      <c r="J49" s="67" t="s">
        <v>135</v>
      </c>
      <c r="K49" s="67" t="s">
        <v>136</v>
      </c>
      <c r="L49" s="67" t="s">
        <v>137</v>
      </c>
      <c r="M49" s="67" t="s">
        <v>234</v>
      </c>
    </row>
    <row r="50" spans="1:13" s="6" customFormat="1" x14ac:dyDescent="0.25">
      <c r="A50" t="s">
        <v>244</v>
      </c>
      <c r="B50" s="72" t="s">
        <v>180</v>
      </c>
      <c r="C50" s="73">
        <v>13</v>
      </c>
      <c r="D50" s="73">
        <v>13</v>
      </c>
      <c r="E50" s="73">
        <v>13</v>
      </c>
      <c r="F50" s="73">
        <v>15</v>
      </c>
      <c r="G50" s="73">
        <v>13</v>
      </c>
      <c r="H50" s="73">
        <v>11</v>
      </c>
      <c r="I50" s="73">
        <v>11</v>
      </c>
      <c r="J50" s="73">
        <v>10</v>
      </c>
      <c r="K50" s="73">
        <v>10</v>
      </c>
      <c r="L50" s="112">
        <v>10</v>
      </c>
      <c r="M50" s="72"/>
    </row>
    <row r="51" spans="1:13" x14ac:dyDescent="0.25">
      <c r="A51" t="s">
        <v>235</v>
      </c>
      <c r="B51" s="67" t="s">
        <v>171</v>
      </c>
      <c r="C51" s="70">
        <v>2</v>
      </c>
      <c r="D51" s="70">
        <v>2</v>
      </c>
      <c r="E51" s="70">
        <v>2</v>
      </c>
      <c r="F51" s="70">
        <v>3</v>
      </c>
      <c r="G51" s="70">
        <v>1</v>
      </c>
      <c r="H51" s="70">
        <v>1</v>
      </c>
      <c r="I51" s="70">
        <v>1</v>
      </c>
      <c r="J51" s="70">
        <v>1</v>
      </c>
      <c r="K51" s="70">
        <v>1</v>
      </c>
      <c r="L51" s="110">
        <v>1</v>
      </c>
      <c r="M51" s="67"/>
    </row>
    <row r="52" spans="1:13" x14ac:dyDescent="0.25">
      <c r="A52" t="s">
        <v>236</v>
      </c>
      <c r="B52" s="67" t="s">
        <v>172</v>
      </c>
      <c r="C52" s="70">
        <v>1</v>
      </c>
      <c r="D52" s="70">
        <v>1</v>
      </c>
      <c r="E52" s="70">
        <v>1</v>
      </c>
      <c r="F52" s="70">
        <v>1</v>
      </c>
      <c r="G52" s="70">
        <v>1</v>
      </c>
      <c r="H52" s="70">
        <v>1</v>
      </c>
      <c r="I52" s="70">
        <v>1</v>
      </c>
      <c r="J52" s="70">
        <v>1</v>
      </c>
      <c r="K52" s="70">
        <v>1</v>
      </c>
      <c r="L52" s="110">
        <v>1</v>
      </c>
      <c r="M52" s="67"/>
    </row>
    <row r="53" spans="1:13" x14ac:dyDescent="0.25">
      <c r="A53" t="s">
        <v>237</v>
      </c>
      <c r="B53" s="67" t="s">
        <v>173</v>
      </c>
      <c r="C53" s="70">
        <v>2</v>
      </c>
      <c r="D53" s="70">
        <v>2</v>
      </c>
      <c r="E53" s="70">
        <v>1</v>
      </c>
      <c r="F53" s="70">
        <v>1</v>
      </c>
      <c r="G53" s="70">
        <v>1</v>
      </c>
      <c r="H53" s="70">
        <v>1</v>
      </c>
      <c r="I53" s="70">
        <v>1</v>
      </c>
      <c r="J53" s="70">
        <v>1</v>
      </c>
      <c r="K53" s="70">
        <v>0</v>
      </c>
      <c r="L53" s="110">
        <v>1</v>
      </c>
      <c r="M53" s="67"/>
    </row>
    <row r="54" spans="1:13" x14ac:dyDescent="0.25">
      <c r="A54" t="s">
        <v>239</v>
      </c>
      <c r="B54" s="67" t="s">
        <v>175</v>
      </c>
      <c r="C54" s="70">
        <v>1</v>
      </c>
      <c r="D54" s="70">
        <v>1</v>
      </c>
      <c r="E54" s="70">
        <v>1</v>
      </c>
      <c r="F54" s="70">
        <v>1</v>
      </c>
      <c r="G54" s="70">
        <v>1</v>
      </c>
      <c r="H54" s="70">
        <v>1</v>
      </c>
      <c r="I54" s="70">
        <v>1</v>
      </c>
      <c r="J54" s="70">
        <v>1</v>
      </c>
      <c r="K54" s="70">
        <v>1</v>
      </c>
      <c r="L54" s="110">
        <v>2</v>
      </c>
      <c r="M54" s="67"/>
    </row>
    <row r="55" spans="1:13" x14ac:dyDescent="0.25">
      <c r="A55" t="s">
        <v>238</v>
      </c>
      <c r="B55" s="67" t="s">
        <v>174</v>
      </c>
      <c r="C55" s="70">
        <v>0</v>
      </c>
      <c r="D55" s="70">
        <v>1</v>
      </c>
      <c r="E55" s="70">
        <v>1</v>
      </c>
      <c r="F55" s="70">
        <v>2</v>
      </c>
      <c r="G55" s="70">
        <v>2</v>
      </c>
      <c r="H55" s="70">
        <v>1</v>
      </c>
      <c r="I55" s="70">
        <v>1</v>
      </c>
      <c r="J55" s="70">
        <v>1</v>
      </c>
      <c r="K55" s="70">
        <v>1</v>
      </c>
      <c r="L55" s="110">
        <v>1</v>
      </c>
      <c r="M55" s="67"/>
    </row>
    <row r="56" spans="1:13" x14ac:dyDescent="0.25">
      <c r="A56" t="s">
        <v>240</v>
      </c>
      <c r="B56" s="67" t="s">
        <v>176</v>
      </c>
      <c r="C56" s="70">
        <v>2</v>
      </c>
      <c r="D56" s="70">
        <v>1</v>
      </c>
      <c r="E56" s="70">
        <v>1</v>
      </c>
      <c r="F56" s="70">
        <v>1</v>
      </c>
      <c r="G56" s="70">
        <v>1</v>
      </c>
      <c r="H56" s="70">
        <v>1</v>
      </c>
      <c r="I56" s="70">
        <v>1</v>
      </c>
      <c r="J56" s="70">
        <v>0</v>
      </c>
      <c r="K56" s="70">
        <v>0</v>
      </c>
      <c r="L56" s="110">
        <v>0</v>
      </c>
      <c r="M56" s="67"/>
    </row>
    <row r="57" spans="1:13" x14ac:dyDescent="0.25">
      <c r="A57" t="s">
        <v>241</v>
      </c>
      <c r="B57" s="67" t="s">
        <v>177</v>
      </c>
      <c r="C57" s="70">
        <v>0</v>
      </c>
      <c r="D57" s="70">
        <v>0</v>
      </c>
      <c r="E57" s="70">
        <v>0</v>
      </c>
      <c r="F57" s="70">
        <v>0</v>
      </c>
      <c r="G57" s="70">
        <v>0</v>
      </c>
      <c r="H57" s="70">
        <v>0</v>
      </c>
      <c r="I57" s="70">
        <v>0</v>
      </c>
      <c r="J57" s="70">
        <v>0</v>
      </c>
      <c r="K57" s="70">
        <v>0</v>
      </c>
      <c r="L57" s="110">
        <v>0</v>
      </c>
      <c r="M57" s="67"/>
    </row>
    <row r="58" spans="1:13" x14ac:dyDescent="0.25">
      <c r="A58" t="s">
        <v>242</v>
      </c>
      <c r="B58" s="67" t="s">
        <v>178</v>
      </c>
      <c r="C58" s="70">
        <v>2</v>
      </c>
      <c r="D58" s="70">
        <v>2</v>
      </c>
      <c r="E58" s="70">
        <v>2</v>
      </c>
      <c r="F58" s="70">
        <v>2</v>
      </c>
      <c r="G58" s="70">
        <v>2</v>
      </c>
      <c r="H58" s="70">
        <v>2</v>
      </c>
      <c r="I58" s="70">
        <v>2</v>
      </c>
      <c r="J58" s="70">
        <v>2</v>
      </c>
      <c r="K58" s="70">
        <v>2</v>
      </c>
      <c r="L58" s="110">
        <v>2</v>
      </c>
      <c r="M58" s="67"/>
    </row>
    <row r="59" spans="1:13" x14ac:dyDescent="0.25">
      <c r="A59" t="s">
        <v>243</v>
      </c>
      <c r="B59" s="67" t="s">
        <v>179</v>
      </c>
      <c r="C59" s="70">
        <v>3</v>
      </c>
      <c r="D59" s="70">
        <v>3</v>
      </c>
      <c r="E59" s="70">
        <v>4</v>
      </c>
      <c r="F59" s="70">
        <v>4</v>
      </c>
      <c r="G59" s="70">
        <v>4</v>
      </c>
      <c r="H59" s="70">
        <v>3</v>
      </c>
      <c r="I59" s="70">
        <v>3</v>
      </c>
      <c r="J59" s="70">
        <v>3</v>
      </c>
      <c r="K59" s="70">
        <v>3</v>
      </c>
      <c r="L59" s="110">
        <v>2</v>
      </c>
      <c r="M59" s="67"/>
    </row>
    <row r="60" spans="1:13" x14ac:dyDescent="0.25">
      <c r="B60" s="67"/>
      <c r="C60" s="70"/>
      <c r="D60" s="70"/>
      <c r="E60" s="70"/>
      <c r="F60" s="70"/>
      <c r="G60" s="70"/>
      <c r="H60" s="70"/>
      <c r="I60" s="70"/>
      <c r="J60" s="70"/>
      <c r="K60" s="70"/>
    </row>
    <row r="61" spans="1:13" s="7" customFormat="1" ht="18.75" x14ac:dyDescent="0.3">
      <c r="A61"/>
      <c r="B61" s="54" t="s">
        <v>10987</v>
      </c>
      <c r="C61" s="54"/>
      <c r="D61" s="54"/>
      <c r="E61" s="54"/>
      <c r="F61" s="54"/>
      <c r="G61" s="54"/>
      <c r="H61" s="54"/>
      <c r="I61" s="54"/>
      <c r="J61" s="54"/>
      <c r="K61" s="54"/>
      <c r="L61" s="114"/>
      <c r="M61" s="118"/>
    </row>
    <row r="62" spans="1:13" x14ac:dyDescent="0.25">
      <c r="A62" t="s">
        <v>229</v>
      </c>
      <c r="B62" s="67" t="s">
        <v>210</v>
      </c>
      <c r="C62" s="67" t="s">
        <v>128</v>
      </c>
      <c r="D62" s="67" t="s">
        <v>129</v>
      </c>
      <c r="E62" s="67" t="s">
        <v>130</v>
      </c>
      <c r="F62" s="67" t="s">
        <v>131</v>
      </c>
      <c r="G62" s="67" t="s">
        <v>132</v>
      </c>
      <c r="H62" s="67" t="s">
        <v>133</v>
      </c>
      <c r="I62" s="67" t="s">
        <v>134</v>
      </c>
      <c r="J62" s="67" t="s">
        <v>135</v>
      </c>
      <c r="K62" s="67" t="s">
        <v>136</v>
      </c>
      <c r="L62" s="67" t="s">
        <v>137</v>
      </c>
      <c r="M62" s="67" t="s">
        <v>234</v>
      </c>
    </row>
    <row r="63" spans="1:13" s="6" customFormat="1" x14ac:dyDescent="0.25">
      <c r="A63" t="s">
        <v>244</v>
      </c>
      <c r="B63" s="72" t="s">
        <v>180</v>
      </c>
      <c r="C63" s="73">
        <v>14</v>
      </c>
      <c r="D63" s="73">
        <v>16</v>
      </c>
      <c r="E63" s="73">
        <v>14</v>
      </c>
      <c r="F63" s="73">
        <v>17</v>
      </c>
      <c r="G63" s="73">
        <v>19</v>
      </c>
      <c r="H63" s="73">
        <v>21</v>
      </c>
      <c r="I63" s="73">
        <v>24</v>
      </c>
      <c r="J63" s="73">
        <v>22</v>
      </c>
      <c r="K63" s="73">
        <v>29</v>
      </c>
      <c r="L63" s="112">
        <v>29</v>
      </c>
      <c r="M63" s="72"/>
    </row>
    <row r="64" spans="1:13" x14ac:dyDescent="0.25">
      <c r="A64" t="s">
        <v>235</v>
      </c>
      <c r="B64" s="67" t="s">
        <v>171</v>
      </c>
      <c r="C64" s="70">
        <v>1</v>
      </c>
      <c r="D64" s="70">
        <v>1</v>
      </c>
      <c r="E64" s="70">
        <v>1</v>
      </c>
      <c r="F64" s="70">
        <v>1</v>
      </c>
      <c r="G64" s="70">
        <v>3</v>
      </c>
      <c r="H64" s="70">
        <v>3</v>
      </c>
      <c r="I64" s="70">
        <v>3</v>
      </c>
      <c r="J64" s="70">
        <v>3</v>
      </c>
      <c r="K64" s="70">
        <v>3</v>
      </c>
      <c r="L64" s="110">
        <v>3</v>
      </c>
      <c r="M64" s="67"/>
    </row>
    <row r="65" spans="1:13" x14ac:dyDescent="0.25">
      <c r="A65" t="s">
        <v>236</v>
      </c>
      <c r="B65" s="67" t="s">
        <v>172</v>
      </c>
      <c r="C65" s="70">
        <v>1</v>
      </c>
      <c r="D65" s="70">
        <v>2</v>
      </c>
      <c r="E65" s="70">
        <v>2</v>
      </c>
      <c r="F65" s="70">
        <v>2</v>
      </c>
      <c r="G65" s="70">
        <v>2</v>
      </c>
      <c r="H65" s="70">
        <v>2</v>
      </c>
      <c r="I65" s="70">
        <v>3</v>
      </c>
      <c r="J65" s="70">
        <v>2</v>
      </c>
      <c r="K65" s="70">
        <v>3</v>
      </c>
      <c r="L65" s="110">
        <v>1</v>
      </c>
      <c r="M65" s="67"/>
    </row>
    <row r="66" spans="1:13" x14ac:dyDescent="0.25">
      <c r="A66" t="s">
        <v>237</v>
      </c>
      <c r="B66" s="67" t="s">
        <v>173</v>
      </c>
      <c r="C66" s="70">
        <v>0</v>
      </c>
      <c r="D66" s="70">
        <v>0</v>
      </c>
      <c r="E66" s="70">
        <v>1</v>
      </c>
      <c r="F66" s="70">
        <v>1</v>
      </c>
      <c r="G66" s="70">
        <v>1</v>
      </c>
      <c r="H66" s="70">
        <v>1</v>
      </c>
      <c r="I66" s="70">
        <v>1</v>
      </c>
      <c r="J66" s="70">
        <v>1</v>
      </c>
      <c r="K66" s="70">
        <v>2</v>
      </c>
      <c r="L66" s="110">
        <v>2</v>
      </c>
      <c r="M66" s="67"/>
    </row>
    <row r="67" spans="1:13" x14ac:dyDescent="0.25">
      <c r="A67" t="s">
        <v>239</v>
      </c>
      <c r="B67" s="67" t="s">
        <v>175</v>
      </c>
      <c r="C67" s="70">
        <v>4</v>
      </c>
      <c r="D67" s="70">
        <v>4</v>
      </c>
      <c r="E67" s="70">
        <v>3</v>
      </c>
      <c r="F67" s="70">
        <v>4</v>
      </c>
      <c r="G67" s="70">
        <v>4</v>
      </c>
      <c r="H67" s="70">
        <v>4</v>
      </c>
      <c r="I67" s="70">
        <v>4</v>
      </c>
      <c r="J67" s="70">
        <v>4</v>
      </c>
      <c r="K67" s="70">
        <v>5</v>
      </c>
      <c r="L67" s="110">
        <v>6</v>
      </c>
      <c r="M67" s="67"/>
    </row>
    <row r="68" spans="1:13" x14ac:dyDescent="0.25">
      <c r="A68" t="s">
        <v>238</v>
      </c>
      <c r="B68" s="67" t="s">
        <v>174</v>
      </c>
      <c r="C68" s="70">
        <v>1</v>
      </c>
      <c r="D68" s="70">
        <v>1</v>
      </c>
      <c r="E68" s="70">
        <v>1</v>
      </c>
      <c r="F68" s="70">
        <v>1</v>
      </c>
      <c r="G68" s="70">
        <v>1</v>
      </c>
      <c r="H68" s="70">
        <v>2</v>
      </c>
      <c r="I68" s="70">
        <v>2</v>
      </c>
      <c r="J68" s="70">
        <v>2</v>
      </c>
      <c r="K68" s="70">
        <v>2</v>
      </c>
      <c r="L68" s="110">
        <v>2</v>
      </c>
      <c r="M68" s="67"/>
    </row>
    <row r="69" spans="1:13" x14ac:dyDescent="0.25">
      <c r="A69" t="s">
        <v>240</v>
      </c>
      <c r="B69" s="67" t="s">
        <v>176</v>
      </c>
      <c r="C69" s="70">
        <v>1</v>
      </c>
      <c r="D69" s="70">
        <v>2</v>
      </c>
      <c r="E69" s="70" t="s">
        <v>999</v>
      </c>
      <c r="F69" s="70">
        <v>3</v>
      </c>
      <c r="G69" s="70">
        <v>3</v>
      </c>
      <c r="H69" s="70">
        <v>3</v>
      </c>
      <c r="I69" s="70">
        <v>3</v>
      </c>
      <c r="J69" s="70">
        <v>3</v>
      </c>
      <c r="K69" s="70">
        <v>3</v>
      </c>
      <c r="L69" s="110">
        <v>3</v>
      </c>
      <c r="M69" s="67"/>
    </row>
    <row r="70" spans="1:13" x14ac:dyDescent="0.25">
      <c r="A70" t="s">
        <v>241</v>
      </c>
      <c r="B70" s="67" t="s">
        <v>177</v>
      </c>
      <c r="C70" s="70">
        <v>0</v>
      </c>
      <c r="D70" s="70">
        <v>0</v>
      </c>
      <c r="E70" s="70">
        <v>0</v>
      </c>
      <c r="F70" s="70">
        <v>0</v>
      </c>
      <c r="G70" s="70">
        <v>0</v>
      </c>
      <c r="H70" s="70">
        <v>0</v>
      </c>
      <c r="I70" s="70">
        <v>1</v>
      </c>
      <c r="J70" s="70">
        <v>0</v>
      </c>
      <c r="K70" s="70">
        <v>1</v>
      </c>
      <c r="L70" s="110">
        <v>0</v>
      </c>
      <c r="M70" s="67"/>
    </row>
    <row r="71" spans="1:13" x14ac:dyDescent="0.25">
      <c r="A71" t="s">
        <v>242</v>
      </c>
      <c r="B71" s="67" t="s">
        <v>178</v>
      </c>
      <c r="C71" s="70">
        <v>4</v>
      </c>
      <c r="D71" s="70">
        <v>4</v>
      </c>
      <c r="E71" s="70">
        <v>4</v>
      </c>
      <c r="F71" s="70">
        <v>4</v>
      </c>
      <c r="G71" s="70">
        <v>4</v>
      </c>
      <c r="H71" s="70">
        <v>4</v>
      </c>
      <c r="I71" s="70">
        <v>3</v>
      </c>
      <c r="J71" s="70">
        <v>4</v>
      </c>
      <c r="K71" s="70">
        <v>3</v>
      </c>
      <c r="L71" s="110">
        <v>3</v>
      </c>
      <c r="M71" s="67"/>
    </row>
    <row r="72" spans="1:13" x14ac:dyDescent="0.25">
      <c r="A72" t="s">
        <v>243</v>
      </c>
      <c r="B72" s="67" t="s">
        <v>179</v>
      </c>
      <c r="C72" s="70">
        <v>2</v>
      </c>
      <c r="D72" s="70">
        <v>2</v>
      </c>
      <c r="E72" s="70">
        <v>0</v>
      </c>
      <c r="F72" s="70">
        <v>1</v>
      </c>
      <c r="G72" s="70">
        <v>1</v>
      </c>
      <c r="H72" s="70">
        <v>2</v>
      </c>
      <c r="I72" s="70">
        <v>4</v>
      </c>
      <c r="J72" s="70">
        <v>3</v>
      </c>
      <c r="K72" s="70">
        <v>7</v>
      </c>
      <c r="L72" s="110">
        <v>9</v>
      </c>
      <c r="M72" s="67"/>
    </row>
    <row r="73" spans="1:13" x14ac:dyDescent="0.25">
      <c r="B73" s="67"/>
      <c r="C73" s="70"/>
      <c r="D73" s="70"/>
      <c r="E73" s="70"/>
      <c r="F73" s="70"/>
      <c r="G73" s="70"/>
      <c r="H73" s="70"/>
      <c r="I73" s="70"/>
      <c r="J73" s="70"/>
      <c r="K73" s="70"/>
    </row>
    <row r="74" spans="1:13" s="7" customFormat="1" ht="18.75" x14ac:dyDescent="0.3">
      <c r="A74"/>
      <c r="B74" s="54" t="s">
        <v>10988</v>
      </c>
      <c r="C74" s="54"/>
      <c r="D74" s="54"/>
      <c r="E74" s="54"/>
      <c r="F74" s="54"/>
      <c r="G74" s="54"/>
      <c r="H74" s="54"/>
      <c r="I74" s="54"/>
      <c r="J74" s="54"/>
      <c r="K74" s="54"/>
      <c r="L74" s="114"/>
      <c r="M74" s="118"/>
    </row>
    <row r="75" spans="1:13" x14ac:dyDescent="0.25">
      <c r="A75" t="s">
        <v>229</v>
      </c>
      <c r="B75" s="67" t="s">
        <v>210</v>
      </c>
      <c r="C75" s="67" t="s">
        <v>128</v>
      </c>
      <c r="D75" s="67" t="s">
        <v>129</v>
      </c>
      <c r="E75" s="67" t="s">
        <v>130</v>
      </c>
      <c r="F75" s="67" t="s">
        <v>131</v>
      </c>
      <c r="G75" s="67" t="s">
        <v>132</v>
      </c>
      <c r="H75" s="67" t="s">
        <v>133</v>
      </c>
      <c r="I75" s="67" t="s">
        <v>134</v>
      </c>
      <c r="J75" s="67" t="s">
        <v>135</v>
      </c>
      <c r="K75" s="67" t="s">
        <v>136</v>
      </c>
      <c r="L75" s="67" t="s">
        <v>137</v>
      </c>
      <c r="M75" s="67" t="s">
        <v>234</v>
      </c>
    </row>
    <row r="76" spans="1:13" s="6" customFormat="1" x14ac:dyDescent="0.25">
      <c r="A76" t="s">
        <v>244</v>
      </c>
      <c r="B76" s="72" t="s">
        <v>180</v>
      </c>
      <c r="C76" s="74">
        <v>0.77192982456140347</v>
      </c>
      <c r="D76" s="74">
        <v>0.77966101694915257</v>
      </c>
      <c r="E76" s="74">
        <v>0.78688524590163933</v>
      </c>
      <c r="F76" s="74">
        <v>0.77941176470588236</v>
      </c>
      <c r="G76" s="74">
        <v>0.81159420289855078</v>
      </c>
      <c r="H76" s="74">
        <v>0.84</v>
      </c>
      <c r="I76" s="74">
        <v>0.84</v>
      </c>
      <c r="J76" s="74">
        <v>0.84</v>
      </c>
      <c r="K76" s="74">
        <v>0.8571428571428571</v>
      </c>
      <c r="L76" s="113">
        <v>0.87</v>
      </c>
      <c r="M76" s="72"/>
    </row>
    <row r="77" spans="1:13" x14ac:dyDescent="0.25">
      <c r="A77" t="s">
        <v>235</v>
      </c>
      <c r="B77" s="67" t="s">
        <v>171</v>
      </c>
      <c r="C77" s="71">
        <v>0.33333333333333331</v>
      </c>
      <c r="D77" s="71">
        <v>0.33333333333333331</v>
      </c>
      <c r="E77" s="71">
        <v>0.33333333333333331</v>
      </c>
      <c r="F77" s="71">
        <v>0.25</v>
      </c>
      <c r="G77" s="71">
        <v>0.75</v>
      </c>
      <c r="H77" s="71">
        <v>0.75</v>
      </c>
      <c r="I77" s="71">
        <v>0.75</v>
      </c>
      <c r="J77" s="71">
        <v>0.75</v>
      </c>
      <c r="K77" s="71">
        <v>0.75</v>
      </c>
      <c r="L77" s="111">
        <v>0.75</v>
      </c>
      <c r="M77" s="67"/>
    </row>
    <row r="78" spans="1:13" x14ac:dyDescent="0.25">
      <c r="A78" t="s">
        <v>236</v>
      </c>
      <c r="B78" s="67" t="s">
        <v>172</v>
      </c>
      <c r="C78" s="71">
        <v>0.66666666666666663</v>
      </c>
      <c r="D78" s="71">
        <v>0.66666666666666663</v>
      </c>
      <c r="E78" s="71">
        <v>0.66666666666666663</v>
      </c>
      <c r="F78" s="71">
        <v>0.75</v>
      </c>
      <c r="G78" s="71">
        <v>0.75</v>
      </c>
      <c r="H78" s="71">
        <v>0.75</v>
      </c>
      <c r="I78" s="71">
        <v>0.75</v>
      </c>
      <c r="J78" s="71">
        <v>0.75</v>
      </c>
      <c r="K78" s="71">
        <v>0.75</v>
      </c>
      <c r="L78" s="111">
        <v>0.75</v>
      </c>
      <c r="M78" s="67"/>
    </row>
    <row r="79" spans="1:13" x14ac:dyDescent="0.25">
      <c r="A79" t="s">
        <v>237</v>
      </c>
      <c r="B79" s="67" t="s">
        <v>173</v>
      </c>
      <c r="C79" s="71">
        <v>0.66666666666666663</v>
      </c>
      <c r="D79" s="71">
        <v>0.66666666666666663</v>
      </c>
      <c r="E79" s="71">
        <v>0.8571428571428571</v>
      </c>
      <c r="F79" s="71">
        <v>0.8571428571428571</v>
      </c>
      <c r="G79" s="71">
        <v>0.8571428571428571</v>
      </c>
      <c r="H79" s="71">
        <v>0.88</v>
      </c>
      <c r="I79" s="71">
        <v>0.88</v>
      </c>
      <c r="J79" s="71">
        <v>0.88</v>
      </c>
      <c r="K79" s="71">
        <v>1</v>
      </c>
      <c r="L79" s="111">
        <v>0.88888888888888884</v>
      </c>
      <c r="M79" s="67"/>
    </row>
    <row r="80" spans="1:13" x14ac:dyDescent="0.25">
      <c r="A80" t="s">
        <v>239</v>
      </c>
      <c r="B80" s="67" t="s">
        <v>175</v>
      </c>
      <c r="C80" s="71">
        <v>0.88888888888888884</v>
      </c>
      <c r="D80" s="71">
        <v>0.88888888888888884</v>
      </c>
      <c r="E80" s="71">
        <v>0.88888888888888884</v>
      </c>
      <c r="F80" s="71">
        <v>0.9</v>
      </c>
      <c r="G80" s="71">
        <v>0.9</v>
      </c>
      <c r="H80" s="71">
        <v>0.9</v>
      </c>
      <c r="I80" s="71">
        <v>0.9</v>
      </c>
      <c r="J80" s="71">
        <v>0.9</v>
      </c>
      <c r="K80" s="71">
        <v>0.9</v>
      </c>
      <c r="L80" s="111">
        <v>0.81818181818181823</v>
      </c>
      <c r="M80" s="67"/>
    </row>
    <row r="81" spans="1:13" x14ac:dyDescent="0.25">
      <c r="A81" t="s">
        <v>238</v>
      </c>
      <c r="B81" s="67" t="s">
        <v>174</v>
      </c>
      <c r="C81" s="71">
        <v>1</v>
      </c>
      <c r="D81" s="71">
        <v>0.75</v>
      </c>
      <c r="E81" s="71">
        <v>0.75</v>
      </c>
      <c r="F81" s="71">
        <v>0.66666666666666663</v>
      </c>
      <c r="G81" s="71">
        <v>0.7142857142857143</v>
      </c>
      <c r="H81" s="71">
        <v>0.86</v>
      </c>
      <c r="I81" s="71">
        <v>0.86</v>
      </c>
      <c r="J81" s="71">
        <v>0.86</v>
      </c>
      <c r="K81" s="71">
        <v>0.8571428571428571</v>
      </c>
      <c r="L81" s="111">
        <v>0.8571428571428571</v>
      </c>
      <c r="M81" s="67"/>
    </row>
    <row r="82" spans="1:13" x14ac:dyDescent="0.25">
      <c r="A82" t="s">
        <v>240</v>
      </c>
      <c r="B82" s="67" t="s">
        <v>176</v>
      </c>
      <c r="C82" s="71">
        <v>0.77777777777777779</v>
      </c>
      <c r="D82" s="71">
        <v>0.88888888888888884</v>
      </c>
      <c r="E82" s="71">
        <v>0.88888888888888884</v>
      </c>
      <c r="F82" s="71">
        <v>0.88888888888888884</v>
      </c>
      <c r="G82" s="71">
        <v>0.88888888888888884</v>
      </c>
      <c r="H82" s="71">
        <v>0.89</v>
      </c>
      <c r="I82" s="71">
        <v>0.89</v>
      </c>
      <c r="J82" s="71">
        <v>0.89</v>
      </c>
      <c r="K82" s="71">
        <v>1</v>
      </c>
      <c r="L82" s="111">
        <v>1</v>
      </c>
      <c r="M82" s="67"/>
    </row>
    <row r="83" spans="1:13" x14ac:dyDescent="0.25">
      <c r="A83" t="s">
        <v>241</v>
      </c>
      <c r="B83" s="67" t="s">
        <v>177</v>
      </c>
      <c r="C83" s="71">
        <v>1</v>
      </c>
      <c r="D83" s="71">
        <v>1</v>
      </c>
      <c r="E83" s="71">
        <v>1</v>
      </c>
      <c r="F83" s="71">
        <v>1</v>
      </c>
      <c r="G83" s="71">
        <v>1</v>
      </c>
      <c r="H83" s="71">
        <v>1</v>
      </c>
      <c r="I83" s="71">
        <v>1</v>
      </c>
      <c r="J83" s="71">
        <v>1</v>
      </c>
      <c r="K83" s="71">
        <v>1</v>
      </c>
      <c r="L83" s="111">
        <v>1</v>
      </c>
      <c r="M83" s="67"/>
    </row>
    <row r="84" spans="1:13" x14ac:dyDescent="0.25">
      <c r="A84" t="s">
        <v>242</v>
      </c>
      <c r="B84" s="67" t="s">
        <v>178</v>
      </c>
      <c r="C84" s="71">
        <v>0.84615384615384615</v>
      </c>
      <c r="D84" s="71">
        <v>0.84615384615384615</v>
      </c>
      <c r="E84" s="71">
        <v>0.8571428571428571</v>
      </c>
      <c r="F84" s="71">
        <v>0.8571428571428571</v>
      </c>
      <c r="G84" s="71">
        <v>0.8571428571428571</v>
      </c>
      <c r="H84" s="71">
        <v>0.86</v>
      </c>
      <c r="I84" s="71">
        <v>0.84</v>
      </c>
      <c r="J84" s="71">
        <v>0.85</v>
      </c>
      <c r="K84" s="71">
        <v>0.84615384615384615</v>
      </c>
      <c r="L84" s="111">
        <v>0.84615384615384615</v>
      </c>
      <c r="M84" s="67"/>
    </row>
    <row r="85" spans="1:13" x14ac:dyDescent="0.25">
      <c r="A85" t="s">
        <v>243</v>
      </c>
      <c r="B85" s="67" t="s">
        <v>179</v>
      </c>
      <c r="C85" s="71">
        <v>0.7</v>
      </c>
      <c r="D85" s="71">
        <v>0.72727272727272729</v>
      </c>
      <c r="E85" s="71">
        <v>0.63636363636363635</v>
      </c>
      <c r="F85" s="71">
        <v>0.69230769230769229</v>
      </c>
      <c r="G85" s="71">
        <v>0.69230769230769229</v>
      </c>
      <c r="H85" s="71">
        <v>0.77</v>
      </c>
      <c r="I85" s="71">
        <v>0.77</v>
      </c>
      <c r="J85" s="71">
        <v>0.77</v>
      </c>
      <c r="K85" s="71">
        <v>0.76923076923076927</v>
      </c>
      <c r="L85" s="111">
        <v>0.93</v>
      </c>
      <c r="M85" s="67"/>
    </row>
    <row r="86" spans="1:13" x14ac:dyDescent="0.25">
      <c r="B86" s="67"/>
      <c r="C86" s="71"/>
      <c r="D86" s="71"/>
      <c r="E86" s="71"/>
      <c r="F86" s="71"/>
      <c r="G86" s="71"/>
      <c r="H86" s="71"/>
      <c r="I86" s="71"/>
      <c r="J86" s="71"/>
      <c r="K86" s="71"/>
    </row>
    <row r="87" spans="1:13" s="7" customFormat="1" ht="18.75" x14ac:dyDescent="0.3">
      <c r="A87"/>
      <c r="B87" s="54" t="s">
        <v>10989</v>
      </c>
      <c r="C87" s="54"/>
      <c r="D87" s="54"/>
      <c r="E87" s="54"/>
      <c r="F87" s="54"/>
      <c r="G87" s="54"/>
      <c r="H87" s="54"/>
      <c r="I87" s="54"/>
      <c r="J87" s="54"/>
      <c r="K87" s="54"/>
      <c r="L87" s="114"/>
      <c r="M87" s="118"/>
    </row>
    <row r="88" spans="1:13" x14ac:dyDescent="0.25">
      <c r="A88" t="s">
        <v>229</v>
      </c>
      <c r="B88" s="67" t="s">
        <v>210</v>
      </c>
      <c r="C88" s="67" t="s">
        <v>128</v>
      </c>
      <c r="D88" s="67" t="s">
        <v>129</v>
      </c>
      <c r="E88" s="67" t="s">
        <v>130</v>
      </c>
      <c r="F88" s="67" t="s">
        <v>131</v>
      </c>
      <c r="G88" s="67" t="s">
        <v>132</v>
      </c>
      <c r="H88" s="67" t="s">
        <v>133</v>
      </c>
      <c r="I88" s="67" t="s">
        <v>134</v>
      </c>
      <c r="J88" s="67" t="s">
        <v>135</v>
      </c>
      <c r="K88" s="67" t="s">
        <v>136</v>
      </c>
      <c r="L88" s="67" t="s">
        <v>137</v>
      </c>
      <c r="M88" s="67" t="s">
        <v>234</v>
      </c>
    </row>
    <row r="89" spans="1:13" s="6" customFormat="1" x14ac:dyDescent="0.25">
      <c r="A89" t="s">
        <v>244</v>
      </c>
      <c r="B89" s="72" t="s">
        <v>180</v>
      </c>
      <c r="C89" s="74" t="s">
        <v>10948</v>
      </c>
      <c r="D89" s="74">
        <v>0.55000000000000004</v>
      </c>
      <c r="E89" s="74">
        <v>0.56999999999999995</v>
      </c>
      <c r="F89" s="74">
        <v>0.64</v>
      </c>
      <c r="G89" s="74">
        <v>0.67</v>
      </c>
      <c r="H89" s="74">
        <v>0.68</v>
      </c>
      <c r="I89" s="74">
        <v>0.69</v>
      </c>
      <c r="J89" s="74">
        <v>0.7</v>
      </c>
      <c r="K89" s="74">
        <v>0.72289156626506024</v>
      </c>
      <c r="L89" s="113">
        <v>0.76</v>
      </c>
      <c r="M89" s="72"/>
    </row>
    <row r="90" spans="1:13" x14ac:dyDescent="0.25">
      <c r="A90" t="s">
        <v>235</v>
      </c>
      <c r="B90" s="67" t="s">
        <v>171</v>
      </c>
      <c r="C90" s="71" t="s">
        <v>10948</v>
      </c>
      <c r="D90" s="71">
        <v>0.25</v>
      </c>
      <c r="E90" s="71">
        <v>0.25</v>
      </c>
      <c r="F90" s="71">
        <v>0.25</v>
      </c>
      <c r="G90" s="71">
        <v>0.6</v>
      </c>
      <c r="H90" s="71">
        <v>0.6</v>
      </c>
      <c r="I90" s="71">
        <v>0.5</v>
      </c>
      <c r="J90" s="71">
        <v>0.5</v>
      </c>
      <c r="K90" s="71">
        <v>0.5</v>
      </c>
      <c r="L90" s="111">
        <v>0.5</v>
      </c>
      <c r="M90" s="67"/>
    </row>
    <row r="91" spans="1:13" x14ac:dyDescent="0.25">
      <c r="A91" t="s">
        <v>236</v>
      </c>
      <c r="B91" s="67" t="s">
        <v>172</v>
      </c>
      <c r="C91" s="71" t="s">
        <v>10948</v>
      </c>
      <c r="D91" s="71">
        <v>0.33</v>
      </c>
      <c r="E91" s="71">
        <v>0.33</v>
      </c>
      <c r="F91" s="71">
        <v>0.5</v>
      </c>
      <c r="G91" s="71">
        <v>0.5</v>
      </c>
      <c r="H91" s="71">
        <v>0.5</v>
      </c>
      <c r="I91" s="71">
        <v>0.5</v>
      </c>
      <c r="J91" s="71">
        <v>0.5</v>
      </c>
      <c r="K91" s="71">
        <v>0.5</v>
      </c>
      <c r="L91" s="111">
        <v>0.5</v>
      </c>
      <c r="M91" s="67"/>
    </row>
    <row r="92" spans="1:13" x14ac:dyDescent="0.25">
      <c r="A92" t="s">
        <v>237</v>
      </c>
      <c r="B92" s="67" t="s">
        <v>173</v>
      </c>
      <c r="C92" s="71" t="s">
        <v>10948</v>
      </c>
      <c r="D92" s="71">
        <v>0.44</v>
      </c>
      <c r="E92" s="71">
        <v>0.66</v>
      </c>
      <c r="F92" s="71">
        <v>0.66</v>
      </c>
      <c r="G92" s="71">
        <v>0.66</v>
      </c>
      <c r="H92" s="71">
        <v>0.78</v>
      </c>
      <c r="I92" s="71">
        <v>0.78</v>
      </c>
      <c r="J92" s="71">
        <v>0.78</v>
      </c>
      <c r="K92" s="71">
        <v>0.88888888888888884</v>
      </c>
      <c r="L92" s="111">
        <v>0.88888888888888884</v>
      </c>
      <c r="M92" s="67"/>
    </row>
    <row r="93" spans="1:13" x14ac:dyDescent="0.25">
      <c r="A93" t="s">
        <v>239</v>
      </c>
      <c r="B93" s="67" t="s">
        <v>175</v>
      </c>
      <c r="C93" s="71" t="s">
        <v>10948</v>
      </c>
      <c r="D93" s="71">
        <v>0.62</v>
      </c>
      <c r="E93" s="71">
        <v>0.62</v>
      </c>
      <c r="F93" s="71">
        <v>0.69</v>
      </c>
      <c r="G93" s="71">
        <v>0.69</v>
      </c>
      <c r="H93" s="71">
        <v>0.69</v>
      </c>
      <c r="I93" s="71">
        <v>0.69</v>
      </c>
      <c r="J93" s="71">
        <v>0.69</v>
      </c>
      <c r="K93" s="71">
        <v>0.69230769230769229</v>
      </c>
      <c r="L93" s="111">
        <v>0.69230769230769229</v>
      </c>
      <c r="M93" s="67"/>
    </row>
    <row r="94" spans="1:13" x14ac:dyDescent="0.25">
      <c r="A94" t="s">
        <v>238</v>
      </c>
      <c r="B94" s="67" t="s">
        <v>174</v>
      </c>
      <c r="C94" s="71" t="s">
        <v>10948</v>
      </c>
      <c r="D94" s="71">
        <v>0.38</v>
      </c>
      <c r="E94" s="71">
        <v>0.38</v>
      </c>
      <c r="F94" s="71">
        <v>0.75</v>
      </c>
      <c r="G94" s="71">
        <v>0.63</v>
      </c>
      <c r="H94" s="71">
        <v>0.75</v>
      </c>
      <c r="I94" s="71">
        <v>0.75</v>
      </c>
      <c r="J94" s="71">
        <v>0.75</v>
      </c>
      <c r="K94" s="71">
        <v>0.75</v>
      </c>
      <c r="L94" s="111">
        <v>0.75</v>
      </c>
      <c r="M94" s="67"/>
    </row>
    <row r="95" spans="1:13" x14ac:dyDescent="0.25">
      <c r="A95" t="s">
        <v>240</v>
      </c>
      <c r="B95" s="67" t="s">
        <v>176</v>
      </c>
      <c r="C95" s="71" t="s">
        <v>10948</v>
      </c>
      <c r="D95" s="71">
        <v>0.8</v>
      </c>
      <c r="E95" s="71">
        <v>0.8</v>
      </c>
      <c r="F95" s="71">
        <v>0.8</v>
      </c>
      <c r="G95" s="71">
        <v>0.8</v>
      </c>
      <c r="H95" s="71">
        <v>0.8</v>
      </c>
      <c r="I95" s="71">
        <v>0.8</v>
      </c>
      <c r="J95" s="71">
        <v>0.8</v>
      </c>
      <c r="K95" s="71">
        <v>0.9</v>
      </c>
      <c r="L95" s="111">
        <v>0.9</v>
      </c>
      <c r="M95" s="67"/>
    </row>
    <row r="96" spans="1:13" x14ac:dyDescent="0.25">
      <c r="A96" t="s">
        <v>241</v>
      </c>
      <c r="B96" s="67" t="s">
        <v>177</v>
      </c>
      <c r="C96" s="71" t="s">
        <v>10948</v>
      </c>
      <c r="D96" s="71">
        <v>1</v>
      </c>
      <c r="E96" s="71">
        <v>1</v>
      </c>
      <c r="F96" s="71">
        <v>1</v>
      </c>
      <c r="G96" s="71">
        <v>1</v>
      </c>
      <c r="H96" s="71">
        <v>1</v>
      </c>
      <c r="I96" s="71">
        <v>1</v>
      </c>
      <c r="J96" s="71">
        <v>1</v>
      </c>
      <c r="K96" s="71">
        <v>1</v>
      </c>
      <c r="L96" s="111">
        <v>1</v>
      </c>
      <c r="M96" s="67"/>
    </row>
    <row r="97" spans="1:13" x14ac:dyDescent="0.25">
      <c r="A97" t="s">
        <v>242</v>
      </c>
      <c r="B97" s="67" t="s">
        <v>178</v>
      </c>
      <c r="C97" s="71" t="s">
        <v>10948</v>
      </c>
      <c r="D97" s="71">
        <v>0.65</v>
      </c>
      <c r="E97" s="71">
        <v>0.71</v>
      </c>
      <c r="F97" s="71">
        <v>0.71</v>
      </c>
      <c r="G97" s="71">
        <v>0.71</v>
      </c>
      <c r="H97" s="71">
        <v>0.71</v>
      </c>
      <c r="I97" s="71">
        <v>0.69</v>
      </c>
      <c r="J97" s="71">
        <v>0.69</v>
      </c>
      <c r="K97" s="71">
        <v>0.6875</v>
      </c>
      <c r="L97" s="111">
        <v>0.6875</v>
      </c>
      <c r="M97" s="67"/>
    </row>
    <row r="98" spans="1:13" x14ac:dyDescent="0.25">
      <c r="A98" t="s">
        <v>243</v>
      </c>
      <c r="B98" s="67" t="s">
        <v>179</v>
      </c>
      <c r="C98" s="71" t="s">
        <v>10948</v>
      </c>
      <c r="D98" s="71">
        <v>0.5</v>
      </c>
      <c r="E98" s="71">
        <v>0.44</v>
      </c>
      <c r="F98" s="71">
        <v>0.6</v>
      </c>
      <c r="G98" s="71">
        <v>0.6</v>
      </c>
      <c r="H98" s="71">
        <v>0.63</v>
      </c>
      <c r="I98" s="71">
        <v>0.66</v>
      </c>
      <c r="J98" s="71">
        <v>0.71</v>
      </c>
      <c r="K98" s="71">
        <v>0.7142857142857143</v>
      </c>
      <c r="L98" s="111">
        <v>0.93</v>
      </c>
      <c r="M98" s="67"/>
    </row>
    <row r="99" spans="1:13" s="8" customFormat="1" x14ac:dyDescent="0.25">
      <c r="A99"/>
      <c r="B99" s="8" t="s">
        <v>252</v>
      </c>
    </row>
    <row r="100" spans="1:13" s="8" customFormat="1" x14ac:dyDescent="0.25">
      <c r="A100"/>
      <c r="B100" s="8" t="s">
        <v>10990</v>
      </c>
    </row>
  </sheetData>
  <mergeCells count="4">
    <mergeCell ref="B3:H3"/>
    <mergeCell ref="B4:H4"/>
    <mergeCell ref="B5:H5"/>
    <mergeCell ref="B6:H6"/>
  </mergeCells>
  <phoneticPr fontId="21" type="noConversion"/>
  <hyperlinks>
    <hyperlink ref="B1" location="'Contents'!B7" display="⇐ Return to contents" xr:uid="{DE76F03E-CE3F-43FD-B2DD-1C1F03E71FC3}"/>
  </hyperlinks>
  <pageMargins left="0.7" right="0.7" top="0.75" bottom="0.75" header="0.3" footer="0.3"/>
  <pageSetup orientation="portrait" horizontalDpi="300" verticalDpi="300" r:id="rId1"/>
  <tableParts count="7">
    <tablePart r:id="rId2"/>
    <tablePart r:id="rId3"/>
    <tablePart r:id="rId4"/>
    <tablePart r:id="rId5"/>
    <tablePart r:id="rId6"/>
    <tablePart r:id="rId7"/>
    <tablePart r:id="rId8"/>
  </tableParts>
  <extLst>
    <ext xmlns:x14="http://schemas.microsoft.com/office/spreadsheetml/2009/9/main" uri="{05C60535-1F16-4fd2-B633-F4F36F0B64E0}">
      <x14:sparklineGroups xmlns:xm="http://schemas.microsoft.com/office/excel/2006/main">
        <x14:sparklineGroup displayEmptyCellsAs="gap" xr2:uid="{00000000-0003-0000-0E00-000009000000}">
          <x14:colorSeries rgb="FF376092"/>
          <x14:colorNegative rgb="FFD00000"/>
          <x14:colorAxis rgb="FF000000"/>
          <x14:colorMarkers rgb="FFD00000"/>
          <x14:colorFirst rgb="FFD00000"/>
          <x14:colorLast rgb="FFD00000"/>
          <x14:colorHigh rgb="FFD00000"/>
          <x14:colorLow rgb="FFD00000"/>
          <x14:sparklines>
            <x14:sparkline>
              <xm:f>'Historic Environment Records'!H11:L11</xm:f>
              <xm:sqref>M11</xm:sqref>
            </x14:sparkline>
            <x14:sparkline>
              <xm:f>'Historic Environment Records'!H12:L12</xm:f>
              <xm:sqref>M12</xm:sqref>
            </x14:sparkline>
            <x14:sparkline>
              <xm:f>'Historic Environment Records'!H13:L13</xm:f>
              <xm:sqref>M13</xm:sqref>
            </x14:sparkline>
            <x14:sparkline>
              <xm:f>'Historic Environment Records'!H14:L14</xm:f>
              <xm:sqref>M14</xm:sqref>
            </x14:sparkline>
            <x14:sparkline>
              <xm:f>'Historic Environment Records'!H15:L15</xm:f>
              <xm:sqref>M15</xm:sqref>
            </x14:sparkline>
            <x14:sparkline>
              <xm:f>'Historic Environment Records'!H16:L16</xm:f>
              <xm:sqref>M16</xm:sqref>
            </x14:sparkline>
            <x14:sparkline>
              <xm:f>'Historic Environment Records'!H17:L17</xm:f>
              <xm:sqref>M17</xm:sqref>
            </x14:sparkline>
            <x14:sparkline>
              <xm:f>'Historic Environment Records'!H18:L18</xm:f>
              <xm:sqref>M18</xm:sqref>
            </x14:sparkline>
            <x14:sparkline>
              <xm:f>'Historic Environment Records'!H19:L19</xm:f>
              <xm:sqref>M19</xm:sqref>
            </x14:sparkline>
            <x14:sparkline>
              <xm:f>'Historic Environment Records'!H20:L20</xm:f>
              <xm:sqref>M20</xm:sqref>
            </x14:sparkline>
          </x14:sparklines>
        </x14:sparklineGroup>
        <x14:sparklineGroup displayEmptyCellsAs="gap" xr2:uid="{00000000-0003-0000-0E00-00000A000000}">
          <x14:colorSeries rgb="FF376092"/>
          <x14:colorNegative rgb="FFD00000"/>
          <x14:colorAxis rgb="FF000000"/>
          <x14:colorMarkers rgb="FFD00000"/>
          <x14:colorFirst rgb="FFD00000"/>
          <x14:colorLast rgb="FFD00000"/>
          <x14:colorHigh rgb="FFD00000"/>
          <x14:colorLow rgb="FFD00000"/>
          <x14:sparklines>
            <x14:sparkline>
              <xm:f>'Historic Environment Records'!C24:L24</xm:f>
              <xm:sqref>M24</xm:sqref>
            </x14:sparkline>
            <x14:sparkline>
              <xm:f>'Historic Environment Records'!C25:L25</xm:f>
              <xm:sqref>M25</xm:sqref>
            </x14:sparkline>
            <x14:sparkline>
              <xm:f>'Historic Environment Records'!C26:L26</xm:f>
              <xm:sqref>M26</xm:sqref>
            </x14:sparkline>
            <x14:sparkline>
              <xm:f>'Historic Environment Records'!C27:L27</xm:f>
              <xm:sqref>M27</xm:sqref>
            </x14:sparkline>
            <x14:sparkline>
              <xm:f>'Historic Environment Records'!C28:L28</xm:f>
              <xm:sqref>M28</xm:sqref>
            </x14:sparkline>
            <x14:sparkline>
              <xm:f>'Historic Environment Records'!C29:L29</xm:f>
              <xm:sqref>M29</xm:sqref>
            </x14:sparkline>
            <x14:sparkline>
              <xm:f>'Historic Environment Records'!C30:L30</xm:f>
              <xm:sqref>M30</xm:sqref>
            </x14:sparkline>
            <x14:sparkline>
              <xm:f>'Historic Environment Records'!C31:L31</xm:f>
              <xm:sqref>M31</xm:sqref>
            </x14:sparkline>
            <x14:sparkline>
              <xm:f>'Historic Environment Records'!C32:L32</xm:f>
              <xm:sqref>M32</xm:sqref>
            </x14:sparkline>
            <x14:sparkline>
              <xm:f>'Historic Environment Records'!C33:L33</xm:f>
              <xm:sqref>M33</xm:sqref>
            </x14:sparkline>
          </x14:sparklines>
        </x14:sparklineGroup>
        <x14:sparklineGroup displayEmptyCellsAs="gap" xr2:uid="{00000000-0003-0000-0E00-00000B000000}">
          <x14:colorSeries rgb="FF376092"/>
          <x14:colorNegative rgb="FFD00000"/>
          <x14:colorAxis rgb="FF000000"/>
          <x14:colorMarkers rgb="FFD00000"/>
          <x14:colorFirst rgb="FFD00000"/>
          <x14:colorLast rgb="FFD00000"/>
          <x14:colorHigh rgb="FFD00000"/>
          <x14:colorLow rgb="FFD00000"/>
          <x14:sparklines>
            <x14:sparkline>
              <xm:f>'Historic Environment Records'!C37:L37</xm:f>
              <xm:sqref>M37</xm:sqref>
            </x14:sparkline>
            <x14:sparkline>
              <xm:f>'Historic Environment Records'!C38:L38</xm:f>
              <xm:sqref>M38</xm:sqref>
            </x14:sparkline>
            <x14:sparkline>
              <xm:f>'Historic Environment Records'!C39:L39</xm:f>
              <xm:sqref>M39</xm:sqref>
            </x14:sparkline>
            <x14:sparkline>
              <xm:f>'Historic Environment Records'!C40:L40</xm:f>
              <xm:sqref>M40</xm:sqref>
            </x14:sparkline>
            <x14:sparkline>
              <xm:f>'Historic Environment Records'!C41:L41</xm:f>
              <xm:sqref>M41</xm:sqref>
            </x14:sparkline>
            <x14:sparkline>
              <xm:f>'Historic Environment Records'!C42:L42</xm:f>
              <xm:sqref>M42</xm:sqref>
            </x14:sparkline>
            <x14:sparkline>
              <xm:f>'Historic Environment Records'!C43:L43</xm:f>
              <xm:sqref>M43</xm:sqref>
            </x14:sparkline>
            <x14:sparkline>
              <xm:f>'Historic Environment Records'!C44:L44</xm:f>
              <xm:sqref>M44</xm:sqref>
            </x14:sparkline>
            <x14:sparkline>
              <xm:f>'Historic Environment Records'!C45:L45</xm:f>
              <xm:sqref>M45</xm:sqref>
            </x14:sparkline>
            <x14:sparkline>
              <xm:f>'Historic Environment Records'!C46:L46</xm:f>
              <xm:sqref>M46</xm:sqref>
            </x14:sparkline>
          </x14:sparklines>
        </x14:sparklineGroup>
        <x14:sparklineGroup displayEmptyCellsAs="gap" xr2:uid="{00000000-0003-0000-0E00-00000C000000}">
          <x14:colorSeries rgb="FF376092"/>
          <x14:colorNegative rgb="FFD00000"/>
          <x14:colorAxis rgb="FF000000"/>
          <x14:colorMarkers rgb="FFD00000"/>
          <x14:colorFirst rgb="FFD00000"/>
          <x14:colorLast rgb="FFD00000"/>
          <x14:colorHigh rgb="FFD00000"/>
          <x14:colorLow rgb="FFD00000"/>
          <x14:sparklines>
            <x14:sparkline>
              <xm:f>'Historic Environment Records'!C50:L50</xm:f>
              <xm:sqref>M50</xm:sqref>
            </x14:sparkline>
            <x14:sparkline>
              <xm:f>'Historic Environment Records'!C51:L51</xm:f>
              <xm:sqref>M51</xm:sqref>
            </x14:sparkline>
            <x14:sparkline>
              <xm:f>'Historic Environment Records'!C52:L52</xm:f>
              <xm:sqref>M52</xm:sqref>
            </x14:sparkline>
            <x14:sparkline>
              <xm:f>'Historic Environment Records'!C53:L53</xm:f>
              <xm:sqref>M53</xm:sqref>
            </x14:sparkline>
            <x14:sparkline>
              <xm:f>'Historic Environment Records'!C54:L54</xm:f>
              <xm:sqref>M54</xm:sqref>
            </x14:sparkline>
            <x14:sparkline>
              <xm:f>'Historic Environment Records'!C55:L55</xm:f>
              <xm:sqref>M55</xm:sqref>
            </x14:sparkline>
            <x14:sparkline>
              <xm:f>'Historic Environment Records'!C56:L56</xm:f>
              <xm:sqref>M56</xm:sqref>
            </x14:sparkline>
            <x14:sparkline>
              <xm:f>'Historic Environment Records'!C57:L57</xm:f>
              <xm:sqref>M57</xm:sqref>
            </x14:sparkline>
            <x14:sparkline>
              <xm:f>'Historic Environment Records'!C58:L58</xm:f>
              <xm:sqref>M58</xm:sqref>
            </x14:sparkline>
            <x14:sparkline>
              <xm:f>'Historic Environment Records'!C59:L59</xm:f>
              <xm:sqref>M59</xm:sqref>
            </x14:sparkline>
          </x14:sparklines>
        </x14:sparklineGroup>
        <x14:sparklineGroup displayEmptyCellsAs="gap" xr2:uid="{00000000-0003-0000-0E00-00000D000000}">
          <x14:colorSeries rgb="FF376092"/>
          <x14:colorNegative rgb="FFD00000"/>
          <x14:colorAxis rgb="FF000000"/>
          <x14:colorMarkers rgb="FFD00000"/>
          <x14:colorFirst rgb="FFD00000"/>
          <x14:colorLast rgb="FFD00000"/>
          <x14:colorHigh rgb="FFD00000"/>
          <x14:colorLow rgb="FFD00000"/>
          <x14:sparklines>
            <x14:sparkline>
              <xm:f>'Historic Environment Records'!C63:L63</xm:f>
              <xm:sqref>M63</xm:sqref>
            </x14:sparkline>
            <x14:sparkline>
              <xm:f>'Historic Environment Records'!C64:L64</xm:f>
              <xm:sqref>M64</xm:sqref>
            </x14:sparkline>
            <x14:sparkline>
              <xm:f>'Historic Environment Records'!C65:L65</xm:f>
              <xm:sqref>M65</xm:sqref>
            </x14:sparkline>
            <x14:sparkline>
              <xm:f>'Historic Environment Records'!C66:L66</xm:f>
              <xm:sqref>M66</xm:sqref>
            </x14:sparkline>
            <x14:sparkline>
              <xm:f>'Historic Environment Records'!C67:L67</xm:f>
              <xm:sqref>M67</xm:sqref>
            </x14:sparkline>
            <x14:sparkline>
              <xm:f>'Historic Environment Records'!C68:L68</xm:f>
              <xm:sqref>M68</xm:sqref>
            </x14:sparkline>
            <x14:sparkline>
              <xm:f>'Historic Environment Records'!C69:L69</xm:f>
              <xm:sqref>M69</xm:sqref>
            </x14:sparkline>
            <x14:sparkline>
              <xm:f>'Historic Environment Records'!C70:L70</xm:f>
              <xm:sqref>M70</xm:sqref>
            </x14:sparkline>
            <x14:sparkline>
              <xm:f>'Historic Environment Records'!C71:L71</xm:f>
              <xm:sqref>M71</xm:sqref>
            </x14:sparkline>
            <x14:sparkline>
              <xm:f>'Historic Environment Records'!C72:L72</xm:f>
              <xm:sqref>M72</xm:sqref>
            </x14:sparkline>
          </x14:sparklines>
        </x14:sparklineGroup>
        <x14:sparklineGroup displayEmptyCellsAs="gap" xr2:uid="{00000000-0003-0000-0E00-00000E000000}">
          <x14:colorSeries rgb="FF376092"/>
          <x14:colorNegative rgb="FFD00000"/>
          <x14:colorAxis rgb="FF000000"/>
          <x14:colorMarkers rgb="FFD00000"/>
          <x14:colorFirst rgb="FFD00000"/>
          <x14:colorLast rgb="FFD00000"/>
          <x14:colorHigh rgb="FFD00000"/>
          <x14:colorLow rgb="FFD00000"/>
          <x14:sparklines>
            <x14:sparkline>
              <xm:f>'Historic Environment Records'!C76:L76</xm:f>
              <xm:sqref>M76</xm:sqref>
            </x14:sparkline>
            <x14:sparkline>
              <xm:f>'Historic Environment Records'!C77:L77</xm:f>
              <xm:sqref>M77</xm:sqref>
            </x14:sparkline>
            <x14:sparkline>
              <xm:f>'Historic Environment Records'!C78:L78</xm:f>
              <xm:sqref>M78</xm:sqref>
            </x14:sparkline>
            <x14:sparkline>
              <xm:f>'Historic Environment Records'!C79:L79</xm:f>
              <xm:sqref>M79</xm:sqref>
            </x14:sparkline>
            <x14:sparkline>
              <xm:f>'Historic Environment Records'!C80:L80</xm:f>
              <xm:sqref>M80</xm:sqref>
            </x14:sparkline>
            <x14:sparkline>
              <xm:f>'Historic Environment Records'!C81:L81</xm:f>
              <xm:sqref>M81</xm:sqref>
            </x14:sparkline>
            <x14:sparkline>
              <xm:f>'Historic Environment Records'!C82:L82</xm:f>
              <xm:sqref>M82</xm:sqref>
            </x14:sparkline>
            <x14:sparkline>
              <xm:f>'Historic Environment Records'!C83:L83</xm:f>
              <xm:sqref>M83</xm:sqref>
            </x14:sparkline>
            <x14:sparkline>
              <xm:f>'Historic Environment Records'!C84:L84</xm:f>
              <xm:sqref>M84</xm:sqref>
            </x14:sparkline>
            <x14:sparkline>
              <xm:f>'Historic Environment Records'!C85:L85</xm:f>
              <xm:sqref>M85</xm:sqref>
            </x14:sparkline>
          </x14:sparklines>
        </x14:sparklineGroup>
        <x14:sparklineGroup displayEmptyCellsAs="gap" xr2:uid="{00000000-0003-0000-0E00-00000F000000}">
          <x14:colorSeries rgb="FF376092"/>
          <x14:colorNegative rgb="FFD00000"/>
          <x14:colorAxis rgb="FF000000"/>
          <x14:colorMarkers rgb="FFD00000"/>
          <x14:colorFirst rgb="FFD00000"/>
          <x14:colorLast rgb="FFD00000"/>
          <x14:colorHigh rgb="FFD00000"/>
          <x14:colorLow rgb="FFD00000"/>
          <x14:sparklines>
            <x14:sparkline>
              <xm:f>'Historic Environment Records'!D89:L89</xm:f>
              <xm:sqref>M89</xm:sqref>
            </x14:sparkline>
            <x14:sparkline>
              <xm:f>'Historic Environment Records'!D90:L90</xm:f>
              <xm:sqref>M90</xm:sqref>
            </x14:sparkline>
            <x14:sparkline>
              <xm:f>'Historic Environment Records'!D91:L91</xm:f>
              <xm:sqref>M91</xm:sqref>
            </x14:sparkline>
            <x14:sparkline>
              <xm:f>'Historic Environment Records'!D92:L92</xm:f>
              <xm:sqref>M92</xm:sqref>
            </x14:sparkline>
            <x14:sparkline>
              <xm:f>'Historic Environment Records'!D93:L93</xm:f>
              <xm:sqref>M93</xm:sqref>
            </x14:sparkline>
            <x14:sparkline>
              <xm:f>'Historic Environment Records'!D94:L94</xm:f>
              <xm:sqref>M94</xm:sqref>
            </x14:sparkline>
            <x14:sparkline>
              <xm:f>'Historic Environment Records'!D95:L95</xm:f>
              <xm:sqref>M95</xm:sqref>
            </x14:sparkline>
            <x14:sparkline>
              <xm:f>'Historic Environment Records'!D96:L96</xm:f>
              <xm:sqref>M96</xm:sqref>
            </x14:sparkline>
            <x14:sparkline>
              <xm:f>'Historic Environment Records'!D97:L97</xm:f>
              <xm:sqref>M97</xm:sqref>
            </x14:sparkline>
            <x14:sparkline>
              <xm:f>'Historic Environment Records'!D98:L98</xm:f>
              <xm:sqref>M98</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R18"/>
  <sheetViews>
    <sheetView showGridLines="0" topLeftCell="B1" zoomScaleNormal="100" workbookViewId="0">
      <selection activeCell="B1" sqref="B1"/>
    </sheetView>
  </sheetViews>
  <sheetFormatPr defaultColWidth="9.140625" defaultRowHeight="14.25" outlineLevelCol="1" x14ac:dyDescent="0.2"/>
  <cols>
    <col min="1" max="1" width="13.28515625" style="2" hidden="1" customWidth="1" outlineLevel="1"/>
    <col min="2" max="2" width="24.7109375" style="2" customWidth="1" collapsed="1"/>
    <col min="3" max="3" width="9.140625" style="2"/>
    <col min="4" max="18" width="14.28515625" style="2" customWidth="1"/>
    <col min="19" max="16384" width="9.140625" style="2"/>
  </cols>
  <sheetData>
    <row r="1" spans="1:18" ht="15" x14ac:dyDescent="0.25">
      <c r="A1" s="51"/>
      <c r="B1" s="51" t="s">
        <v>33</v>
      </c>
      <c r="C1" s="67"/>
      <c r="D1" s="67"/>
      <c r="E1" s="67"/>
      <c r="F1" s="67"/>
      <c r="G1" s="67"/>
      <c r="H1" s="67"/>
      <c r="I1" s="67"/>
      <c r="J1" s="67"/>
      <c r="K1" s="67"/>
      <c r="L1" s="67"/>
      <c r="M1" s="67"/>
      <c r="N1" s="67"/>
      <c r="O1" s="67"/>
      <c r="P1" s="67"/>
      <c r="Q1" s="67"/>
      <c r="R1" s="67"/>
    </row>
    <row r="2" spans="1:18" s="1" customFormat="1" ht="31.5" x14ac:dyDescent="0.5">
      <c r="A2" s="52"/>
      <c r="B2" s="52" t="s">
        <v>10991</v>
      </c>
      <c r="C2" s="52"/>
      <c r="D2" s="52"/>
      <c r="E2" s="52"/>
      <c r="F2" s="52"/>
      <c r="G2" s="52"/>
      <c r="H2" s="52"/>
      <c r="I2" s="52"/>
      <c r="J2" s="52"/>
      <c r="K2" s="52"/>
      <c r="L2" s="52"/>
      <c r="M2" s="52"/>
      <c r="N2" s="52"/>
      <c r="O2" s="52"/>
      <c r="P2" s="52"/>
      <c r="Q2" s="52"/>
      <c r="R2" s="52"/>
    </row>
    <row r="3" spans="1:18" ht="46.9" customHeight="1" x14ac:dyDescent="0.25">
      <c r="A3" s="67"/>
      <c r="B3" s="272" t="s">
        <v>10992</v>
      </c>
      <c r="C3" s="272"/>
      <c r="D3" s="272"/>
      <c r="E3" s="272"/>
      <c r="F3" s="272"/>
      <c r="G3" s="272"/>
      <c r="H3" s="272"/>
      <c r="I3" s="67"/>
      <c r="J3" s="67"/>
      <c r="K3" s="67"/>
      <c r="L3" s="67"/>
      <c r="M3" s="67"/>
      <c r="N3" s="67"/>
      <c r="O3" s="67"/>
      <c r="P3" s="67"/>
      <c r="Q3" s="67"/>
      <c r="R3" s="67"/>
    </row>
    <row r="4" spans="1:18" ht="15" x14ac:dyDescent="0.25">
      <c r="A4" s="67"/>
      <c r="B4" s="67"/>
      <c r="C4" s="67"/>
      <c r="D4" s="67"/>
      <c r="E4" s="67"/>
      <c r="F4" s="67"/>
      <c r="G4" s="67"/>
      <c r="H4" s="67"/>
      <c r="I4" s="67"/>
      <c r="J4" s="67"/>
      <c r="K4" s="67"/>
      <c r="L4" s="67"/>
      <c r="M4" s="67"/>
      <c r="N4" s="67"/>
      <c r="O4" s="67"/>
      <c r="P4" s="67"/>
      <c r="Q4" s="67"/>
      <c r="R4" s="67"/>
    </row>
    <row r="5" spans="1:18" s="7" customFormat="1" ht="18.75" x14ac:dyDescent="0.3">
      <c r="A5" s="54"/>
      <c r="B5" s="54" t="s">
        <v>10993</v>
      </c>
      <c r="C5" s="54"/>
      <c r="D5" s="54"/>
      <c r="E5" s="54"/>
      <c r="F5" s="54"/>
      <c r="G5" s="54"/>
      <c r="H5" s="54"/>
      <c r="I5" s="54"/>
      <c r="J5" s="54"/>
      <c r="K5" s="54"/>
      <c r="L5" s="54"/>
      <c r="M5" s="54"/>
      <c r="N5" s="54"/>
      <c r="O5" s="54"/>
      <c r="P5" s="54"/>
      <c r="Q5" s="54"/>
      <c r="R5" s="54"/>
    </row>
    <row r="6" spans="1:18" ht="15" x14ac:dyDescent="0.25">
      <c r="A6" s="67" t="s">
        <v>229</v>
      </c>
      <c r="B6" s="67" t="s">
        <v>210</v>
      </c>
      <c r="C6" s="67" t="s">
        <v>230</v>
      </c>
      <c r="D6" s="67" t="s">
        <v>10752</v>
      </c>
      <c r="E6" s="67" t="s">
        <v>10739</v>
      </c>
      <c r="F6" s="67" t="s">
        <v>10740</v>
      </c>
      <c r="G6" s="67" t="s">
        <v>1062</v>
      </c>
      <c r="H6" s="67" t="s">
        <v>126</v>
      </c>
      <c r="I6" s="67" t="s">
        <v>127</v>
      </c>
      <c r="J6" s="67" t="s">
        <v>128</v>
      </c>
      <c r="K6" s="67" t="s">
        <v>129</v>
      </c>
      <c r="L6" s="67" t="s">
        <v>130</v>
      </c>
      <c r="M6" s="67" t="s">
        <v>131</v>
      </c>
      <c r="N6" s="67" t="s">
        <v>132</v>
      </c>
      <c r="O6" s="67" t="s">
        <v>133</v>
      </c>
      <c r="P6" s="67" t="s">
        <v>134</v>
      </c>
      <c r="Q6" s="67" t="s">
        <v>135</v>
      </c>
      <c r="R6" s="67" t="s">
        <v>234</v>
      </c>
    </row>
    <row r="7" spans="1:18" ht="15" x14ac:dyDescent="0.25">
      <c r="A7" s="71" t="s">
        <v>235</v>
      </c>
      <c r="B7" s="67" t="s">
        <v>171</v>
      </c>
      <c r="C7" s="71">
        <v>0</v>
      </c>
      <c r="D7" s="71" t="s">
        <v>149</v>
      </c>
      <c r="E7" s="71">
        <v>0.73</v>
      </c>
      <c r="F7" s="71">
        <v>0.76</v>
      </c>
      <c r="G7" s="71">
        <v>0.81</v>
      </c>
      <c r="H7" s="71">
        <v>0.86</v>
      </c>
      <c r="I7" s="71">
        <v>0.89</v>
      </c>
      <c r="J7" s="71">
        <v>0.94</v>
      </c>
      <c r="K7" s="71">
        <v>0.96</v>
      </c>
      <c r="L7" s="71">
        <v>1</v>
      </c>
      <c r="M7" s="71">
        <v>1</v>
      </c>
      <c r="N7" s="71">
        <v>1</v>
      </c>
      <c r="O7" s="71">
        <v>1</v>
      </c>
      <c r="P7" s="71">
        <v>1</v>
      </c>
      <c r="Q7" s="71">
        <v>1</v>
      </c>
      <c r="R7" s="67"/>
    </row>
    <row r="8" spans="1:18" ht="15" x14ac:dyDescent="0.25">
      <c r="A8" s="71" t="s">
        <v>236</v>
      </c>
      <c r="B8" s="67" t="s">
        <v>172</v>
      </c>
      <c r="C8" s="71">
        <v>0.37820785481355451</v>
      </c>
      <c r="D8" s="71" t="s">
        <v>149</v>
      </c>
      <c r="E8" s="71">
        <v>0.76</v>
      </c>
      <c r="F8" s="71">
        <v>0.85</v>
      </c>
      <c r="G8" s="71">
        <v>0.94579611512831419</v>
      </c>
      <c r="H8" s="71">
        <v>0.96</v>
      </c>
      <c r="I8" s="71">
        <v>0.98</v>
      </c>
      <c r="J8" s="71">
        <v>1</v>
      </c>
      <c r="K8" s="71">
        <v>1</v>
      </c>
      <c r="L8" s="71">
        <v>1</v>
      </c>
      <c r="M8" s="71">
        <v>1</v>
      </c>
      <c r="N8" s="71">
        <v>1</v>
      </c>
      <c r="O8" s="71">
        <v>1</v>
      </c>
      <c r="P8" s="71">
        <v>1</v>
      </c>
      <c r="Q8" s="71">
        <v>1</v>
      </c>
      <c r="R8" s="67"/>
    </row>
    <row r="9" spans="1:18" ht="15" x14ac:dyDescent="0.25">
      <c r="A9" s="71" t="s">
        <v>237</v>
      </c>
      <c r="B9" s="67" t="s">
        <v>173</v>
      </c>
      <c r="C9" s="71">
        <v>0</v>
      </c>
      <c r="D9" s="71" t="s">
        <v>149</v>
      </c>
      <c r="E9" s="71">
        <v>0.23</v>
      </c>
      <c r="F9" s="71">
        <v>0.27</v>
      </c>
      <c r="G9" s="71">
        <v>0.4835539979231569</v>
      </c>
      <c r="H9" s="71">
        <v>0.71</v>
      </c>
      <c r="I9" s="71">
        <v>0.71</v>
      </c>
      <c r="J9" s="71">
        <v>0.8</v>
      </c>
      <c r="K9" s="71">
        <v>0.92</v>
      </c>
      <c r="L9" s="71">
        <v>0.97</v>
      </c>
      <c r="M9" s="71">
        <v>0.99</v>
      </c>
      <c r="N9" s="71">
        <v>1</v>
      </c>
      <c r="O9" s="71">
        <v>1</v>
      </c>
      <c r="P9" s="71">
        <v>1</v>
      </c>
      <c r="Q9" s="71">
        <v>1</v>
      </c>
      <c r="R9" s="67"/>
    </row>
    <row r="10" spans="1:18" ht="15" x14ac:dyDescent="0.25">
      <c r="A10" s="71" t="s">
        <v>239</v>
      </c>
      <c r="B10" s="67" t="s">
        <v>175</v>
      </c>
      <c r="C10" s="71">
        <v>0.28696722572703492</v>
      </c>
      <c r="D10" s="71" t="s">
        <v>149</v>
      </c>
      <c r="E10" s="71">
        <v>0.84</v>
      </c>
      <c r="F10" s="71">
        <v>0.85</v>
      </c>
      <c r="G10" s="71">
        <v>0.87770426219418374</v>
      </c>
      <c r="H10" s="71">
        <v>0.89</v>
      </c>
      <c r="I10" s="71">
        <v>0.94</v>
      </c>
      <c r="J10" s="71">
        <v>0.98</v>
      </c>
      <c r="K10" s="71">
        <v>0.98</v>
      </c>
      <c r="L10" s="71">
        <v>0.99</v>
      </c>
      <c r="M10" s="71">
        <v>1</v>
      </c>
      <c r="N10" s="71">
        <v>1</v>
      </c>
      <c r="O10" s="71">
        <v>1</v>
      </c>
      <c r="P10" s="71">
        <v>1</v>
      </c>
      <c r="Q10" s="71">
        <v>1</v>
      </c>
      <c r="R10" s="67"/>
    </row>
    <row r="11" spans="1:18" ht="15" x14ac:dyDescent="0.25">
      <c r="A11" s="71" t="s">
        <v>238</v>
      </c>
      <c r="B11" s="67" t="s">
        <v>174</v>
      </c>
      <c r="C11" s="71">
        <v>0.36086371499967962</v>
      </c>
      <c r="D11" s="71" t="s">
        <v>149</v>
      </c>
      <c r="E11" s="71">
        <v>0.52</v>
      </c>
      <c r="F11" s="71">
        <v>0.56000000000000005</v>
      </c>
      <c r="G11" s="71">
        <v>0.6293393989876338</v>
      </c>
      <c r="H11" s="71">
        <v>0.75</v>
      </c>
      <c r="I11" s="71">
        <v>1</v>
      </c>
      <c r="J11" s="71">
        <v>1</v>
      </c>
      <c r="K11" s="71">
        <v>1</v>
      </c>
      <c r="L11" s="71">
        <v>1</v>
      </c>
      <c r="M11" s="71">
        <v>1</v>
      </c>
      <c r="N11" s="71">
        <v>1</v>
      </c>
      <c r="O11" s="71">
        <v>1</v>
      </c>
      <c r="P11" s="71">
        <v>1</v>
      </c>
      <c r="Q11" s="71">
        <v>1</v>
      </c>
      <c r="R11" s="67"/>
    </row>
    <row r="12" spans="1:18" ht="15" x14ac:dyDescent="0.25">
      <c r="A12" s="71" t="s">
        <v>240</v>
      </c>
      <c r="B12" s="67" t="s">
        <v>176</v>
      </c>
      <c r="C12" s="71">
        <v>0.54154892726321302</v>
      </c>
      <c r="D12" s="71" t="s">
        <v>149</v>
      </c>
      <c r="E12" s="71">
        <v>0.88</v>
      </c>
      <c r="F12" s="71">
        <v>0.97</v>
      </c>
      <c r="G12" s="71">
        <v>0.99994767137624274</v>
      </c>
      <c r="H12" s="71">
        <v>1</v>
      </c>
      <c r="I12" s="71">
        <v>1</v>
      </c>
      <c r="J12" s="71">
        <v>1</v>
      </c>
      <c r="K12" s="71">
        <v>1</v>
      </c>
      <c r="L12" s="71">
        <v>1</v>
      </c>
      <c r="M12" s="71">
        <v>1</v>
      </c>
      <c r="N12" s="71">
        <v>1</v>
      </c>
      <c r="O12" s="71">
        <v>1</v>
      </c>
      <c r="P12" s="71">
        <v>1</v>
      </c>
      <c r="Q12" s="71">
        <v>1</v>
      </c>
      <c r="R12" s="67"/>
    </row>
    <row r="13" spans="1:18" ht="17.25" x14ac:dyDescent="0.25">
      <c r="A13" s="67" t="s">
        <v>241</v>
      </c>
      <c r="B13" s="67" t="s">
        <v>10994</v>
      </c>
      <c r="C13" s="71">
        <v>0</v>
      </c>
      <c r="D13" s="71" t="s">
        <v>149</v>
      </c>
      <c r="E13" s="71">
        <v>0</v>
      </c>
      <c r="F13" s="71">
        <v>0</v>
      </c>
      <c r="G13" s="71">
        <v>0</v>
      </c>
      <c r="H13" s="71">
        <v>0</v>
      </c>
      <c r="I13" s="71">
        <v>0</v>
      </c>
      <c r="J13" s="71">
        <v>0</v>
      </c>
      <c r="K13" s="71">
        <v>0</v>
      </c>
      <c r="L13" s="71">
        <v>0</v>
      </c>
      <c r="M13" s="71">
        <v>0</v>
      </c>
      <c r="N13" s="71">
        <v>0</v>
      </c>
      <c r="O13" s="71">
        <v>0</v>
      </c>
      <c r="P13" s="71">
        <v>0</v>
      </c>
      <c r="Q13" s="71">
        <v>0</v>
      </c>
      <c r="R13" s="67"/>
    </row>
    <row r="14" spans="1:18" ht="15" x14ac:dyDescent="0.25">
      <c r="A14" s="71" t="s">
        <v>242</v>
      </c>
      <c r="B14" s="67" t="s">
        <v>178</v>
      </c>
      <c r="C14" s="71">
        <v>0.52315276102574859</v>
      </c>
      <c r="D14" s="71" t="s">
        <v>149</v>
      </c>
      <c r="E14" s="71">
        <v>0.85</v>
      </c>
      <c r="F14" s="71">
        <v>0.86</v>
      </c>
      <c r="G14" s="71">
        <v>0.86207981540720557</v>
      </c>
      <c r="H14" s="71">
        <v>0.86</v>
      </c>
      <c r="I14" s="71">
        <v>0.86</v>
      </c>
      <c r="J14" s="71">
        <v>0.86</v>
      </c>
      <c r="K14" s="71">
        <v>0.89</v>
      </c>
      <c r="L14" s="71">
        <v>0.92</v>
      </c>
      <c r="M14" s="71">
        <v>0.97</v>
      </c>
      <c r="N14" s="71">
        <v>0.99</v>
      </c>
      <c r="O14" s="71">
        <v>1</v>
      </c>
      <c r="P14" s="71">
        <v>1</v>
      </c>
      <c r="Q14" s="71">
        <v>1</v>
      </c>
      <c r="R14" s="67"/>
    </row>
    <row r="15" spans="1:18" ht="15" x14ac:dyDescent="0.25">
      <c r="A15" s="71" t="s">
        <v>243</v>
      </c>
      <c r="B15" s="67" t="s">
        <v>179</v>
      </c>
      <c r="C15" s="71">
        <v>0.50316734488400383</v>
      </c>
      <c r="D15" s="71" t="s">
        <v>149</v>
      </c>
      <c r="E15" s="71">
        <v>0.89</v>
      </c>
      <c r="F15" s="71">
        <v>0.9</v>
      </c>
      <c r="G15" s="71">
        <v>0.90083903175735203</v>
      </c>
      <c r="H15" s="71">
        <v>0.9</v>
      </c>
      <c r="I15" s="71">
        <v>0.9</v>
      </c>
      <c r="J15" s="71">
        <v>0.9</v>
      </c>
      <c r="K15" s="71">
        <v>0.96</v>
      </c>
      <c r="L15" s="71">
        <v>0.99</v>
      </c>
      <c r="M15" s="71">
        <v>0.99</v>
      </c>
      <c r="N15" s="71">
        <v>0.99</v>
      </c>
      <c r="O15" s="71">
        <v>0.99</v>
      </c>
      <c r="P15" s="71">
        <v>0.99</v>
      </c>
      <c r="Q15" s="71">
        <v>0.99</v>
      </c>
      <c r="R15" s="67"/>
    </row>
    <row r="16" spans="1:18" s="6" customFormat="1" ht="15" x14ac:dyDescent="0.25">
      <c r="A16" s="74" t="s">
        <v>244</v>
      </c>
      <c r="B16" s="72" t="s">
        <v>180</v>
      </c>
      <c r="C16" s="74">
        <v>0.36088147926405234</v>
      </c>
      <c r="D16" s="74" t="s">
        <v>149</v>
      </c>
      <c r="E16" s="74">
        <v>0.72</v>
      </c>
      <c r="F16" s="74">
        <v>0.76</v>
      </c>
      <c r="G16" s="74">
        <v>0.81389245305027413</v>
      </c>
      <c r="H16" s="74">
        <v>0.9</v>
      </c>
      <c r="I16" s="74">
        <v>0.9</v>
      </c>
      <c r="J16" s="74">
        <v>0.93</v>
      </c>
      <c r="K16" s="74">
        <v>0.95</v>
      </c>
      <c r="L16" s="74">
        <v>0.98</v>
      </c>
      <c r="M16" s="74">
        <v>0.99</v>
      </c>
      <c r="N16" s="74">
        <v>0.99</v>
      </c>
      <c r="O16" s="74">
        <v>0.99</v>
      </c>
      <c r="P16" s="74">
        <v>0.99</v>
      </c>
      <c r="Q16" s="74">
        <v>0.99</v>
      </c>
      <c r="R16" s="72"/>
    </row>
    <row r="17" spans="2:2" s="8" customFormat="1" ht="12" x14ac:dyDescent="0.25">
      <c r="B17" s="8" t="s">
        <v>252</v>
      </c>
    </row>
    <row r="18" spans="2:2" s="8" customFormat="1" ht="12" x14ac:dyDescent="0.25">
      <c r="B18" s="8" t="s">
        <v>10995</v>
      </c>
    </row>
  </sheetData>
  <mergeCells count="1">
    <mergeCell ref="B3:H3"/>
  </mergeCells>
  <hyperlinks>
    <hyperlink ref="B1" location="'Contents'!B7" display="⇐ Return to contents" xr:uid="{5BD8903F-88F9-4264-A60C-1D703C712E11}"/>
  </hyperlinks>
  <pageMargins left="0.7" right="0.7" top="0.75" bottom="0.75" header="0.3" footer="0.3"/>
  <tableParts count="1">
    <tablePart r:id="rId1"/>
  </tableParts>
  <extLst>
    <ext xmlns:x14="http://schemas.microsoft.com/office/spreadsheetml/2009/9/main" uri="{05C60535-1F16-4fd2-B633-F4F36F0B64E0}">
      <x14:sparklineGroups xmlns:xm="http://schemas.microsoft.com/office/excel/2006/main">
        <x14:sparklineGroup displayEmptyCellsAs="gap" xr2:uid="{00000000-0003-0000-0F00-000010000000}">
          <x14:colorSeries rgb="FF376092"/>
          <x14:colorNegative rgb="FFD00000"/>
          <x14:colorAxis rgb="FF000000"/>
          <x14:colorMarkers rgb="FFD00000"/>
          <x14:colorFirst rgb="FFD00000"/>
          <x14:colorLast rgb="FFD00000"/>
          <x14:colorHigh rgb="FFD00000"/>
          <x14:colorLow rgb="FFD00000"/>
          <x14:sparklines>
            <x14:sparkline>
              <xm:f>'HLC regional'!E7:Q7</xm:f>
              <xm:sqref>R7</xm:sqref>
            </x14:sparkline>
            <x14:sparkline>
              <xm:f>'HLC regional'!E8:Q8</xm:f>
              <xm:sqref>R8</xm:sqref>
            </x14:sparkline>
            <x14:sparkline>
              <xm:f>'HLC regional'!E9:Q9</xm:f>
              <xm:sqref>R9</xm:sqref>
            </x14:sparkline>
            <x14:sparkline>
              <xm:f>'HLC regional'!E10:Q10</xm:f>
              <xm:sqref>R10</xm:sqref>
            </x14:sparkline>
            <x14:sparkline>
              <xm:f>'HLC regional'!E11:Q11</xm:f>
              <xm:sqref>R11</xm:sqref>
            </x14:sparkline>
            <x14:sparkline>
              <xm:f>'HLC regional'!E12:Q12</xm:f>
              <xm:sqref>R12</xm:sqref>
            </x14:sparkline>
            <x14:sparkline>
              <xm:f>'HLC regional'!E13:Q13</xm:f>
              <xm:sqref>R13</xm:sqref>
            </x14:sparkline>
            <x14:sparkline>
              <xm:f>'HLC regional'!E14:Q14</xm:f>
              <xm:sqref>R14</xm:sqref>
            </x14:sparkline>
            <x14:sparkline>
              <xm:f>'HLC regional'!E15:Q15</xm:f>
              <xm:sqref>R15</xm:sqref>
            </x14:sparkline>
            <x14:sparkline>
              <xm:f>'HLC regional'!E16:Q16</xm:f>
              <xm:sqref>R16</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D104"/>
  <sheetViews>
    <sheetView showGridLines="0" topLeftCell="B1" zoomScaleNormal="100" workbookViewId="0">
      <selection activeCell="B1" sqref="B1"/>
    </sheetView>
  </sheetViews>
  <sheetFormatPr defaultColWidth="9.140625" defaultRowHeight="14.25" outlineLevelCol="1" x14ac:dyDescent="0.2"/>
  <cols>
    <col min="1" max="1" width="13.28515625" style="2" hidden="1" customWidth="1" outlineLevel="1"/>
    <col min="2" max="2" width="31.7109375" style="2" customWidth="1" collapsed="1"/>
    <col min="3" max="3" width="34.85546875" style="2" customWidth="1"/>
    <col min="4" max="4" width="30.7109375" style="2" customWidth="1"/>
    <col min="5" max="15" width="10.5703125" style="2" bestFit="1" customWidth="1"/>
    <col min="16" max="16384" width="9.140625" style="2"/>
  </cols>
  <sheetData>
    <row r="1" spans="1:30" ht="15" x14ac:dyDescent="0.25">
      <c r="A1" s="51"/>
      <c r="B1" s="51" t="s">
        <v>33</v>
      </c>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row>
    <row r="2" spans="1:30" s="9" customFormat="1" ht="27.75" x14ac:dyDescent="0.45">
      <c r="A2" s="53"/>
      <c r="B2" s="53" t="s">
        <v>10991</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row>
    <row r="3" spans="1:30" ht="44.45" customHeight="1" x14ac:dyDescent="0.25">
      <c r="A3" s="67"/>
      <c r="B3" s="288" t="s">
        <v>10996</v>
      </c>
      <c r="C3" s="288"/>
      <c r="D3" s="288"/>
      <c r="E3" s="288"/>
      <c r="F3" s="288"/>
      <c r="G3" s="67"/>
      <c r="H3" s="67"/>
      <c r="I3" s="67"/>
      <c r="J3" s="67"/>
      <c r="K3" s="67"/>
      <c r="L3" s="67"/>
      <c r="M3" s="67"/>
      <c r="N3" s="67"/>
      <c r="O3" s="67"/>
      <c r="P3" s="67"/>
      <c r="Q3" s="67"/>
      <c r="R3" s="67"/>
      <c r="S3" s="67"/>
      <c r="T3" s="67"/>
      <c r="U3" s="67"/>
      <c r="V3" s="67"/>
      <c r="W3" s="67"/>
      <c r="X3" s="67"/>
      <c r="Y3" s="67"/>
      <c r="Z3" s="67"/>
      <c r="AA3" s="67"/>
      <c r="AB3" s="67"/>
      <c r="AC3" s="67"/>
      <c r="AD3" s="67"/>
    </row>
    <row r="4" spans="1:30" ht="15" x14ac:dyDescent="0.25">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row>
    <row r="5" spans="1:30" s="7" customFormat="1" ht="18.75" x14ac:dyDescent="0.3">
      <c r="A5" s="54"/>
      <c r="B5" s="54" t="s">
        <v>10997</v>
      </c>
      <c r="C5" s="54"/>
      <c r="D5" s="54"/>
      <c r="E5" s="87"/>
      <c r="F5" s="87"/>
      <c r="G5" s="87"/>
      <c r="H5" s="87"/>
      <c r="I5" s="87"/>
      <c r="J5" s="87"/>
      <c r="K5" s="87"/>
      <c r="L5" s="87"/>
      <c r="M5" s="87"/>
      <c r="N5" s="87"/>
      <c r="O5" s="87"/>
      <c r="P5" s="87"/>
      <c r="Q5" s="87"/>
      <c r="R5" s="87"/>
      <c r="S5" s="87"/>
      <c r="T5" s="87"/>
      <c r="U5" s="87"/>
      <c r="V5" s="87"/>
      <c r="W5" s="87"/>
      <c r="X5" s="87"/>
      <c r="Y5" s="87"/>
      <c r="Z5" s="87"/>
      <c r="AA5" s="87"/>
      <c r="AB5" s="87"/>
      <c r="AC5" s="87"/>
      <c r="AD5" s="87"/>
    </row>
    <row r="6" spans="1:30" ht="15" x14ac:dyDescent="0.25">
      <c r="A6" s="140"/>
      <c r="B6"/>
      <c r="C6"/>
      <c r="D6"/>
      <c r="E6" s="287" t="s">
        <v>10998</v>
      </c>
      <c r="F6" s="287"/>
      <c r="G6" s="287"/>
      <c r="H6" s="287"/>
      <c r="I6" s="287"/>
      <c r="J6" s="287"/>
      <c r="K6" s="287"/>
      <c r="L6" s="287"/>
      <c r="M6" s="287"/>
      <c r="N6" s="287"/>
      <c r="O6" s="287"/>
      <c r="P6" s="279" t="s">
        <v>10999</v>
      </c>
      <c r="Q6" s="286"/>
      <c r="R6" s="286"/>
      <c r="S6" s="286"/>
      <c r="T6" s="286"/>
      <c r="U6" s="286"/>
      <c r="V6" s="286"/>
      <c r="W6" s="286"/>
      <c r="X6" s="286"/>
      <c r="Y6" s="286"/>
      <c r="Z6" s="286"/>
      <c r="AA6" s="286"/>
      <c r="AB6" s="286"/>
      <c r="AC6" s="280"/>
      <c r="AD6" s="67"/>
    </row>
    <row r="7" spans="1:30" ht="15" x14ac:dyDescent="0.25">
      <c r="A7" s="88" t="s">
        <v>229</v>
      </c>
      <c r="B7" t="s">
        <v>210</v>
      </c>
      <c r="C7" t="s">
        <v>11000</v>
      </c>
      <c r="D7" t="s">
        <v>11001</v>
      </c>
      <c r="E7" t="s">
        <v>11002</v>
      </c>
      <c r="F7" t="s">
        <v>11003</v>
      </c>
      <c r="G7" t="s">
        <v>11004</v>
      </c>
      <c r="H7" t="s">
        <v>11005</v>
      </c>
      <c r="I7" t="s">
        <v>11006</v>
      </c>
      <c r="J7" t="s">
        <v>11007</v>
      </c>
      <c r="K7" t="s">
        <v>11008</v>
      </c>
      <c r="L7" t="s">
        <v>11009</v>
      </c>
      <c r="M7" t="s">
        <v>11010</v>
      </c>
      <c r="N7" t="s">
        <v>11011</v>
      </c>
      <c r="O7" t="s">
        <v>11012</v>
      </c>
      <c r="P7" s="142" t="s">
        <v>11013</v>
      </c>
      <c r="Q7" t="s">
        <v>11014</v>
      </c>
      <c r="R7" t="s">
        <v>11015</v>
      </c>
      <c r="S7" t="s">
        <v>11016</v>
      </c>
      <c r="T7" t="s">
        <v>11017</v>
      </c>
      <c r="U7" t="s">
        <v>11018</v>
      </c>
      <c r="V7" t="s">
        <v>11019</v>
      </c>
      <c r="W7" t="s">
        <v>11020</v>
      </c>
      <c r="X7" t="s">
        <v>11021</v>
      </c>
      <c r="Y7" t="s">
        <v>11022</v>
      </c>
      <c r="Z7" t="s">
        <v>11023</v>
      </c>
      <c r="AA7" t="s">
        <v>11024</v>
      </c>
      <c r="AB7" t="s">
        <v>11025</v>
      </c>
      <c r="AC7" s="143" t="s">
        <v>11026</v>
      </c>
      <c r="AD7" s="67" t="s">
        <v>999</v>
      </c>
    </row>
    <row r="8" spans="1:30" ht="15" x14ac:dyDescent="0.25">
      <c r="A8" s="90" t="s">
        <v>235</v>
      </c>
      <c r="B8" s="72" t="s">
        <v>171</v>
      </c>
      <c r="C8" s="72" t="s">
        <v>11027</v>
      </c>
      <c r="D8" s="91">
        <v>8573</v>
      </c>
      <c r="E8" s="92">
        <v>0</v>
      </c>
      <c r="F8" s="93" t="s">
        <v>10948</v>
      </c>
      <c r="G8" s="93" t="s">
        <v>10948</v>
      </c>
      <c r="H8" s="93">
        <v>7659</v>
      </c>
      <c r="I8" s="93">
        <v>8033</v>
      </c>
      <c r="J8" s="93">
        <v>8239</v>
      </c>
      <c r="K8" s="93">
        <v>8573</v>
      </c>
      <c r="L8" s="93">
        <v>8573</v>
      </c>
      <c r="M8" s="93">
        <v>8573</v>
      </c>
      <c r="N8" s="93">
        <v>8573</v>
      </c>
      <c r="O8" s="93">
        <v>8573</v>
      </c>
      <c r="P8" s="95">
        <v>0</v>
      </c>
      <c r="Q8" s="86">
        <v>0.73</v>
      </c>
      <c r="R8" s="86">
        <v>0.76</v>
      </c>
      <c r="S8" s="86">
        <v>0.81</v>
      </c>
      <c r="T8" s="86">
        <v>0.89</v>
      </c>
      <c r="U8" s="86">
        <v>0.89</v>
      </c>
      <c r="V8" s="86">
        <v>0.94</v>
      </c>
      <c r="W8" s="86">
        <v>0.96</v>
      </c>
      <c r="X8" s="86">
        <v>1</v>
      </c>
      <c r="Y8" s="86">
        <v>1</v>
      </c>
      <c r="Z8" s="86">
        <v>1</v>
      </c>
      <c r="AA8" s="86">
        <v>1</v>
      </c>
      <c r="AB8" s="86">
        <v>1</v>
      </c>
      <c r="AC8" s="96">
        <v>1</v>
      </c>
      <c r="AD8" s="67"/>
    </row>
    <row r="9" spans="1:30" ht="15" x14ac:dyDescent="0.25">
      <c r="A9" s="95"/>
      <c r="B9" s="67" t="s">
        <v>171</v>
      </c>
      <c r="C9" s="67" t="s">
        <v>529</v>
      </c>
      <c r="D9" s="94">
        <v>5013</v>
      </c>
      <c r="E9" s="92">
        <v>0</v>
      </c>
      <c r="F9" s="93">
        <v>5013</v>
      </c>
      <c r="G9" s="93">
        <v>5013</v>
      </c>
      <c r="H9" s="93">
        <v>5013</v>
      </c>
      <c r="I9" s="93">
        <v>5013</v>
      </c>
      <c r="J9" s="93">
        <v>5013</v>
      </c>
      <c r="K9" s="93">
        <v>5013</v>
      </c>
      <c r="L9" s="93">
        <v>5013</v>
      </c>
      <c r="M9" s="93">
        <v>5013</v>
      </c>
      <c r="N9" s="93">
        <v>5013</v>
      </c>
      <c r="O9" s="93">
        <v>5013</v>
      </c>
      <c r="P9" s="95">
        <v>0</v>
      </c>
      <c r="Q9" s="86">
        <v>1</v>
      </c>
      <c r="R9" s="86">
        <v>1</v>
      </c>
      <c r="S9" s="86">
        <v>1</v>
      </c>
      <c r="T9" s="86">
        <v>1</v>
      </c>
      <c r="U9" s="86">
        <v>1</v>
      </c>
      <c r="V9" s="86">
        <v>1</v>
      </c>
      <c r="W9" s="86">
        <v>1</v>
      </c>
      <c r="X9" s="86">
        <v>1</v>
      </c>
      <c r="Y9" s="86">
        <v>1</v>
      </c>
      <c r="Z9" s="86">
        <v>1</v>
      </c>
      <c r="AA9" s="86">
        <v>1</v>
      </c>
      <c r="AB9" s="86">
        <v>1</v>
      </c>
      <c r="AC9" s="96">
        <v>1</v>
      </c>
      <c r="AD9" s="67"/>
    </row>
    <row r="10" spans="1:30" ht="15" x14ac:dyDescent="0.25">
      <c r="A10" s="95"/>
      <c r="B10" s="67" t="s">
        <v>171</v>
      </c>
      <c r="C10" s="67" t="s">
        <v>11028</v>
      </c>
      <c r="D10" s="94">
        <v>2226</v>
      </c>
      <c r="E10" s="92">
        <v>0</v>
      </c>
      <c r="F10" s="93">
        <v>1670</v>
      </c>
      <c r="G10" s="93">
        <v>1670</v>
      </c>
      <c r="H10" s="93">
        <v>1670</v>
      </c>
      <c r="I10" s="93">
        <v>2226</v>
      </c>
      <c r="J10" s="93">
        <v>2226</v>
      </c>
      <c r="K10" s="93">
        <v>2226</v>
      </c>
      <c r="L10" s="93">
        <v>2226</v>
      </c>
      <c r="M10" s="93">
        <v>2226</v>
      </c>
      <c r="N10" s="93">
        <v>2226</v>
      </c>
      <c r="O10" s="93">
        <v>2226</v>
      </c>
      <c r="P10" s="95">
        <v>0</v>
      </c>
      <c r="Q10" s="86">
        <v>0.56000000000000005</v>
      </c>
      <c r="R10" s="86">
        <v>0.66</v>
      </c>
      <c r="S10" s="86">
        <v>0.75</v>
      </c>
      <c r="T10" s="86">
        <v>0.75</v>
      </c>
      <c r="U10" s="86">
        <v>0.75</v>
      </c>
      <c r="V10" s="86">
        <v>1</v>
      </c>
      <c r="W10" s="86">
        <v>1</v>
      </c>
      <c r="X10" s="86">
        <v>1</v>
      </c>
      <c r="Y10" s="86">
        <v>1</v>
      </c>
      <c r="Z10" s="86">
        <v>1</v>
      </c>
      <c r="AA10" s="86">
        <v>1</v>
      </c>
      <c r="AB10" s="86">
        <v>1</v>
      </c>
      <c r="AC10" s="96">
        <v>1</v>
      </c>
      <c r="AD10" s="67"/>
    </row>
    <row r="11" spans="1:30" ht="15" x14ac:dyDescent="0.25">
      <c r="A11" s="95"/>
      <c r="B11" s="67" t="s">
        <v>171</v>
      </c>
      <c r="C11" s="67" t="s">
        <v>11029</v>
      </c>
      <c r="D11" s="94">
        <v>540</v>
      </c>
      <c r="E11" s="92">
        <v>0</v>
      </c>
      <c r="F11" s="93">
        <v>0</v>
      </c>
      <c r="G11" s="93">
        <v>0</v>
      </c>
      <c r="H11" s="93">
        <v>0</v>
      </c>
      <c r="I11" s="93">
        <v>0</v>
      </c>
      <c r="J11" s="93">
        <v>206</v>
      </c>
      <c r="K11" s="93">
        <v>540</v>
      </c>
      <c r="L11" s="93">
        <v>540</v>
      </c>
      <c r="M11" s="93">
        <v>540</v>
      </c>
      <c r="N11" s="93">
        <v>540</v>
      </c>
      <c r="O11" s="93">
        <v>540</v>
      </c>
      <c r="P11" s="95">
        <v>0</v>
      </c>
      <c r="Q11" s="86">
        <v>0</v>
      </c>
      <c r="R11" s="86">
        <v>0</v>
      </c>
      <c r="S11" s="86">
        <v>0</v>
      </c>
      <c r="T11" s="86">
        <v>0</v>
      </c>
      <c r="U11" s="86">
        <v>0</v>
      </c>
      <c r="V11" s="86">
        <v>0</v>
      </c>
      <c r="W11" s="86">
        <v>0.38</v>
      </c>
      <c r="X11" s="86">
        <v>1</v>
      </c>
      <c r="Y11" s="86">
        <v>1</v>
      </c>
      <c r="Z11" s="86">
        <v>1</v>
      </c>
      <c r="AA11" s="86">
        <v>1</v>
      </c>
      <c r="AB11" s="86">
        <v>1</v>
      </c>
      <c r="AC11" s="96">
        <v>1</v>
      </c>
      <c r="AD11" s="67"/>
    </row>
    <row r="12" spans="1:30" ht="15" x14ac:dyDescent="0.25">
      <c r="A12" s="95"/>
      <c r="B12" s="67" t="s">
        <v>171</v>
      </c>
      <c r="C12" s="67" t="s">
        <v>11030</v>
      </c>
      <c r="D12" s="94">
        <v>794</v>
      </c>
      <c r="E12" s="92">
        <v>0</v>
      </c>
      <c r="F12" s="93">
        <v>296</v>
      </c>
      <c r="G12" s="93">
        <v>696</v>
      </c>
      <c r="H12" s="93">
        <v>696</v>
      </c>
      <c r="I12" s="93">
        <v>794</v>
      </c>
      <c r="J12" s="93">
        <v>794</v>
      </c>
      <c r="K12" s="93">
        <v>794</v>
      </c>
      <c r="L12" s="93">
        <v>794</v>
      </c>
      <c r="M12" s="93">
        <v>794</v>
      </c>
      <c r="N12" s="93">
        <v>794</v>
      </c>
      <c r="O12" s="93">
        <v>794</v>
      </c>
      <c r="P12" s="95">
        <v>0</v>
      </c>
      <c r="Q12" s="86">
        <v>0</v>
      </c>
      <c r="R12" s="86">
        <v>0</v>
      </c>
      <c r="S12" s="86">
        <v>0.37</v>
      </c>
      <c r="T12" s="86">
        <v>0.88</v>
      </c>
      <c r="U12" s="86">
        <v>0.88</v>
      </c>
      <c r="V12" s="86">
        <v>1</v>
      </c>
      <c r="W12" s="86">
        <v>1</v>
      </c>
      <c r="X12" s="86">
        <v>1</v>
      </c>
      <c r="Y12" s="86">
        <v>1</v>
      </c>
      <c r="Z12" s="86">
        <v>1</v>
      </c>
      <c r="AA12" s="86">
        <v>1</v>
      </c>
      <c r="AB12" s="86">
        <v>1</v>
      </c>
      <c r="AC12" s="96">
        <v>1</v>
      </c>
      <c r="AD12" s="67"/>
    </row>
    <row r="13" spans="1:30" ht="15" x14ac:dyDescent="0.25">
      <c r="A13" s="90" t="s">
        <v>236</v>
      </c>
      <c r="B13" s="72" t="s">
        <v>172</v>
      </c>
      <c r="C13" s="72" t="s">
        <v>11027</v>
      </c>
      <c r="D13" s="91">
        <v>14106</v>
      </c>
      <c r="E13" s="92">
        <v>5335</v>
      </c>
      <c r="F13" s="93">
        <v>13341</v>
      </c>
      <c r="G13" s="93">
        <v>13551</v>
      </c>
      <c r="H13" s="93">
        <v>13791</v>
      </c>
      <c r="I13" s="93">
        <v>14106</v>
      </c>
      <c r="J13" s="93">
        <v>14106</v>
      </c>
      <c r="K13" s="93">
        <v>14106</v>
      </c>
      <c r="L13" s="93">
        <v>14106</v>
      </c>
      <c r="M13" s="93">
        <v>14106</v>
      </c>
      <c r="N13" s="93">
        <v>14106</v>
      </c>
      <c r="O13" s="93">
        <v>14106</v>
      </c>
      <c r="P13" s="95">
        <v>0.37820785481355451</v>
      </c>
      <c r="Q13" s="86">
        <v>0.76</v>
      </c>
      <c r="R13" s="86">
        <v>0.85</v>
      </c>
      <c r="S13" s="86">
        <v>0.95</v>
      </c>
      <c r="T13" s="86">
        <v>0.96</v>
      </c>
      <c r="U13" s="86">
        <v>0.98</v>
      </c>
      <c r="V13" s="86">
        <v>1</v>
      </c>
      <c r="W13" s="86">
        <v>1</v>
      </c>
      <c r="X13" s="86">
        <v>1</v>
      </c>
      <c r="Y13" s="86">
        <v>1</v>
      </c>
      <c r="Z13" s="86">
        <v>1</v>
      </c>
      <c r="AA13" s="86">
        <v>1</v>
      </c>
      <c r="AB13" s="86">
        <v>1</v>
      </c>
      <c r="AC13" s="96">
        <v>1</v>
      </c>
      <c r="AD13" s="67"/>
    </row>
    <row r="14" spans="1:30" ht="15" x14ac:dyDescent="0.25">
      <c r="A14" s="95"/>
      <c r="B14" s="67" t="s">
        <v>172</v>
      </c>
      <c r="C14" s="67" t="s">
        <v>11031</v>
      </c>
      <c r="D14" s="94">
        <v>137</v>
      </c>
      <c r="E14" s="92">
        <v>137</v>
      </c>
      <c r="F14" s="93">
        <v>137</v>
      </c>
      <c r="G14" s="93">
        <v>137</v>
      </c>
      <c r="H14" s="93">
        <v>137</v>
      </c>
      <c r="I14" s="93">
        <v>137</v>
      </c>
      <c r="J14" s="93">
        <v>137</v>
      </c>
      <c r="K14" s="93">
        <v>137</v>
      </c>
      <c r="L14" s="93">
        <v>137</v>
      </c>
      <c r="M14" s="93">
        <v>137</v>
      </c>
      <c r="N14" s="93">
        <v>137</v>
      </c>
      <c r="O14" s="93">
        <v>137</v>
      </c>
      <c r="P14" s="95">
        <v>1</v>
      </c>
      <c r="Q14" s="86">
        <v>1</v>
      </c>
      <c r="R14" s="86">
        <v>1</v>
      </c>
      <c r="S14" s="86">
        <v>1</v>
      </c>
      <c r="T14" s="86">
        <v>1</v>
      </c>
      <c r="U14" s="86">
        <v>1</v>
      </c>
      <c r="V14" s="86">
        <v>1</v>
      </c>
      <c r="W14" s="86">
        <v>1</v>
      </c>
      <c r="X14" s="86">
        <v>1</v>
      </c>
      <c r="Y14" s="86">
        <v>1</v>
      </c>
      <c r="Z14" s="86">
        <v>1</v>
      </c>
      <c r="AA14" s="86">
        <v>1</v>
      </c>
      <c r="AB14" s="86">
        <v>1</v>
      </c>
      <c r="AC14" s="96">
        <v>1</v>
      </c>
      <c r="AD14" s="67"/>
    </row>
    <row r="15" spans="1:30" ht="15" x14ac:dyDescent="0.25">
      <c r="A15" s="95"/>
      <c r="B15" s="67" t="s">
        <v>172</v>
      </c>
      <c r="C15" s="67" t="s">
        <v>11032</v>
      </c>
      <c r="D15" s="94">
        <v>35</v>
      </c>
      <c r="E15" s="92">
        <v>35</v>
      </c>
      <c r="F15" s="93">
        <v>35</v>
      </c>
      <c r="G15" s="93">
        <v>35</v>
      </c>
      <c r="H15" s="93">
        <v>35</v>
      </c>
      <c r="I15" s="93">
        <v>35</v>
      </c>
      <c r="J15" s="93">
        <v>35</v>
      </c>
      <c r="K15" s="93">
        <v>35</v>
      </c>
      <c r="L15" s="93">
        <v>35</v>
      </c>
      <c r="M15" s="93">
        <v>35</v>
      </c>
      <c r="N15" s="93">
        <v>35</v>
      </c>
      <c r="O15" s="93">
        <v>35</v>
      </c>
      <c r="P15" s="95">
        <v>1</v>
      </c>
      <c r="Q15" s="86">
        <v>1</v>
      </c>
      <c r="R15" s="86">
        <v>1</v>
      </c>
      <c r="S15" s="86">
        <v>1</v>
      </c>
      <c r="T15" s="86">
        <v>1</v>
      </c>
      <c r="U15" s="86">
        <v>1</v>
      </c>
      <c r="V15" s="86">
        <v>1</v>
      </c>
      <c r="W15" s="86">
        <v>1</v>
      </c>
      <c r="X15" s="86">
        <v>1</v>
      </c>
      <c r="Y15" s="86">
        <v>1</v>
      </c>
      <c r="Z15" s="86">
        <v>1</v>
      </c>
      <c r="AA15" s="86">
        <v>1</v>
      </c>
      <c r="AB15" s="86">
        <v>1</v>
      </c>
      <c r="AC15" s="96">
        <v>1</v>
      </c>
      <c r="AD15" s="67"/>
    </row>
    <row r="16" spans="1:30" ht="15" x14ac:dyDescent="0.25">
      <c r="A16" s="95"/>
      <c r="B16" s="67" t="s">
        <v>172</v>
      </c>
      <c r="C16" s="67" t="s">
        <v>11033</v>
      </c>
      <c r="D16" s="94">
        <v>79</v>
      </c>
      <c r="E16" s="92">
        <v>79</v>
      </c>
      <c r="F16" s="93">
        <v>79</v>
      </c>
      <c r="G16" s="93">
        <v>79</v>
      </c>
      <c r="H16" s="93">
        <v>79</v>
      </c>
      <c r="I16" s="93">
        <v>79</v>
      </c>
      <c r="J16" s="93">
        <v>79</v>
      </c>
      <c r="K16" s="93">
        <v>79</v>
      </c>
      <c r="L16" s="93">
        <v>79</v>
      </c>
      <c r="M16" s="93">
        <v>79</v>
      </c>
      <c r="N16" s="93">
        <v>79</v>
      </c>
      <c r="O16" s="93">
        <v>79</v>
      </c>
      <c r="P16" s="95">
        <v>1</v>
      </c>
      <c r="Q16" s="86">
        <v>1</v>
      </c>
      <c r="R16" s="86">
        <v>1</v>
      </c>
      <c r="S16" s="86">
        <v>1</v>
      </c>
      <c r="T16" s="86">
        <v>1</v>
      </c>
      <c r="U16" s="86">
        <v>1</v>
      </c>
      <c r="V16" s="86">
        <v>1</v>
      </c>
      <c r="W16" s="86">
        <v>1</v>
      </c>
      <c r="X16" s="86">
        <v>1</v>
      </c>
      <c r="Y16" s="86">
        <v>1</v>
      </c>
      <c r="Z16" s="86">
        <v>1</v>
      </c>
      <c r="AA16" s="86">
        <v>1</v>
      </c>
      <c r="AB16" s="86">
        <v>1</v>
      </c>
      <c r="AC16" s="96">
        <v>1</v>
      </c>
      <c r="AD16" s="67"/>
    </row>
    <row r="17" spans="1:30" ht="15" x14ac:dyDescent="0.25">
      <c r="A17" s="95"/>
      <c r="B17" s="67" t="s">
        <v>172</v>
      </c>
      <c r="C17" s="67" t="s">
        <v>11034</v>
      </c>
      <c r="D17" s="94">
        <v>181</v>
      </c>
      <c r="E17" s="92">
        <v>181</v>
      </c>
      <c r="F17" s="93">
        <v>181</v>
      </c>
      <c r="G17" s="93">
        <v>181</v>
      </c>
      <c r="H17" s="93">
        <v>181</v>
      </c>
      <c r="I17" s="93">
        <v>181</v>
      </c>
      <c r="J17" s="93">
        <v>181</v>
      </c>
      <c r="K17" s="93">
        <v>181</v>
      </c>
      <c r="L17" s="93">
        <v>181</v>
      </c>
      <c r="M17" s="93">
        <v>181</v>
      </c>
      <c r="N17" s="93">
        <v>181</v>
      </c>
      <c r="O17" s="93">
        <v>181</v>
      </c>
      <c r="P17" s="95">
        <v>1</v>
      </c>
      <c r="Q17" s="86">
        <v>1</v>
      </c>
      <c r="R17" s="86">
        <v>1</v>
      </c>
      <c r="S17" s="86">
        <v>1</v>
      </c>
      <c r="T17" s="86">
        <v>1</v>
      </c>
      <c r="U17" s="86">
        <v>1</v>
      </c>
      <c r="V17" s="86">
        <v>1</v>
      </c>
      <c r="W17" s="86">
        <v>1</v>
      </c>
      <c r="X17" s="86">
        <v>1</v>
      </c>
      <c r="Y17" s="86">
        <v>1</v>
      </c>
      <c r="Z17" s="86">
        <v>1</v>
      </c>
      <c r="AA17" s="86">
        <v>1</v>
      </c>
      <c r="AB17" s="86">
        <v>1</v>
      </c>
      <c r="AC17" s="96">
        <v>1</v>
      </c>
      <c r="AD17" s="67"/>
    </row>
    <row r="18" spans="1:30" ht="15" x14ac:dyDescent="0.25">
      <c r="A18" s="95"/>
      <c r="B18" s="67" t="s">
        <v>172</v>
      </c>
      <c r="C18" s="67" t="s">
        <v>11035</v>
      </c>
      <c r="D18" s="94">
        <v>2083</v>
      </c>
      <c r="E18" s="92">
        <v>1000</v>
      </c>
      <c r="F18" s="93">
        <v>2083</v>
      </c>
      <c r="G18" s="93">
        <v>2083</v>
      </c>
      <c r="H18" s="93">
        <v>2083</v>
      </c>
      <c r="I18" s="93">
        <v>2083</v>
      </c>
      <c r="J18" s="93">
        <v>2083</v>
      </c>
      <c r="K18" s="93">
        <v>2083</v>
      </c>
      <c r="L18" s="93">
        <v>2083</v>
      </c>
      <c r="M18" s="93">
        <v>2083</v>
      </c>
      <c r="N18" s="93">
        <v>2083</v>
      </c>
      <c r="O18" s="93">
        <v>2083</v>
      </c>
      <c r="P18" s="95">
        <v>0.4800768122899664</v>
      </c>
      <c r="Q18" s="86">
        <v>1</v>
      </c>
      <c r="R18" s="86">
        <v>1</v>
      </c>
      <c r="S18" s="86">
        <v>1</v>
      </c>
      <c r="T18" s="86">
        <v>1</v>
      </c>
      <c r="U18" s="86">
        <v>1</v>
      </c>
      <c r="V18" s="86">
        <v>1</v>
      </c>
      <c r="W18" s="86">
        <v>1</v>
      </c>
      <c r="X18" s="86">
        <v>1</v>
      </c>
      <c r="Y18" s="86">
        <v>1</v>
      </c>
      <c r="Z18" s="86">
        <v>1</v>
      </c>
      <c r="AA18" s="86">
        <v>1</v>
      </c>
      <c r="AB18" s="86">
        <v>1</v>
      </c>
      <c r="AC18" s="96">
        <v>1</v>
      </c>
      <c r="AD18" s="67"/>
    </row>
    <row r="19" spans="1:30" ht="15" x14ac:dyDescent="0.25">
      <c r="A19" s="95"/>
      <c r="B19" s="67" t="s">
        <v>172</v>
      </c>
      <c r="C19" s="67" t="s">
        <v>11036</v>
      </c>
      <c r="D19" s="94">
        <v>6768</v>
      </c>
      <c r="E19" s="92">
        <v>1000</v>
      </c>
      <c r="F19" s="93">
        <v>6768</v>
      </c>
      <c r="G19" s="93">
        <v>6768</v>
      </c>
      <c r="H19" s="93">
        <v>6768</v>
      </c>
      <c r="I19" s="93">
        <v>6768</v>
      </c>
      <c r="J19" s="93">
        <v>6768</v>
      </c>
      <c r="K19" s="93">
        <v>6768</v>
      </c>
      <c r="L19" s="93">
        <v>6768</v>
      </c>
      <c r="M19" s="93">
        <v>6768</v>
      </c>
      <c r="N19" s="93">
        <v>6768</v>
      </c>
      <c r="O19" s="93">
        <v>6768</v>
      </c>
      <c r="P19" s="95">
        <v>0.14775413711583923</v>
      </c>
      <c r="Q19" s="86">
        <v>0.66</v>
      </c>
      <c r="R19" s="86">
        <v>0.85</v>
      </c>
      <c r="S19" s="86">
        <v>1</v>
      </c>
      <c r="T19" s="86">
        <v>1</v>
      </c>
      <c r="U19" s="86">
        <v>1</v>
      </c>
      <c r="V19" s="86">
        <v>1</v>
      </c>
      <c r="W19" s="86">
        <v>1</v>
      </c>
      <c r="X19" s="86">
        <v>1</v>
      </c>
      <c r="Y19" s="86">
        <v>1</v>
      </c>
      <c r="Z19" s="86">
        <v>1</v>
      </c>
      <c r="AA19" s="86">
        <v>1</v>
      </c>
      <c r="AB19" s="86">
        <v>1</v>
      </c>
      <c r="AC19" s="96">
        <v>1</v>
      </c>
      <c r="AD19" s="67"/>
    </row>
    <row r="20" spans="1:30" ht="15" x14ac:dyDescent="0.25">
      <c r="A20" s="95"/>
      <c r="B20" s="67" t="s">
        <v>172</v>
      </c>
      <c r="C20" s="67" t="s">
        <v>11037</v>
      </c>
      <c r="D20" s="94">
        <v>1276</v>
      </c>
      <c r="E20" s="92">
        <v>0</v>
      </c>
      <c r="F20" s="93">
        <v>510</v>
      </c>
      <c r="G20" s="93">
        <v>720</v>
      </c>
      <c r="H20" s="93">
        <v>960</v>
      </c>
      <c r="I20" s="93">
        <v>1276</v>
      </c>
      <c r="J20" s="93">
        <v>1276</v>
      </c>
      <c r="K20" s="93">
        <v>1276</v>
      </c>
      <c r="L20" s="93">
        <v>1276</v>
      </c>
      <c r="M20" s="93">
        <v>1276</v>
      </c>
      <c r="N20" s="93">
        <v>1276</v>
      </c>
      <c r="O20" s="93">
        <v>1276</v>
      </c>
      <c r="P20" s="95">
        <v>0</v>
      </c>
      <c r="Q20" s="86">
        <v>0.08</v>
      </c>
      <c r="R20" s="86">
        <v>0.15</v>
      </c>
      <c r="S20" s="86">
        <v>0.4</v>
      </c>
      <c r="T20" s="86">
        <v>0.75</v>
      </c>
      <c r="U20" s="86">
        <v>0.75</v>
      </c>
      <c r="V20" s="86">
        <v>1</v>
      </c>
      <c r="W20" s="86">
        <v>1</v>
      </c>
      <c r="X20" s="86">
        <v>1</v>
      </c>
      <c r="Y20" s="86">
        <v>1</v>
      </c>
      <c r="Z20" s="86">
        <v>1</v>
      </c>
      <c r="AA20" s="86">
        <v>1</v>
      </c>
      <c r="AB20" s="86">
        <v>1</v>
      </c>
      <c r="AC20" s="96">
        <v>1</v>
      </c>
      <c r="AD20" s="67"/>
    </row>
    <row r="21" spans="1:30" ht="15" x14ac:dyDescent="0.25">
      <c r="A21" s="95"/>
      <c r="B21" s="67" t="s">
        <v>172</v>
      </c>
      <c r="C21" s="67" t="s">
        <v>557</v>
      </c>
      <c r="D21" s="94">
        <v>2903</v>
      </c>
      <c r="E21" s="92">
        <v>2903</v>
      </c>
      <c r="F21" s="93">
        <v>2903</v>
      </c>
      <c r="G21" s="93">
        <v>2903</v>
      </c>
      <c r="H21" s="93">
        <v>2903</v>
      </c>
      <c r="I21" s="93">
        <v>2903</v>
      </c>
      <c r="J21" s="93">
        <v>2903</v>
      </c>
      <c r="K21" s="93">
        <v>2903</v>
      </c>
      <c r="L21" s="93">
        <v>2903</v>
      </c>
      <c r="M21" s="93">
        <v>2903</v>
      </c>
      <c r="N21" s="93">
        <v>2903</v>
      </c>
      <c r="O21" s="93">
        <v>2903</v>
      </c>
      <c r="P21" s="95">
        <v>1</v>
      </c>
      <c r="Q21" s="86">
        <v>1</v>
      </c>
      <c r="R21" s="86">
        <v>1</v>
      </c>
      <c r="S21" s="86">
        <v>1</v>
      </c>
      <c r="T21" s="86">
        <v>1</v>
      </c>
      <c r="U21" s="86">
        <v>1</v>
      </c>
      <c r="V21" s="86">
        <v>1</v>
      </c>
      <c r="W21" s="86">
        <v>1</v>
      </c>
      <c r="X21" s="86">
        <v>1</v>
      </c>
      <c r="Y21" s="86">
        <v>1</v>
      </c>
      <c r="Z21" s="86">
        <v>1</v>
      </c>
      <c r="AA21" s="86">
        <v>1</v>
      </c>
      <c r="AB21" s="86">
        <v>1</v>
      </c>
      <c r="AC21" s="96">
        <v>1</v>
      </c>
      <c r="AD21" s="67"/>
    </row>
    <row r="22" spans="1:30" ht="15" x14ac:dyDescent="0.25">
      <c r="A22" s="95"/>
      <c r="B22" s="67" t="s">
        <v>172</v>
      </c>
      <c r="C22" s="67" t="s">
        <v>11038</v>
      </c>
      <c r="D22" s="94">
        <v>645</v>
      </c>
      <c r="E22" s="92">
        <v>0</v>
      </c>
      <c r="F22" s="93">
        <v>645</v>
      </c>
      <c r="G22" s="93">
        <v>645</v>
      </c>
      <c r="H22" s="93">
        <v>645</v>
      </c>
      <c r="I22" s="93">
        <v>645</v>
      </c>
      <c r="J22" s="93">
        <v>645</v>
      </c>
      <c r="K22" s="93">
        <v>645</v>
      </c>
      <c r="L22" s="93">
        <v>645</v>
      </c>
      <c r="M22" s="93">
        <v>645</v>
      </c>
      <c r="N22" s="93">
        <v>645</v>
      </c>
      <c r="O22" s="93">
        <v>645</v>
      </c>
      <c r="P22" s="95">
        <v>0</v>
      </c>
      <c r="Q22" s="86">
        <v>1</v>
      </c>
      <c r="R22" s="86">
        <v>1</v>
      </c>
      <c r="S22" s="86">
        <v>1</v>
      </c>
      <c r="T22" s="86">
        <v>1</v>
      </c>
      <c r="U22" s="86">
        <v>1</v>
      </c>
      <c r="V22" s="86">
        <v>1</v>
      </c>
      <c r="W22" s="86">
        <v>1</v>
      </c>
      <c r="X22" s="86">
        <v>1</v>
      </c>
      <c r="Y22" s="86">
        <v>1</v>
      </c>
      <c r="Z22" s="86">
        <v>1</v>
      </c>
      <c r="AA22" s="86">
        <v>1</v>
      </c>
      <c r="AB22" s="86">
        <v>1</v>
      </c>
      <c r="AC22" s="96">
        <v>1</v>
      </c>
      <c r="AD22" s="67"/>
    </row>
    <row r="23" spans="1:30" ht="15" x14ac:dyDescent="0.25">
      <c r="A23" s="90" t="s">
        <v>237</v>
      </c>
      <c r="B23" s="72" t="s">
        <v>173</v>
      </c>
      <c r="C23" s="72" t="s">
        <v>11027</v>
      </c>
      <c r="D23" s="91">
        <v>15408</v>
      </c>
      <c r="E23" s="92">
        <v>0</v>
      </c>
      <c r="F23" s="93" t="s">
        <v>10948</v>
      </c>
      <c r="G23" s="93" t="s">
        <v>10948</v>
      </c>
      <c r="H23" s="93">
        <v>10900</v>
      </c>
      <c r="I23" s="93">
        <v>12285</v>
      </c>
      <c r="J23" s="93">
        <v>14160</v>
      </c>
      <c r="K23" s="93">
        <v>14956</v>
      </c>
      <c r="L23" s="93">
        <v>15238</v>
      </c>
      <c r="M23" s="93">
        <v>15238</v>
      </c>
      <c r="N23" s="93">
        <v>15238</v>
      </c>
      <c r="O23" s="93">
        <v>15238</v>
      </c>
      <c r="P23" s="95">
        <v>0</v>
      </c>
      <c r="Q23" s="86">
        <v>0.23</v>
      </c>
      <c r="R23" s="86">
        <v>0.27</v>
      </c>
      <c r="S23" s="86">
        <v>0.48</v>
      </c>
      <c r="T23" s="86">
        <v>0.71</v>
      </c>
      <c r="U23" s="86">
        <v>0.71</v>
      </c>
      <c r="V23" s="86">
        <v>0.8</v>
      </c>
      <c r="W23" s="86">
        <v>0.92</v>
      </c>
      <c r="X23" s="86">
        <v>0.97</v>
      </c>
      <c r="Y23" s="86">
        <v>0.99</v>
      </c>
      <c r="Z23" s="86">
        <v>1</v>
      </c>
      <c r="AA23" s="86">
        <v>1</v>
      </c>
      <c r="AB23" s="86">
        <v>1</v>
      </c>
      <c r="AC23" s="96">
        <v>1</v>
      </c>
      <c r="AD23" s="67"/>
    </row>
    <row r="24" spans="1:30" ht="15" x14ac:dyDescent="0.25">
      <c r="A24" s="95"/>
      <c r="B24" s="67" t="s">
        <v>173</v>
      </c>
      <c r="C24" s="67" t="s">
        <v>957</v>
      </c>
      <c r="D24" s="94">
        <v>2408</v>
      </c>
      <c r="E24" s="92">
        <v>0</v>
      </c>
      <c r="F24" s="93">
        <v>0</v>
      </c>
      <c r="G24" s="93">
        <v>0</v>
      </c>
      <c r="H24" s="93">
        <v>0</v>
      </c>
      <c r="I24" s="93">
        <v>842</v>
      </c>
      <c r="J24" s="93">
        <v>2340</v>
      </c>
      <c r="K24" s="93">
        <v>2408</v>
      </c>
      <c r="L24" s="93">
        <v>2408</v>
      </c>
      <c r="M24" s="93">
        <v>2408</v>
      </c>
      <c r="N24" s="93">
        <v>2408</v>
      </c>
      <c r="O24" s="93">
        <v>2408</v>
      </c>
      <c r="P24" s="95">
        <v>0</v>
      </c>
      <c r="Q24" s="86">
        <v>0</v>
      </c>
      <c r="R24" s="86">
        <v>0</v>
      </c>
      <c r="S24" s="86">
        <v>0</v>
      </c>
      <c r="T24" s="86">
        <v>0</v>
      </c>
      <c r="U24" s="86">
        <v>0</v>
      </c>
      <c r="V24" s="86">
        <v>0.35</v>
      </c>
      <c r="W24" s="86">
        <v>0.95</v>
      </c>
      <c r="X24" s="86">
        <v>1</v>
      </c>
      <c r="Y24" s="86">
        <v>1</v>
      </c>
      <c r="Z24" s="86">
        <v>1</v>
      </c>
      <c r="AA24" s="86">
        <v>1</v>
      </c>
      <c r="AB24" s="86">
        <v>1</v>
      </c>
      <c r="AC24" s="96">
        <v>1</v>
      </c>
      <c r="AD24" s="67"/>
    </row>
    <row r="25" spans="1:30" ht="15" x14ac:dyDescent="0.25">
      <c r="A25" s="95"/>
      <c r="B25" s="67" t="s">
        <v>173</v>
      </c>
      <c r="C25" s="67" t="s">
        <v>11039</v>
      </c>
      <c r="D25" s="94">
        <v>71</v>
      </c>
      <c r="E25" s="92">
        <v>0</v>
      </c>
      <c r="F25" s="93">
        <v>0</v>
      </c>
      <c r="G25" s="93">
        <v>0</v>
      </c>
      <c r="H25" s="93">
        <v>0</v>
      </c>
      <c r="I25" s="93">
        <v>36</v>
      </c>
      <c r="J25" s="93">
        <v>71</v>
      </c>
      <c r="K25" s="93">
        <v>71</v>
      </c>
      <c r="L25" s="93">
        <v>71</v>
      </c>
      <c r="M25" s="93">
        <v>71</v>
      </c>
      <c r="N25" s="93">
        <v>71</v>
      </c>
      <c r="O25" s="93">
        <v>71</v>
      </c>
      <c r="P25" s="95">
        <v>0</v>
      </c>
      <c r="Q25" s="86">
        <v>0</v>
      </c>
      <c r="R25" s="86">
        <v>0</v>
      </c>
      <c r="S25" s="86">
        <v>0</v>
      </c>
      <c r="T25" s="86">
        <v>0</v>
      </c>
      <c r="U25" s="86">
        <v>0</v>
      </c>
      <c r="V25" s="86">
        <v>0.5</v>
      </c>
      <c r="W25" s="86">
        <v>1</v>
      </c>
      <c r="X25" s="86">
        <v>1</v>
      </c>
      <c r="Y25" s="86">
        <v>1</v>
      </c>
      <c r="Z25" s="86">
        <v>1</v>
      </c>
      <c r="AA25" s="86">
        <v>1</v>
      </c>
      <c r="AB25" s="86">
        <v>1</v>
      </c>
      <c r="AC25" s="96">
        <v>1</v>
      </c>
      <c r="AD25" s="67"/>
    </row>
    <row r="26" spans="1:30" ht="15" x14ac:dyDescent="0.25">
      <c r="A26" s="95"/>
      <c r="B26" s="67" t="s">
        <v>173</v>
      </c>
      <c r="C26" s="67" t="s">
        <v>973</v>
      </c>
      <c r="D26" s="94">
        <v>192</v>
      </c>
      <c r="E26" s="92">
        <v>0</v>
      </c>
      <c r="F26" s="93">
        <v>0</v>
      </c>
      <c r="G26" s="93">
        <v>192</v>
      </c>
      <c r="H26" s="93">
        <v>192</v>
      </c>
      <c r="I26" s="93">
        <v>192</v>
      </c>
      <c r="J26" s="93">
        <v>192</v>
      </c>
      <c r="K26" s="93">
        <v>192</v>
      </c>
      <c r="L26" s="93">
        <v>192</v>
      </c>
      <c r="M26" s="93">
        <v>192</v>
      </c>
      <c r="N26" s="93">
        <v>192</v>
      </c>
      <c r="O26" s="93">
        <v>192</v>
      </c>
      <c r="P26" s="95">
        <v>0</v>
      </c>
      <c r="Q26" s="86">
        <v>0</v>
      </c>
      <c r="R26" s="86">
        <v>0</v>
      </c>
      <c r="S26" s="86">
        <v>0</v>
      </c>
      <c r="T26" s="86">
        <v>1</v>
      </c>
      <c r="U26" s="86">
        <v>1</v>
      </c>
      <c r="V26" s="86">
        <v>1</v>
      </c>
      <c r="W26" s="86">
        <v>1</v>
      </c>
      <c r="X26" s="86">
        <v>1</v>
      </c>
      <c r="Y26" s="86">
        <v>1</v>
      </c>
      <c r="Z26" s="86">
        <v>1</v>
      </c>
      <c r="AA26" s="86">
        <v>1</v>
      </c>
      <c r="AB26" s="86">
        <v>1</v>
      </c>
      <c r="AC26" s="96">
        <v>1</v>
      </c>
      <c r="AD26" s="67"/>
    </row>
    <row r="27" spans="1:30" ht="15" x14ac:dyDescent="0.25">
      <c r="A27" s="95"/>
      <c r="B27" s="67" t="s">
        <v>173</v>
      </c>
      <c r="C27" s="67" t="s">
        <v>11040</v>
      </c>
      <c r="D27" s="94">
        <v>846</v>
      </c>
      <c r="E27" s="92">
        <v>0</v>
      </c>
      <c r="F27" s="93">
        <v>0</v>
      </c>
      <c r="G27" s="93">
        <v>750</v>
      </c>
      <c r="H27" s="93">
        <v>846</v>
      </c>
      <c r="I27" s="93">
        <v>846</v>
      </c>
      <c r="J27" s="93">
        <v>846</v>
      </c>
      <c r="K27" s="93">
        <v>846</v>
      </c>
      <c r="L27" s="93">
        <v>846</v>
      </c>
      <c r="M27" s="93">
        <v>846</v>
      </c>
      <c r="N27" s="93">
        <v>846</v>
      </c>
      <c r="O27" s="93">
        <v>846</v>
      </c>
      <c r="P27" s="95">
        <v>0</v>
      </c>
      <c r="Q27" s="86">
        <v>0</v>
      </c>
      <c r="R27" s="86">
        <v>0</v>
      </c>
      <c r="S27" s="86">
        <v>0</v>
      </c>
      <c r="T27" s="86">
        <v>1</v>
      </c>
      <c r="U27" s="86">
        <v>1</v>
      </c>
      <c r="V27" s="86">
        <v>1</v>
      </c>
      <c r="W27" s="86">
        <v>1</v>
      </c>
      <c r="X27" s="86">
        <v>1</v>
      </c>
      <c r="Y27" s="86">
        <v>1</v>
      </c>
      <c r="Z27" s="86">
        <v>1</v>
      </c>
      <c r="AA27" s="86">
        <v>1</v>
      </c>
      <c r="AB27" s="86">
        <v>1</v>
      </c>
      <c r="AC27" s="96">
        <v>1</v>
      </c>
      <c r="AD27" s="67"/>
    </row>
    <row r="28" spans="1:30" ht="15" x14ac:dyDescent="0.25">
      <c r="A28" s="95"/>
      <c r="B28" s="67" t="s">
        <v>173</v>
      </c>
      <c r="C28" s="67" t="s">
        <v>11041</v>
      </c>
      <c r="D28" s="94">
        <v>272</v>
      </c>
      <c r="E28" s="92">
        <v>0</v>
      </c>
      <c r="F28" s="93">
        <v>272</v>
      </c>
      <c r="G28" s="93">
        <v>272</v>
      </c>
      <c r="H28" s="93">
        <v>272</v>
      </c>
      <c r="I28" s="93">
        <v>272</v>
      </c>
      <c r="J28" s="93">
        <v>272</v>
      </c>
      <c r="K28" s="93">
        <v>272</v>
      </c>
      <c r="L28" s="93">
        <v>272</v>
      </c>
      <c r="M28" s="93">
        <v>272</v>
      </c>
      <c r="N28" s="93">
        <v>272</v>
      </c>
      <c r="O28" s="93">
        <v>272</v>
      </c>
      <c r="P28" s="95">
        <v>0</v>
      </c>
      <c r="Q28" s="86">
        <v>0</v>
      </c>
      <c r="R28" s="86">
        <v>0</v>
      </c>
      <c r="S28" s="86">
        <v>1</v>
      </c>
      <c r="T28" s="86">
        <v>1</v>
      </c>
      <c r="U28" s="86">
        <v>1</v>
      </c>
      <c r="V28" s="86">
        <v>1</v>
      </c>
      <c r="W28" s="86">
        <v>1</v>
      </c>
      <c r="X28" s="86">
        <v>1</v>
      </c>
      <c r="Y28" s="86">
        <v>1</v>
      </c>
      <c r="Z28" s="86">
        <v>1</v>
      </c>
      <c r="AA28" s="86">
        <v>1</v>
      </c>
      <c r="AB28" s="86">
        <v>1</v>
      </c>
      <c r="AC28" s="96">
        <v>1</v>
      </c>
      <c r="AD28" s="67"/>
    </row>
    <row r="29" spans="1:30" ht="15" x14ac:dyDescent="0.25">
      <c r="A29" s="95"/>
      <c r="B29" s="67" t="s">
        <v>173</v>
      </c>
      <c r="C29" s="67" t="s">
        <v>950</v>
      </c>
      <c r="D29" s="94">
        <v>8038</v>
      </c>
      <c r="E29" s="92">
        <v>0</v>
      </c>
      <c r="F29" s="93">
        <v>5627</v>
      </c>
      <c r="G29" s="93">
        <v>8038</v>
      </c>
      <c r="H29" s="93">
        <v>8038</v>
      </c>
      <c r="I29" s="93">
        <v>8038</v>
      </c>
      <c r="J29" s="93">
        <v>8038</v>
      </c>
      <c r="K29" s="93">
        <v>8038</v>
      </c>
      <c r="L29" s="93">
        <v>8038</v>
      </c>
      <c r="M29" s="93">
        <v>8038</v>
      </c>
      <c r="N29" s="93">
        <v>8038</v>
      </c>
      <c r="O29" s="93">
        <v>8038</v>
      </c>
      <c r="P29" s="95">
        <v>0</v>
      </c>
      <c r="Q29" s="86">
        <v>0.25</v>
      </c>
      <c r="R29" s="86">
        <v>0.33</v>
      </c>
      <c r="S29" s="86">
        <v>0.7</v>
      </c>
      <c r="T29" s="86">
        <v>1</v>
      </c>
      <c r="U29" s="86">
        <v>1</v>
      </c>
      <c r="V29" s="86">
        <v>1</v>
      </c>
      <c r="W29" s="86">
        <v>1</v>
      </c>
      <c r="X29" s="86">
        <v>1</v>
      </c>
      <c r="Y29" s="86">
        <v>1</v>
      </c>
      <c r="Z29" s="86">
        <v>1</v>
      </c>
      <c r="AA29" s="86">
        <v>1</v>
      </c>
      <c r="AB29" s="86">
        <v>1</v>
      </c>
      <c r="AC29" s="96">
        <v>1</v>
      </c>
      <c r="AD29" s="67"/>
    </row>
    <row r="30" spans="1:30" ht="15" x14ac:dyDescent="0.25">
      <c r="A30" s="95"/>
      <c r="B30" s="67" t="s">
        <v>173</v>
      </c>
      <c r="C30" s="67" t="s">
        <v>11042</v>
      </c>
      <c r="D30" s="94">
        <v>1552</v>
      </c>
      <c r="E30" s="92">
        <v>0</v>
      </c>
      <c r="F30" s="93">
        <v>1552</v>
      </c>
      <c r="G30" s="93">
        <v>1552</v>
      </c>
      <c r="H30" s="93">
        <v>1552</v>
      </c>
      <c r="I30" s="93">
        <v>1552</v>
      </c>
      <c r="J30" s="93">
        <v>1552</v>
      </c>
      <c r="K30" s="93">
        <v>1552</v>
      </c>
      <c r="L30" s="93">
        <v>1552</v>
      </c>
      <c r="M30" s="93">
        <v>1552</v>
      </c>
      <c r="N30" s="93">
        <v>1552</v>
      </c>
      <c r="O30" s="93">
        <v>1552</v>
      </c>
      <c r="P30" s="95">
        <v>0</v>
      </c>
      <c r="Q30" s="86">
        <v>1</v>
      </c>
      <c r="R30" s="86">
        <v>1</v>
      </c>
      <c r="S30" s="86">
        <v>1</v>
      </c>
      <c r="T30" s="86">
        <v>1</v>
      </c>
      <c r="U30" s="86">
        <v>1</v>
      </c>
      <c r="V30" s="86">
        <v>1</v>
      </c>
      <c r="W30" s="86">
        <v>1</v>
      </c>
      <c r="X30" s="86">
        <v>1</v>
      </c>
      <c r="Y30" s="86">
        <v>1</v>
      </c>
      <c r="Z30" s="86">
        <v>1</v>
      </c>
      <c r="AA30" s="86">
        <v>1</v>
      </c>
      <c r="AB30" s="86">
        <v>1</v>
      </c>
      <c r="AC30" s="96">
        <v>1</v>
      </c>
      <c r="AD30" s="67"/>
    </row>
    <row r="31" spans="1:30" ht="15" x14ac:dyDescent="0.25">
      <c r="A31" s="95"/>
      <c r="B31" s="67" t="s">
        <v>173</v>
      </c>
      <c r="C31" s="67" t="s">
        <v>11043</v>
      </c>
      <c r="D31" s="94">
        <v>2029</v>
      </c>
      <c r="E31" s="92">
        <v>0</v>
      </c>
      <c r="F31" s="93">
        <v>0</v>
      </c>
      <c r="G31" s="93">
        <v>0</v>
      </c>
      <c r="H31" s="93">
        <v>0</v>
      </c>
      <c r="I31" s="93">
        <v>507</v>
      </c>
      <c r="J31" s="93">
        <v>849</v>
      </c>
      <c r="K31" s="93">
        <v>1577</v>
      </c>
      <c r="L31" s="93">
        <v>1859</v>
      </c>
      <c r="M31" s="93">
        <v>2029</v>
      </c>
      <c r="N31" s="93">
        <v>2029</v>
      </c>
      <c r="O31" s="93">
        <v>2029</v>
      </c>
      <c r="P31" s="95">
        <v>0</v>
      </c>
      <c r="Q31" s="86">
        <v>0</v>
      </c>
      <c r="R31" s="86">
        <v>0</v>
      </c>
      <c r="S31" s="86">
        <v>0</v>
      </c>
      <c r="T31" s="86">
        <v>0</v>
      </c>
      <c r="U31" s="86">
        <v>0</v>
      </c>
      <c r="V31" s="86">
        <v>0.25</v>
      </c>
      <c r="W31" s="86">
        <v>0.42</v>
      </c>
      <c r="X31" s="86">
        <v>0.78</v>
      </c>
      <c r="Y31" s="86">
        <v>0.92</v>
      </c>
      <c r="Z31" s="86">
        <v>1</v>
      </c>
      <c r="AA31" s="86">
        <v>1</v>
      </c>
      <c r="AB31" s="86">
        <v>1</v>
      </c>
      <c r="AC31" s="96">
        <v>1</v>
      </c>
      <c r="AD31" s="67"/>
    </row>
    <row r="32" spans="1:30" ht="15" x14ac:dyDescent="0.25">
      <c r="A32" s="90" t="s">
        <v>239</v>
      </c>
      <c r="B32" s="72" t="s">
        <v>175</v>
      </c>
      <c r="C32" s="72" t="s">
        <v>11027</v>
      </c>
      <c r="D32" s="91">
        <v>12998</v>
      </c>
      <c r="E32" s="92">
        <v>3730</v>
      </c>
      <c r="F32" s="93">
        <v>11408</v>
      </c>
      <c r="G32" s="93">
        <v>12270</v>
      </c>
      <c r="H32" s="93">
        <v>12270</v>
      </c>
      <c r="I32" s="93">
        <v>12730</v>
      </c>
      <c r="J32" s="93">
        <v>12786</v>
      </c>
      <c r="K32" s="93">
        <v>12987</v>
      </c>
      <c r="L32" s="93">
        <v>12998</v>
      </c>
      <c r="M32" s="93">
        <v>12998</v>
      </c>
      <c r="N32" s="93">
        <v>12998</v>
      </c>
      <c r="O32" s="93">
        <v>12998</v>
      </c>
      <c r="P32" s="95">
        <v>0.28696722572703492</v>
      </c>
      <c r="Q32" s="86">
        <v>0.84</v>
      </c>
      <c r="R32" s="86">
        <v>0.85</v>
      </c>
      <c r="S32" s="86">
        <v>0.88</v>
      </c>
      <c r="T32" s="86">
        <v>0.94</v>
      </c>
      <c r="U32" s="86">
        <v>0.94</v>
      </c>
      <c r="V32" s="86">
        <v>0.98</v>
      </c>
      <c r="W32" s="86">
        <v>0.98</v>
      </c>
      <c r="X32" s="86">
        <v>0.99</v>
      </c>
      <c r="Y32" s="86">
        <v>1</v>
      </c>
      <c r="Z32" s="86">
        <v>1</v>
      </c>
      <c r="AA32" s="86">
        <v>1</v>
      </c>
      <c r="AB32" s="86">
        <v>1</v>
      </c>
      <c r="AC32" s="96">
        <v>1</v>
      </c>
      <c r="AD32" s="67"/>
    </row>
    <row r="33" spans="1:30" ht="15" x14ac:dyDescent="0.25">
      <c r="A33" s="95"/>
      <c r="B33" s="67" t="s">
        <v>175</v>
      </c>
      <c r="C33" s="67" t="s">
        <v>11044</v>
      </c>
      <c r="D33" s="94">
        <v>2180</v>
      </c>
      <c r="E33" s="92">
        <v>2180</v>
      </c>
      <c r="F33" s="93">
        <v>2180</v>
      </c>
      <c r="G33" s="93">
        <v>2180</v>
      </c>
      <c r="H33" s="93">
        <v>2180</v>
      </c>
      <c r="I33" s="93">
        <v>2180</v>
      </c>
      <c r="J33" s="93">
        <v>2180</v>
      </c>
      <c r="K33" s="93">
        <v>2180</v>
      </c>
      <c r="L33" s="93">
        <v>2180</v>
      </c>
      <c r="M33" s="93">
        <v>2180</v>
      </c>
      <c r="N33" s="93">
        <v>2180</v>
      </c>
      <c r="O33" s="93">
        <v>2180</v>
      </c>
      <c r="P33" s="95">
        <v>1</v>
      </c>
      <c r="Q33" s="86">
        <v>1</v>
      </c>
      <c r="R33" s="86">
        <v>1</v>
      </c>
      <c r="S33" s="86">
        <v>1</v>
      </c>
      <c r="T33" s="86">
        <v>1</v>
      </c>
      <c r="U33" s="86">
        <v>1</v>
      </c>
      <c r="V33" s="86">
        <v>1</v>
      </c>
      <c r="W33" s="86">
        <v>1</v>
      </c>
      <c r="X33" s="86">
        <v>1</v>
      </c>
      <c r="Y33" s="86">
        <v>1</v>
      </c>
      <c r="Z33" s="86">
        <v>1</v>
      </c>
      <c r="AA33" s="86">
        <v>1</v>
      </c>
      <c r="AB33" s="86">
        <v>1</v>
      </c>
      <c r="AC33" s="96">
        <v>1</v>
      </c>
      <c r="AD33" s="67"/>
    </row>
    <row r="34" spans="1:30" ht="15" x14ac:dyDescent="0.25">
      <c r="A34" s="95"/>
      <c r="B34" s="67" t="s">
        <v>175</v>
      </c>
      <c r="C34" s="67" t="s">
        <v>11045</v>
      </c>
      <c r="D34" s="94">
        <v>93</v>
      </c>
      <c r="E34" s="92">
        <v>0</v>
      </c>
      <c r="F34" s="93">
        <v>93</v>
      </c>
      <c r="G34" s="93">
        <v>93</v>
      </c>
      <c r="H34" s="93">
        <v>93</v>
      </c>
      <c r="I34" s="93">
        <v>93</v>
      </c>
      <c r="J34" s="93">
        <v>93</v>
      </c>
      <c r="K34" s="93">
        <v>93</v>
      </c>
      <c r="L34" s="93">
        <v>93</v>
      </c>
      <c r="M34" s="93">
        <v>93</v>
      </c>
      <c r="N34" s="93">
        <v>93</v>
      </c>
      <c r="O34" s="93">
        <v>93</v>
      </c>
      <c r="P34" s="95">
        <v>0</v>
      </c>
      <c r="Q34" s="86">
        <v>1</v>
      </c>
      <c r="R34" s="86">
        <v>1</v>
      </c>
      <c r="S34" s="86">
        <v>1</v>
      </c>
      <c r="T34" s="86">
        <v>1</v>
      </c>
      <c r="U34" s="86">
        <v>1</v>
      </c>
      <c r="V34" s="86">
        <v>1</v>
      </c>
      <c r="W34" s="86">
        <v>1</v>
      </c>
      <c r="X34" s="86">
        <v>1</v>
      </c>
      <c r="Y34" s="86">
        <v>1</v>
      </c>
      <c r="Z34" s="86">
        <v>1</v>
      </c>
      <c r="AA34" s="86">
        <v>1</v>
      </c>
      <c r="AB34" s="86">
        <v>1</v>
      </c>
      <c r="AC34" s="96">
        <v>1</v>
      </c>
      <c r="AD34" s="67"/>
    </row>
    <row r="35" spans="1:30" ht="15" x14ac:dyDescent="0.25">
      <c r="A35" s="95"/>
      <c r="B35" s="67" t="s">
        <v>175</v>
      </c>
      <c r="C35" s="67" t="s">
        <v>11046</v>
      </c>
      <c r="D35" s="94">
        <v>290</v>
      </c>
      <c r="E35" s="92">
        <v>0</v>
      </c>
      <c r="F35" s="93">
        <v>290</v>
      </c>
      <c r="G35" s="93">
        <v>290</v>
      </c>
      <c r="H35" s="93">
        <v>290</v>
      </c>
      <c r="I35" s="93">
        <v>290</v>
      </c>
      <c r="J35" s="93">
        <v>290</v>
      </c>
      <c r="K35" s="93">
        <v>290</v>
      </c>
      <c r="L35" s="93">
        <v>290</v>
      </c>
      <c r="M35" s="93">
        <v>290</v>
      </c>
      <c r="N35" s="93">
        <v>290</v>
      </c>
      <c r="O35" s="93">
        <v>290</v>
      </c>
      <c r="P35" s="95">
        <v>0</v>
      </c>
      <c r="Q35" s="86">
        <v>1</v>
      </c>
      <c r="R35" s="86">
        <v>1</v>
      </c>
      <c r="S35" s="86">
        <v>1</v>
      </c>
      <c r="T35" s="86">
        <v>1</v>
      </c>
      <c r="U35" s="86">
        <v>1</v>
      </c>
      <c r="V35" s="86">
        <v>1</v>
      </c>
      <c r="W35" s="86">
        <v>1</v>
      </c>
      <c r="X35" s="86">
        <v>1</v>
      </c>
      <c r="Y35" s="86">
        <v>1</v>
      </c>
      <c r="Z35" s="86">
        <v>1</v>
      </c>
      <c r="AA35" s="86">
        <v>1</v>
      </c>
      <c r="AB35" s="86">
        <v>1</v>
      </c>
      <c r="AC35" s="96">
        <v>1</v>
      </c>
      <c r="AD35" s="67"/>
    </row>
    <row r="36" spans="1:30" ht="15" x14ac:dyDescent="0.25">
      <c r="A36" s="95"/>
      <c r="B36" s="67" t="s">
        <v>175</v>
      </c>
      <c r="C36" s="67" t="s">
        <v>11047</v>
      </c>
      <c r="D36" s="94">
        <v>3197</v>
      </c>
      <c r="E36" s="92">
        <v>1500</v>
      </c>
      <c r="F36" s="93">
        <v>3197</v>
      </c>
      <c r="G36" s="93">
        <v>3197</v>
      </c>
      <c r="H36" s="93">
        <v>3197</v>
      </c>
      <c r="I36" s="93">
        <v>3197</v>
      </c>
      <c r="J36" s="93">
        <v>3197</v>
      </c>
      <c r="K36" s="93">
        <v>3197</v>
      </c>
      <c r="L36" s="93">
        <v>3197</v>
      </c>
      <c r="M36" s="93">
        <v>3197</v>
      </c>
      <c r="N36" s="93">
        <v>3197</v>
      </c>
      <c r="O36" s="93">
        <v>3197</v>
      </c>
      <c r="P36" s="95">
        <v>0.46918986549890523</v>
      </c>
      <c r="Q36" s="86">
        <v>1</v>
      </c>
      <c r="R36" s="86">
        <v>1</v>
      </c>
      <c r="S36" s="86">
        <v>1</v>
      </c>
      <c r="T36" s="86">
        <v>1</v>
      </c>
      <c r="U36" s="86">
        <v>1</v>
      </c>
      <c r="V36" s="86">
        <v>1</v>
      </c>
      <c r="W36" s="86">
        <v>1</v>
      </c>
      <c r="X36" s="86">
        <v>1</v>
      </c>
      <c r="Y36" s="86">
        <v>1</v>
      </c>
      <c r="Z36" s="86">
        <v>1</v>
      </c>
      <c r="AA36" s="86">
        <v>1</v>
      </c>
      <c r="AB36" s="86">
        <v>1</v>
      </c>
      <c r="AC36" s="96">
        <v>1</v>
      </c>
      <c r="AD36" s="67"/>
    </row>
    <row r="37" spans="1:30" ht="15" x14ac:dyDescent="0.25">
      <c r="A37" s="95"/>
      <c r="B37" s="67" t="s">
        <v>175</v>
      </c>
      <c r="C37" s="67" t="s">
        <v>872</v>
      </c>
      <c r="D37" s="94">
        <v>2620</v>
      </c>
      <c r="E37" s="92">
        <v>50</v>
      </c>
      <c r="F37" s="93">
        <v>2620</v>
      </c>
      <c r="G37" s="93">
        <v>2620</v>
      </c>
      <c r="H37" s="93">
        <v>2620</v>
      </c>
      <c r="I37" s="93">
        <v>2620</v>
      </c>
      <c r="J37" s="93">
        <v>2620</v>
      </c>
      <c r="K37" s="93">
        <v>2620</v>
      </c>
      <c r="L37" s="93">
        <v>2620</v>
      </c>
      <c r="M37" s="93">
        <v>2620</v>
      </c>
      <c r="N37" s="93">
        <v>2620</v>
      </c>
      <c r="O37" s="93">
        <v>2620</v>
      </c>
      <c r="P37" s="95">
        <v>1.9083969465648856E-2</v>
      </c>
      <c r="Q37" s="86">
        <v>1</v>
      </c>
      <c r="R37" s="86">
        <v>1</v>
      </c>
      <c r="S37" s="86">
        <v>1</v>
      </c>
      <c r="T37" s="86">
        <v>1</v>
      </c>
      <c r="U37" s="86">
        <v>1</v>
      </c>
      <c r="V37" s="86">
        <v>1</v>
      </c>
      <c r="W37" s="86">
        <v>1</v>
      </c>
      <c r="X37" s="86">
        <v>1</v>
      </c>
      <c r="Y37" s="86">
        <v>1</v>
      </c>
      <c r="Z37" s="86">
        <v>1</v>
      </c>
      <c r="AA37" s="86">
        <v>1</v>
      </c>
      <c r="AB37" s="86">
        <v>1</v>
      </c>
      <c r="AC37" s="96">
        <v>1</v>
      </c>
      <c r="AD37" s="67"/>
    </row>
    <row r="38" spans="1:30" ht="15" x14ac:dyDescent="0.25">
      <c r="A38" s="95"/>
      <c r="B38" s="67" t="s">
        <v>175</v>
      </c>
      <c r="C38" s="67" t="s">
        <v>11048</v>
      </c>
      <c r="D38" s="94">
        <v>1975</v>
      </c>
      <c r="E38" s="92">
        <v>0</v>
      </c>
      <c r="F38" s="93">
        <v>1975</v>
      </c>
      <c r="G38" s="93">
        <v>1975</v>
      </c>
      <c r="H38" s="93">
        <v>1975</v>
      </c>
      <c r="I38" s="93">
        <v>1975</v>
      </c>
      <c r="J38" s="93">
        <v>1975</v>
      </c>
      <c r="K38" s="93">
        <v>1975</v>
      </c>
      <c r="L38" s="93">
        <v>1975</v>
      </c>
      <c r="M38" s="93">
        <v>1975</v>
      </c>
      <c r="N38" s="93">
        <v>1975</v>
      </c>
      <c r="O38" s="93">
        <v>1975</v>
      </c>
      <c r="P38" s="95">
        <v>0</v>
      </c>
      <c r="Q38" s="86">
        <v>1</v>
      </c>
      <c r="R38" s="86">
        <v>1</v>
      </c>
      <c r="S38" s="86">
        <v>1</v>
      </c>
      <c r="T38" s="86">
        <v>1</v>
      </c>
      <c r="U38" s="86">
        <v>1</v>
      </c>
      <c r="V38" s="86">
        <v>1</v>
      </c>
      <c r="W38" s="86">
        <v>1</v>
      </c>
      <c r="X38" s="86">
        <v>1</v>
      </c>
      <c r="Y38" s="86">
        <v>1</v>
      </c>
      <c r="Z38" s="86">
        <v>1</v>
      </c>
      <c r="AA38" s="86">
        <v>1</v>
      </c>
      <c r="AB38" s="86">
        <v>1</v>
      </c>
      <c r="AC38" s="96">
        <v>1</v>
      </c>
      <c r="AD38" s="67"/>
    </row>
    <row r="39" spans="1:30" ht="15" x14ac:dyDescent="0.25">
      <c r="A39" s="95"/>
      <c r="B39" s="67" t="s">
        <v>175</v>
      </c>
      <c r="C39" s="67" t="s">
        <v>867</v>
      </c>
      <c r="D39" s="94">
        <v>268</v>
      </c>
      <c r="E39" s="92">
        <v>0</v>
      </c>
      <c r="F39" s="93">
        <v>0</v>
      </c>
      <c r="G39" s="93">
        <v>0</v>
      </c>
      <c r="H39" s="93">
        <v>0</v>
      </c>
      <c r="I39" s="93">
        <v>0</v>
      </c>
      <c r="J39" s="93">
        <v>56</v>
      </c>
      <c r="K39" s="93">
        <v>257</v>
      </c>
      <c r="L39" s="93">
        <v>268</v>
      </c>
      <c r="M39" s="93">
        <v>268</v>
      </c>
      <c r="N39" s="93">
        <v>268</v>
      </c>
      <c r="O39" s="93">
        <v>268</v>
      </c>
      <c r="P39" s="95">
        <v>0</v>
      </c>
      <c r="Q39" s="86">
        <v>0</v>
      </c>
      <c r="R39" s="86">
        <v>0</v>
      </c>
      <c r="S39" s="86">
        <v>0</v>
      </c>
      <c r="T39" s="86">
        <v>0</v>
      </c>
      <c r="U39" s="86">
        <v>0</v>
      </c>
      <c r="V39" s="86">
        <v>0</v>
      </c>
      <c r="W39" s="86">
        <v>0.21</v>
      </c>
      <c r="X39" s="86">
        <v>0.96</v>
      </c>
      <c r="Y39" s="86">
        <v>1</v>
      </c>
      <c r="Z39" s="86">
        <v>1</v>
      </c>
      <c r="AA39" s="86">
        <v>1</v>
      </c>
      <c r="AB39" s="86">
        <v>1</v>
      </c>
      <c r="AC39" s="96">
        <v>1</v>
      </c>
      <c r="AD39" s="67"/>
    </row>
    <row r="40" spans="1:30" ht="15" x14ac:dyDescent="0.25">
      <c r="A40" s="95"/>
      <c r="B40" s="67" t="s">
        <v>175</v>
      </c>
      <c r="C40" s="67" t="s">
        <v>876</v>
      </c>
      <c r="D40" s="94">
        <v>99</v>
      </c>
      <c r="E40" s="92">
        <v>0</v>
      </c>
      <c r="F40" s="93">
        <v>0</v>
      </c>
      <c r="G40" s="93">
        <v>30</v>
      </c>
      <c r="H40" s="93">
        <v>30</v>
      </c>
      <c r="I40" s="93">
        <v>99</v>
      </c>
      <c r="J40" s="93">
        <v>99</v>
      </c>
      <c r="K40" s="93">
        <v>99</v>
      </c>
      <c r="L40" s="93">
        <v>99</v>
      </c>
      <c r="M40" s="93">
        <v>99</v>
      </c>
      <c r="N40" s="93">
        <v>99</v>
      </c>
      <c r="O40" s="93">
        <v>99</v>
      </c>
      <c r="P40" s="95">
        <v>0</v>
      </c>
      <c r="Q40" s="86">
        <v>0</v>
      </c>
      <c r="R40" s="86">
        <v>0</v>
      </c>
      <c r="S40" s="86">
        <v>0</v>
      </c>
      <c r="T40" s="86">
        <v>0.3</v>
      </c>
      <c r="U40" s="86">
        <v>0.3</v>
      </c>
      <c r="V40" s="86">
        <v>1</v>
      </c>
      <c r="W40" s="86">
        <v>1</v>
      </c>
      <c r="X40" s="86">
        <v>1</v>
      </c>
      <c r="Y40" s="86">
        <v>1</v>
      </c>
      <c r="Z40" s="86">
        <v>1</v>
      </c>
      <c r="AA40" s="86">
        <v>1</v>
      </c>
      <c r="AB40" s="86">
        <v>1</v>
      </c>
      <c r="AC40" s="96">
        <v>1</v>
      </c>
      <c r="AD40" s="67"/>
    </row>
    <row r="41" spans="1:30" ht="15" x14ac:dyDescent="0.25">
      <c r="A41" s="95"/>
      <c r="B41" s="67" t="s">
        <v>175</v>
      </c>
      <c r="C41" s="67" t="s">
        <v>879</v>
      </c>
      <c r="D41" s="94">
        <v>98</v>
      </c>
      <c r="E41" s="92">
        <v>0</v>
      </c>
      <c r="F41" s="93">
        <v>98</v>
      </c>
      <c r="G41" s="93">
        <v>98</v>
      </c>
      <c r="H41" s="93">
        <v>98</v>
      </c>
      <c r="I41" s="93">
        <v>98</v>
      </c>
      <c r="J41" s="93">
        <v>98</v>
      </c>
      <c r="K41" s="93">
        <v>98</v>
      </c>
      <c r="L41" s="93">
        <v>98</v>
      </c>
      <c r="M41" s="93">
        <v>98</v>
      </c>
      <c r="N41" s="93">
        <v>98</v>
      </c>
      <c r="O41" s="93">
        <v>98</v>
      </c>
      <c r="P41" s="95">
        <v>0</v>
      </c>
      <c r="Q41" s="86">
        <v>1</v>
      </c>
      <c r="R41" s="86">
        <v>1</v>
      </c>
      <c r="S41" s="86">
        <v>1</v>
      </c>
      <c r="T41" s="86">
        <v>1</v>
      </c>
      <c r="U41" s="86">
        <v>1</v>
      </c>
      <c r="V41" s="86">
        <v>1</v>
      </c>
      <c r="W41" s="86">
        <v>1</v>
      </c>
      <c r="X41" s="86">
        <v>1</v>
      </c>
      <c r="Y41" s="86">
        <v>1</v>
      </c>
      <c r="Z41" s="86">
        <v>1</v>
      </c>
      <c r="AA41" s="86">
        <v>1</v>
      </c>
      <c r="AB41" s="86">
        <v>1</v>
      </c>
      <c r="AC41" s="96">
        <v>1</v>
      </c>
      <c r="AD41" s="67"/>
    </row>
    <row r="42" spans="1:30" ht="15" x14ac:dyDescent="0.25">
      <c r="A42" s="95"/>
      <c r="B42" s="67" t="s">
        <v>175</v>
      </c>
      <c r="C42" s="67" t="s">
        <v>902</v>
      </c>
      <c r="D42" s="94">
        <v>86</v>
      </c>
      <c r="E42" s="92">
        <v>0</v>
      </c>
      <c r="F42" s="93">
        <v>86</v>
      </c>
      <c r="G42" s="93">
        <v>86</v>
      </c>
      <c r="H42" s="93">
        <v>86</v>
      </c>
      <c r="I42" s="93">
        <v>86</v>
      </c>
      <c r="J42" s="93">
        <v>86</v>
      </c>
      <c r="K42" s="93">
        <v>86</v>
      </c>
      <c r="L42" s="93">
        <v>86</v>
      </c>
      <c r="M42" s="93">
        <v>86</v>
      </c>
      <c r="N42" s="93">
        <v>86</v>
      </c>
      <c r="O42" s="93">
        <v>86</v>
      </c>
      <c r="P42" s="95">
        <v>0</v>
      </c>
      <c r="Q42" s="86">
        <v>1</v>
      </c>
      <c r="R42" s="86">
        <v>1</v>
      </c>
      <c r="S42" s="86">
        <v>1</v>
      </c>
      <c r="T42" s="86">
        <v>1</v>
      </c>
      <c r="U42" s="86">
        <v>1</v>
      </c>
      <c r="V42" s="86">
        <v>1</v>
      </c>
      <c r="W42" s="86">
        <v>1</v>
      </c>
      <c r="X42" s="86">
        <v>1</v>
      </c>
      <c r="Y42" s="86">
        <v>1</v>
      </c>
      <c r="Z42" s="86">
        <v>1</v>
      </c>
      <c r="AA42" s="86">
        <v>1</v>
      </c>
      <c r="AB42" s="86">
        <v>1</v>
      </c>
      <c r="AC42" s="96">
        <v>1</v>
      </c>
      <c r="AD42" s="67"/>
    </row>
    <row r="43" spans="1:30" ht="15" x14ac:dyDescent="0.25">
      <c r="A43" s="95"/>
      <c r="B43" s="67" t="s">
        <v>175</v>
      </c>
      <c r="C43" s="67" t="s">
        <v>908</v>
      </c>
      <c r="D43" s="94">
        <v>178</v>
      </c>
      <c r="E43" s="92">
        <v>0</v>
      </c>
      <c r="F43" s="93">
        <v>0</v>
      </c>
      <c r="G43" s="93">
        <v>178</v>
      </c>
      <c r="H43" s="93">
        <v>178</v>
      </c>
      <c r="I43" s="93">
        <v>178</v>
      </c>
      <c r="J43" s="93">
        <v>178</v>
      </c>
      <c r="K43" s="93">
        <v>178</v>
      </c>
      <c r="L43" s="93">
        <v>178</v>
      </c>
      <c r="M43" s="93">
        <v>178</v>
      </c>
      <c r="N43" s="93">
        <v>178</v>
      </c>
      <c r="O43" s="93">
        <v>178</v>
      </c>
      <c r="P43" s="95">
        <v>0</v>
      </c>
      <c r="Q43" s="86">
        <v>0</v>
      </c>
      <c r="R43" s="86">
        <v>0</v>
      </c>
      <c r="S43" s="86">
        <v>0</v>
      </c>
      <c r="T43" s="86">
        <v>1</v>
      </c>
      <c r="U43" s="86">
        <v>1</v>
      </c>
      <c r="V43" s="86">
        <v>1</v>
      </c>
      <c r="W43" s="86">
        <v>1</v>
      </c>
      <c r="X43" s="86">
        <v>1</v>
      </c>
      <c r="Y43" s="86">
        <v>1</v>
      </c>
      <c r="Z43" s="86">
        <v>1</v>
      </c>
      <c r="AA43" s="86">
        <v>1</v>
      </c>
      <c r="AB43" s="86">
        <v>1</v>
      </c>
      <c r="AC43" s="96">
        <v>1</v>
      </c>
      <c r="AD43" s="67"/>
    </row>
    <row r="44" spans="1:30" ht="15" x14ac:dyDescent="0.25">
      <c r="A44" s="95"/>
      <c r="B44" s="67" t="s">
        <v>175</v>
      </c>
      <c r="C44" s="67" t="s">
        <v>927</v>
      </c>
      <c r="D44" s="94">
        <v>104</v>
      </c>
      <c r="E44" s="92">
        <v>0</v>
      </c>
      <c r="F44" s="93">
        <v>104</v>
      </c>
      <c r="G44" s="93">
        <v>104</v>
      </c>
      <c r="H44" s="93">
        <v>104</v>
      </c>
      <c r="I44" s="93">
        <v>104</v>
      </c>
      <c r="J44" s="93">
        <v>104</v>
      </c>
      <c r="K44" s="93">
        <v>104</v>
      </c>
      <c r="L44" s="93">
        <v>104</v>
      </c>
      <c r="M44" s="93">
        <v>104</v>
      </c>
      <c r="N44" s="93">
        <v>104</v>
      </c>
      <c r="O44" s="93">
        <v>104</v>
      </c>
      <c r="P44" s="95">
        <v>0</v>
      </c>
      <c r="Q44" s="86">
        <v>1</v>
      </c>
      <c r="R44" s="86">
        <v>1</v>
      </c>
      <c r="S44" s="86">
        <v>1</v>
      </c>
      <c r="T44" s="86">
        <v>1</v>
      </c>
      <c r="U44" s="86">
        <v>1</v>
      </c>
      <c r="V44" s="86">
        <v>1</v>
      </c>
      <c r="W44" s="86">
        <v>1</v>
      </c>
      <c r="X44" s="86">
        <v>1</v>
      </c>
      <c r="Y44" s="86">
        <v>1</v>
      </c>
      <c r="Z44" s="86">
        <v>1</v>
      </c>
      <c r="AA44" s="86">
        <v>1</v>
      </c>
      <c r="AB44" s="86">
        <v>1</v>
      </c>
      <c r="AC44" s="96">
        <v>1</v>
      </c>
      <c r="AD44" s="67"/>
    </row>
    <row r="45" spans="1:30" ht="15" x14ac:dyDescent="0.25">
      <c r="A45" s="95"/>
      <c r="B45" s="67" t="s">
        <v>175</v>
      </c>
      <c r="C45" s="67" t="s">
        <v>932</v>
      </c>
      <c r="D45" s="94">
        <v>69</v>
      </c>
      <c r="E45" s="92">
        <v>0</v>
      </c>
      <c r="F45" s="93">
        <v>69</v>
      </c>
      <c r="G45" s="93">
        <v>69</v>
      </c>
      <c r="H45" s="93">
        <v>69</v>
      </c>
      <c r="I45" s="93">
        <v>69</v>
      </c>
      <c r="J45" s="93">
        <v>69</v>
      </c>
      <c r="K45" s="93">
        <v>69</v>
      </c>
      <c r="L45" s="93">
        <v>69</v>
      </c>
      <c r="M45" s="93">
        <v>69</v>
      </c>
      <c r="N45" s="93">
        <v>69</v>
      </c>
      <c r="O45" s="93">
        <v>69</v>
      </c>
      <c r="P45" s="95">
        <v>0</v>
      </c>
      <c r="Q45" s="86">
        <v>1</v>
      </c>
      <c r="R45" s="86">
        <v>1</v>
      </c>
      <c r="S45" s="86">
        <v>1</v>
      </c>
      <c r="T45" s="86">
        <v>1</v>
      </c>
      <c r="U45" s="86">
        <v>1</v>
      </c>
      <c r="V45" s="86">
        <v>1</v>
      </c>
      <c r="W45" s="86">
        <v>1</v>
      </c>
      <c r="X45" s="86">
        <v>1</v>
      </c>
      <c r="Y45" s="86">
        <v>1</v>
      </c>
      <c r="Z45" s="86">
        <v>1</v>
      </c>
      <c r="AA45" s="86">
        <v>1</v>
      </c>
      <c r="AB45" s="86">
        <v>1</v>
      </c>
      <c r="AC45" s="96">
        <v>1</v>
      </c>
      <c r="AD45" s="67"/>
    </row>
    <row r="46" spans="1:30" ht="15" x14ac:dyDescent="0.25">
      <c r="A46" s="95"/>
      <c r="B46" s="67" t="s">
        <v>175</v>
      </c>
      <c r="C46" s="67" t="s">
        <v>869</v>
      </c>
      <c r="D46" s="94">
        <v>1741</v>
      </c>
      <c r="E46" s="92">
        <v>0</v>
      </c>
      <c r="F46" s="93">
        <v>696</v>
      </c>
      <c r="G46" s="93">
        <v>1350</v>
      </c>
      <c r="H46" s="93">
        <v>1350</v>
      </c>
      <c r="I46" s="93">
        <v>1741</v>
      </c>
      <c r="J46" s="93">
        <v>1741</v>
      </c>
      <c r="K46" s="93">
        <v>1741</v>
      </c>
      <c r="L46" s="93">
        <v>1741</v>
      </c>
      <c r="M46" s="93">
        <v>1741</v>
      </c>
      <c r="N46" s="93">
        <v>1741</v>
      </c>
      <c r="O46" s="93">
        <v>1741</v>
      </c>
      <c r="P46" s="95">
        <v>0</v>
      </c>
      <c r="Q46" s="86">
        <v>0.14000000000000001</v>
      </c>
      <c r="R46" s="86">
        <v>0.2</v>
      </c>
      <c r="S46" s="86">
        <v>0.4</v>
      </c>
      <c r="T46" s="86">
        <v>0.78</v>
      </c>
      <c r="U46" s="86">
        <v>0.78</v>
      </c>
      <c r="V46" s="86">
        <v>1</v>
      </c>
      <c r="W46" s="86">
        <v>1</v>
      </c>
      <c r="X46" s="86">
        <v>1</v>
      </c>
      <c r="Y46" s="86">
        <v>1</v>
      </c>
      <c r="Z46" s="86">
        <v>1</v>
      </c>
      <c r="AA46" s="86">
        <v>1</v>
      </c>
      <c r="AB46" s="86">
        <v>1</v>
      </c>
      <c r="AC46" s="96">
        <v>1</v>
      </c>
      <c r="AD46" s="67"/>
    </row>
    <row r="47" spans="1:30" ht="15" x14ac:dyDescent="0.25">
      <c r="A47" s="90" t="s">
        <v>238</v>
      </c>
      <c r="B47" s="72" t="s">
        <v>174</v>
      </c>
      <c r="C47" s="72" t="s">
        <v>11027</v>
      </c>
      <c r="D47" s="91">
        <v>15607</v>
      </c>
      <c r="E47" s="92">
        <v>5632</v>
      </c>
      <c r="F47" s="93" t="s">
        <v>10948</v>
      </c>
      <c r="G47" s="93" t="s">
        <v>10948</v>
      </c>
      <c r="H47" s="93">
        <v>15533</v>
      </c>
      <c r="I47" s="93">
        <v>15533</v>
      </c>
      <c r="J47" s="93">
        <v>15533</v>
      </c>
      <c r="K47" s="93">
        <v>15533</v>
      </c>
      <c r="L47" s="93">
        <v>15533</v>
      </c>
      <c r="M47" s="93">
        <v>15533</v>
      </c>
      <c r="N47" s="93">
        <v>15533</v>
      </c>
      <c r="O47" s="93">
        <v>15533</v>
      </c>
      <c r="P47" s="95">
        <v>0.36086371499967962</v>
      </c>
      <c r="Q47" s="86">
        <v>0.52</v>
      </c>
      <c r="R47" s="86">
        <v>0.56000000000000005</v>
      </c>
      <c r="S47" s="86">
        <v>0.63</v>
      </c>
      <c r="T47" s="86">
        <v>1</v>
      </c>
      <c r="U47" s="86">
        <v>1</v>
      </c>
      <c r="V47" s="86">
        <v>1</v>
      </c>
      <c r="W47" s="86">
        <v>1</v>
      </c>
      <c r="X47" s="86">
        <v>1</v>
      </c>
      <c r="Y47" s="86">
        <v>1</v>
      </c>
      <c r="Z47" s="86">
        <v>1</v>
      </c>
      <c r="AA47" s="86">
        <v>1</v>
      </c>
      <c r="AB47" s="86">
        <v>1</v>
      </c>
      <c r="AC47" s="96">
        <v>1</v>
      </c>
      <c r="AD47" s="67"/>
    </row>
    <row r="48" spans="1:30" ht="15" x14ac:dyDescent="0.25">
      <c r="A48" s="95"/>
      <c r="B48" s="67" t="s">
        <v>174</v>
      </c>
      <c r="C48" s="67" t="s">
        <v>11049</v>
      </c>
      <c r="D48" s="94">
        <v>78</v>
      </c>
      <c r="E48" s="92">
        <v>0</v>
      </c>
      <c r="F48" s="93">
        <v>78</v>
      </c>
      <c r="G48" s="93">
        <v>78</v>
      </c>
      <c r="H48" s="93">
        <v>78</v>
      </c>
      <c r="I48" s="93">
        <v>78</v>
      </c>
      <c r="J48" s="93">
        <v>78</v>
      </c>
      <c r="K48" s="93">
        <v>78</v>
      </c>
      <c r="L48" s="93">
        <v>78</v>
      </c>
      <c r="M48" s="93">
        <v>78</v>
      </c>
      <c r="N48" s="93">
        <v>78</v>
      </c>
      <c r="O48" s="93">
        <v>78</v>
      </c>
      <c r="P48" s="95">
        <v>0</v>
      </c>
      <c r="Q48" s="86">
        <v>1</v>
      </c>
      <c r="R48" s="86">
        <v>1</v>
      </c>
      <c r="S48" s="86">
        <v>1</v>
      </c>
      <c r="T48" s="86">
        <v>1</v>
      </c>
      <c r="U48" s="86">
        <v>1</v>
      </c>
      <c r="V48" s="86">
        <v>1</v>
      </c>
      <c r="W48" s="86">
        <v>1</v>
      </c>
      <c r="X48" s="86">
        <v>1</v>
      </c>
      <c r="Y48" s="86">
        <v>1</v>
      </c>
      <c r="Z48" s="86">
        <v>1</v>
      </c>
      <c r="AA48" s="86">
        <v>1</v>
      </c>
      <c r="AB48" s="86">
        <v>1</v>
      </c>
      <c r="AC48" s="96">
        <v>1</v>
      </c>
      <c r="AD48" s="67"/>
    </row>
    <row r="49" spans="1:30" ht="15" x14ac:dyDescent="0.25">
      <c r="A49" s="95"/>
      <c r="B49" s="67" t="s">
        <v>174</v>
      </c>
      <c r="C49" s="67" t="s">
        <v>11050</v>
      </c>
      <c r="D49" s="94">
        <v>73</v>
      </c>
      <c r="E49" s="92">
        <v>0</v>
      </c>
      <c r="F49" s="93">
        <v>73</v>
      </c>
      <c r="G49" s="93">
        <v>73</v>
      </c>
      <c r="H49" s="93">
        <v>73</v>
      </c>
      <c r="I49" s="93">
        <v>73</v>
      </c>
      <c r="J49" s="93">
        <v>73</v>
      </c>
      <c r="K49" s="93">
        <v>73</v>
      </c>
      <c r="L49" s="93">
        <v>73</v>
      </c>
      <c r="M49" s="93">
        <v>73</v>
      </c>
      <c r="N49" s="93">
        <v>73</v>
      </c>
      <c r="O49" s="93">
        <v>73</v>
      </c>
      <c r="P49" s="95">
        <v>0</v>
      </c>
      <c r="Q49" s="86">
        <v>0</v>
      </c>
      <c r="R49" s="86">
        <v>0.1</v>
      </c>
      <c r="S49" s="86">
        <v>1</v>
      </c>
      <c r="T49" s="86">
        <v>1</v>
      </c>
      <c r="U49" s="86">
        <v>1</v>
      </c>
      <c r="V49" s="86">
        <v>1</v>
      </c>
      <c r="W49" s="86">
        <v>1</v>
      </c>
      <c r="X49" s="86">
        <v>1</v>
      </c>
      <c r="Y49" s="86">
        <v>1</v>
      </c>
      <c r="Z49" s="86">
        <v>1</v>
      </c>
      <c r="AA49" s="86">
        <v>1</v>
      </c>
      <c r="AB49" s="86">
        <v>1</v>
      </c>
      <c r="AC49" s="96">
        <v>1</v>
      </c>
      <c r="AD49" s="67"/>
    </row>
    <row r="50" spans="1:30" ht="15" x14ac:dyDescent="0.25">
      <c r="A50" s="95"/>
      <c r="B50" s="67" t="s">
        <v>174</v>
      </c>
      <c r="C50" s="67" t="s">
        <v>11051</v>
      </c>
      <c r="D50" s="94">
        <v>75</v>
      </c>
      <c r="E50" s="92">
        <v>0</v>
      </c>
      <c r="F50" s="93">
        <v>0</v>
      </c>
      <c r="G50" s="93">
        <v>0</v>
      </c>
      <c r="H50" s="93">
        <v>0</v>
      </c>
      <c r="I50" s="93">
        <v>0</v>
      </c>
      <c r="J50" s="93">
        <v>0</v>
      </c>
      <c r="K50" s="93">
        <v>0</v>
      </c>
      <c r="L50" s="93">
        <v>0</v>
      </c>
      <c r="M50" s="93">
        <v>0</v>
      </c>
      <c r="N50" s="93">
        <v>0</v>
      </c>
      <c r="O50" s="93">
        <v>0</v>
      </c>
      <c r="P50" s="95">
        <v>0</v>
      </c>
      <c r="Q50" s="86">
        <v>0</v>
      </c>
      <c r="R50" s="86">
        <v>0</v>
      </c>
      <c r="S50" s="86">
        <v>0</v>
      </c>
      <c r="T50" s="86">
        <v>0</v>
      </c>
      <c r="U50" s="86">
        <v>0</v>
      </c>
      <c r="V50" s="86">
        <v>0</v>
      </c>
      <c r="W50" s="86">
        <v>0</v>
      </c>
      <c r="X50" s="86">
        <v>0</v>
      </c>
      <c r="Y50" s="86">
        <v>0</v>
      </c>
      <c r="Z50" s="86">
        <v>0</v>
      </c>
      <c r="AA50" s="86">
        <v>0</v>
      </c>
      <c r="AB50" s="86">
        <v>0</v>
      </c>
      <c r="AC50" s="96">
        <v>0</v>
      </c>
      <c r="AD50" s="67"/>
    </row>
    <row r="51" spans="1:30" ht="15" x14ac:dyDescent="0.25">
      <c r="A51" s="95"/>
      <c r="B51" s="67" t="s">
        <v>174</v>
      </c>
      <c r="C51" s="67" t="s">
        <v>11052</v>
      </c>
      <c r="D51" s="94">
        <v>382</v>
      </c>
      <c r="E51" s="92">
        <v>0</v>
      </c>
      <c r="F51" s="93">
        <v>0</v>
      </c>
      <c r="G51" s="93">
        <v>382</v>
      </c>
      <c r="H51" s="93">
        <v>382</v>
      </c>
      <c r="I51" s="93">
        <v>382</v>
      </c>
      <c r="J51" s="93">
        <v>382</v>
      </c>
      <c r="K51" s="93">
        <v>382</v>
      </c>
      <c r="L51" s="93">
        <v>382</v>
      </c>
      <c r="M51" s="93">
        <v>382</v>
      </c>
      <c r="N51" s="93">
        <v>382</v>
      </c>
      <c r="O51" s="93">
        <v>382</v>
      </c>
      <c r="P51" s="95">
        <v>0</v>
      </c>
      <c r="Q51" s="86">
        <v>0</v>
      </c>
      <c r="R51" s="86">
        <v>1</v>
      </c>
      <c r="S51" s="86">
        <v>1</v>
      </c>
      <c r="T51" s="86">
        <v>1</v>
      </c>
      <c r="U51" s="86">
        <v>1</v>
      </c>
      <c r="V51" s="86">
        <v>1</v>
      </c>
      <c r="W51" s="86">
        <v>1</v>
      </c>
      <c r="X51" s="86">
        <v>1</v>
      </c>
      <c r="Y51" s="86">
        <v>1</v>
      </c>
      <c r="Z51" s="86">
        <v>1</v>
      </c>
      <c r="AA51" s="86">
        <v>1</v>
      </c>
      <c r="AB51" s="86">
        <v>1</v>
      </c>
      <c r="AC51" s="96">
        <v>1</v>
      </c>
      <c r="AD51" s="67"/>
    </row>
    <row r="52" spans="1:30" ht="15" x14ac:dyDescent="0.25">
      <c r="A52" s="95"/>
      <c r="B52" s="67" t="s">
        <v>174</v>
      </c>
      <c r="C52" s="67" t="s">
        <v>259</v>
      </c>
      <c r="D52" s="94">
        <v>2547</v>
      </c>
      <c r="E52" s="92">
        <v>2547</v>
      </c>
      <c r="F52" s="93">
        <v>2547</v>
      </c>
      <c r="G52" s="93">
        <v>2547</v>
      </c>
      <c r="H52" s="93">
        <v>2547</v>
      </c>
      <c r="I52" s="93">
        <v>2547</v>
      </c>
      <c r="J52" s="93">
        <v>2547</v>
      </c>
      <c r="K52" s="93">
        <v>2547</v>
      </c>
      <c r="L52" s="93">
        <v>2547</v>
      </c>
      <c r="M52" s="93">
        <v>2547</v>
      </c>
      <c r="N52" s="93">
        <v>2547</v>
      </c>
      <c r="O52" s="93">
        <v>2547</v>
      </c>
      <c r="P52" s="95">
        <v>1</v>
      </c>
      <c r="Q52" s="86">
        <v>1</v>
      </c>
      <c r="R52" s="86">
        <v>1</v>
      </c>
      <c r="S52" s="86">
        <v>1</v>
      </c>
      <c r="T52" s="86">
        <v>1</v>
      </c>
      <c r="U52" s="86">
        <v>1</v>
      </c>
      <c r="V52" s="86">
        <v>1</v>
      </c>
      <c r="W52" s="86">
        <v>1</v>
      </c>
      <c r="X52" s="86">
        <v>1</v>
      </c>
      <c r="Y52" s="86">
        <v>1</v>
      </c>
      <c r="Z52" s="86">
        <v>1</v>
      </c>
      <c r="AA52" s="86">
        <v>1</v>
      </c>
      <c r="AB52" s="86">
        <v>1</v>
      </c>
      <c r="AC52" s="96">
        <v>1</v>
      </c>
      <c r="AD52" s="67"/>
    </row>
    <row r="53" spans="1:30" ht="15" x14ac:dyDescent="0.25">
      <c r="A53" s="95"/>
      <c r="B53" s="67" t="s">
        <v>174</v>
      </c>
      <c r="C53" s="67" t="s">
        <v>267</v>
      </c>
      <c r="D53" s="94">
        <v>2083</v>
      </c>
      <c r="E53" s="92">
        <v>0</v>
      </c>
      <c r="F53" s="93">
        <v>2083</v>
      </c>
      <c r="G53" s="93">
        <v>2083</v>
      </c>
      <c r="H53" s="93">
        <v>2083</v>
      </c>
      <c r="I53" s="93">
        <v>2083</v>
      </c>
      <c r="J53" s="93">
        <v>2083</v>
      </c>
      <c r="K53" s="93">
        <v>2083</v>
      </c>
      <c r="L53" s="93">
        <v>2083</v>
      </c>
      <c r="M53" s="93">
        <v>2083</v>
      </c>
      <c r="N53" s="93">
        <v>2083</v>
      </c>
      <c r="O53" s="93">
        <v>2083</v>
      </c>
      <c r="P53" s="95">
        <v>0</v>
      </c>
      <c r="Q53" s="86">
        <v>0.48</v>
      </c>
      <c r="R53" s="86">
        <v>0.8</v>
      </c>
      <c r="S53" s="86">
        <v>1</v>
      </c>
      <c r="T53" s="86">
        <v>1</v>
      </c>
      <c r="U53" s="86">
        <v>1</v>
      </c>
      <c r="V53" s="86">
        <v>1</v>
      </c>
      <c r="W53" s="86">
        <v>1</v>
      </c>
      <c r="X53" s="86">
        <v>1</v>
      </c>
      <c r="Y53" s="86">
        <v>1</v>
      </c>
      <c r="Z53" s="86">
        <v>1</v>
      </c>
      <c r="AA53" s="86">
        <v>1</v>
      </c>
      <c r="AB53" s="86">
        <v>1</v>
      </c>
      <c r="AC53" s="96">
        <v>1</v>
      </c>
      <c r="AD53" s="67"/>
    </row>
    <row r="54" spans="1:30" ht="15" x14ac:dyDescent="0.25">
      <c r="A54" s="95"/>
      <c r="B54" s="67" t="s">
        <v>174</v>
      </c>
      <c r="C54" s="67" t="s">
        <v>11053</v>
      </c>
      <c r="D54" s="94">
        <v>5921</v>
      </c>
      <c r="E54" s="92">
        <v>0</v>
      </c>
      <c r="F54" s="93">
        <v>592</v>
      </c>
      <c r="G54" s="93">
        <v>2100</v>
      </c>
      <c r="H54" s="93">
        <v>5921</v>
      </c>
      <c r="I54" s="93">
        <v>5921</v>
      </c>
      <c r="J54" s="93">
        <v>5921</v>
      </c>
      <c r="K54" s="93">
        <v>5921</v>
      </c>
      <c r="L54" s="93">
        <v>5921</v>
      </c>
      <c r="M54" s="93">
        <v>5921</v>
      </c>
      <c r="N54" s="93">
        <v>5921</v>
      </c>
      <c r="O54" s="93">
        <v>5921</v>
      </c>
      <c r="P54" s="95">
        <v>0</v>
      </c>
      <c r="Q54" s="86">
        <v>0</v>
      </c>
      <c r="R54" s="86">
        <v>0</v>
      </c>
      <c r="S54" s="86">
        <v>0.1</v>
      </c>
      <c r="T54" s="86">
        <v>1</v>
      </c>
      <c r="U54" s="86">
        <v>1</v>
      </c>
      <c r="V54" s="86">
        <v>1</v>
      </c>
      <c r="W54" s="86">
        <v>1</v>
      </c>
      <c r="X54" s="86">
        <v>1</v>
      </c>
      <c r="Y54" s="86">
        <v>1</v>
      </c>
      <c r="Z54" s="86">
        <v>1</v>
      </c>
      <c r="AA54" s="86">
        <v>1</v>
      </c>
      <c r="AB54" s="86">
        <v>1</v>
      </c>
      <c r="AC54" s="96">
        <v>1</v>
      </c>
      <c r="AD54" s="67"/>
    </row>
    <row r="55" spans="1:30" ht="15" x14ac:dyDescent="0.25">
      <c r="A55" s="95"/>
      <c r="B55" s="67" t="s">
        <v>174</v>
      </c>
      <c r="C55" s="67" t="s">
        <v>11054</v>
      </c>
      <c r="D55" s="94">
        <v>2364</v>
      </c>
      <c r="E55" s="92">
        <v>1000</v>
      </c>
      <c r="F55" s="93">
        <v>2364</v>
      </c>
      <c r="G55" s="93">
        <v>2364</v>
      </c>
      <c r="H55" s="93">
        <v>2364</v>
      </c>
      <c r="I55" s="93">
        <v>2364</v>
      </c>
      <c r="J55" s="93">
        <v>2364</v>
      </c>
      <c r="K55" s="93">
        <v>2364</v>
      </c>
      <c r="L55" s="93">
        <v>2364</v>
      </c>
      <c r="M55" s="93">
        <v>2364</v>
      </c>
      <c r="N55" s="93">
        <v>2364</v>
      </c>
      <c r="O55" s="93">
        <v>2364</v>
      </c>
      <c r="P55" s="95">
        <v>0.4230118443316413</v>
      </c>
      <c r="Q55" s="86">
        <v>1</v>
      </c>
      <c r="R55" s="86">
        <v>1</v>
      </c>
      <c r="S55" s="86">
        <v>1</v>
      </c>
      <c r="T55" s="86">
        <v>1</v>
      </c>
      <c r="U55" s="86">
        <v>1</v>
      </c>
      <c r="V55" s="86">
        <v>1</v>
      </c>
      <c r="W55" s="86">
        <v>1</v>
      </c>
      <c r="X55" s="86">
        <v>1</v>
      </c>
      <c r="Y55" s="86">
        <v>1</v>
      </c>
      <c r="Z55" s="86">
        <v>1</v>
      </c>
      <c r="AA55" s="86">
        <v>1</v>
      </c>
      <c r="AB55" s="86">
        <v>1</v>
      </c>
      <c r="AC55" s="96">
        <v>1</v>
      </c>
      <c r="AD55" s="67"/>
    </row>
    <row r="56" spans="1:30" ht="15" x14ac:dyDescent="0.25">
      <c r="A56" s="95"/>
      <c r="B56" s="67" t="s">
        <v>174</v>
      </c>
      <c r="C56" s="67" t="s">
        <v>262</v>
      </c>
      <c r="D56" s="94">
        <v>2085</v>
      </c>
      <c r="E56" s="92">
        <v>2085</v>
      </c>
      <c r="F56" s="93">
        <v>2085</v>
      </c>
      <c r="G56" s="93">
        <v>2085</v>
      </c>
      <c r="H56" s="93">
        <v>2085</v>
      </c>
      <c r="I56" s="93">
        <v>2085</v>
      </c>
      <c r="J56" s="93">
        <v>2085</v>
      </c>
      <c r="K56" s="93">
        <v>2085</v>
      </c>
      <c r="L56" s="93">
        <v>2085</v>
      </c>
      <c r="M56" s="93">
        <v>2085</v>
      </c>
      <c r="N56" s="93">
        <v>2085</v>
      </c>
      <c r="O56" s="93">
        <v>2085</v>
      </c>
      <c r="P56" s="95">
        <v>1</v>
      </c>
      <c r="Q56" s="86">
        <v>1</v>
      </c>
      <c r="R56" s="86">
        <v>1</v>
      </c>
      <c r="S56" s="86">
        <v>1</v>
      </c>
      <c r="T56" s="86">
        <v>1</v>
      </c>
      <c r="U56" s="86">
        <v>1</v>
      </c>
      <c r="V56" s="86">
        <v>1</v>
      </c>
      <c r="W56" s="86">
        <v>1</v>
      </c>
      <c r="X56" s="86">
        <v>1</v>
      </c>
      <c r="Y56" s="86">
        <v>1</v>
      </c>
      <c r="Z56" s="86">
        <v>1</v>
      </c>
      <c r="AA56" s="86">
        <v>1</v>
      </c>
      <c r="AB56" s="86">
        <v>1</v>
      </c>
      <c r="AC56" s="96">
        <v>1</v>
      </c>
      <c r="AD56" s="67"/>
    </row>
    <row r="57" spans="1:30" ht="15" x14ac:dyDescent="0.25">
      <c r="A57" s="90" t="s">
        <v>240</v>
      </c>
      <c r="B57" s="72" t="s">
        <v>176</v>
      </c>
      <c r="C57" s="72" t="s">
        <v>11027</v>
      </c>
      <c r="D57" s="91">
        <v>19110</v>
      </c>
      <c r="E57" s="92">
        <v>10348</v>
      </c>
      <c r="F57" s="93">
        <v>19110</v>
      </c>
      <c r="G57" s="93">
        <v>19110</v>
      </c>
      <c r="H57" s="93">
        <v>19110</v>
      </c>
      <c r="I57" s="93">
        <v>19110</v>
      </c>
      <c r="J57" s="93">
        <v>19110</v>
      </c>
      <c r="K57" s="93">
        <v>19110</v>
      </c>
      <c r="L57" s="93">
        <v>19110</v>
      </c>
      <c r="M57" s="93">
        <v>19110</v>
      </c>
      <c r="N57" s="93">
        <v>19110</v>
      </c>
      <c r="O57" s="93">
        <v>19110</v>
      </c>
      <c r="P57" s="95">
        <v>0.54149659863945576</v>
      </c>
      <c r="Q57" s="86">
        <v>0.88</v>
      </c>
      <c r="R57" s="86">
        <v>0.97</v>
      </c>
      <c r="S57" s="86">
        <v>1</v>
      </c>
      <c r="T57" s="86">
        <v>1</v>
      </c>
      <c r="U57" s="86">
        <v>1</v>
      </c>
      <c r="V57" s="86">
        <v>1</v>
      </c>
      <c r="W57" s="86">
        <v>1</v>
      </c>
      <c r="X57" s="86">
        <v>1</v>
      </c>
      <c r="Y57" s="86">
        <v>1</v>
      </c>
      <c r="Z57" s="86">
        <v>1</v>
      </c>
      <c r="AA57" s="86">
        <v>1</v>
      </c>
      <c r="AB57" s="86">
        <v>1</v>
      </c>
      <c r="AC57" s="96">
        <v>1</v>
      </c>
      <c r="AD57" s="67"/>
    </row>
    <row r="58" spans="1:30" ht="15" x14ac:dyDescent="0.25">
      <c r="A58" s="95"/>
      <c r="B58" s="67" t="s">
        <v>176</v>
      </c>
      <c r="C58" s="67" t="s">
        <v>11055</v>
      </c>
      <c r="D58" s="94">
        <v>476</v>
      </c>
      <c r="E58" s="92">
        <v>476</v>
      </c>
      <c r="F58" s="93">
        <v>476</v>
      </c>
      <c r="G58" s="93">
        <v>476</v>
      </c>
      <c r="H58" s="93">
        <v>476</v>
      </c>
      <c r="I58" s="93">
        <v>476</v>
      </c>
      <c r="J58" s="93">
        <v>476</v>
      </c>
      <c r="K58" s="93">
        <v>476</v>
      </c>
      <c r="L58" s="93">
        <v>476</v>
      </c>
      <c r="M58" s="93">
        <v>476</v>
      </c>
      <c r="N58" s="93">
        <v>476</v>
      </c>
      <c r="O58" s="93">
        <v>476</v>
      </c>
      <c r="P58" s="95">
        <v>1</v>
      </c>
      <c r="Q58" s="86">
        <v>1</v>
      </c>
      <c r="R58" s="86">
        <v>1</v>
      </c>
      <c r="S58" s="86">
        <v>1</v>
      </c>
      <c r="T58" s="86">
        <v>1</v>
      </c>
      <c r="U58" s="86">
        <v>1</v>
      </c>
      <c r="V58" s="86">
        <v>1</v>
      </c>
      <c r="W58" s="86">
        <v>1</v>
      </c>
      <c r="X58" s="86">
        <v>1</v>
      </c>
      <c r="Y58" s="86">
        <v>1</v>
      </c>
      <c r="Z58" s="86">
        <v>1</v>
      </c>
      <c r="AA58" s="86">
        <v>1</v>
      </c>
      <c r="AB58" s="86">
        <v>1</v>
      </c>
      <c r="AC58" s="96">
        <v>1</v>
      </c>
      <c r="AD58" s="67"/>
    </row>
    <row r="59" spans="1:30" ht="15" x14ac:dyDescent="0.25">
      <c r="A59" s="95"/>
      <c r="B59" s="67" t="s">
        <v>176</v>
      </c>
      <c r="C59" s="67" t="s">
        <v>11056</v>
      </c>
      <c r="D59" s="94">
        <v>715</v>
      </c>
      <c r="E59" s="92">
        <v>715</v>
      </c>
      <c r="F59" s="93">
        <v>715</v>
      </c>
      <c r="G59" s="93">
        <v>715</v>
      </c>
      <c r="H59" s="93">
        <v>715</v>
      </c>
      <c r="I59" s="93">
        <v>715</v>
      </c>
      <c r="J59" s="93">
        <v>715</v>
      </c>
      <c r="K59" s="93">
        <v>715</v>
      </c>
      <c r="L59" s="93">
        <v>715</v>
      </c>
      <c r="M59" s="93">
        <v>715</v>
      </c>
      <c r="N59" s="93">
        <v>715</v>
      </c>
      <c r="O59" s="93">
        <v>715</v>
      </c>
      <c r="P59" s="95">
        <v>1</v>
      </c>
      <c r="Q59" s="86">
        <v>1</v>
      </c>
      <c r="R59" s="86">
        <v>1</v>
      </c>
      <c r="S59" s="86">
        <v>1</v>
      </c>
      <c r="T59" s="86">
        <v>1</v>
      </c>
      <c r="U59" s="86">
        <v>1</v>
      </c>
      <c r="V59" s="86">
        <v>1</v>
      </c>
      <c r="W59" s="86">
        <v>1</v>
      </c>
      <c r="X59" s="86">
        <v>1</v>
      </c>
      <c r="Y59" s="86">
        <v>1</v>
      </c>
      <c r="Z59" s="86">
        <v>1</v>
      </c>
      <c r="AA59" s="86">
        <v>1</v>
      </c>
      <c r="AB59" s="86">
        <v>1</v>
      </c>
      <c r="AC59" s="96">
        <v>1</v>
      </c>
      <c r="AD59" s="67"/>
    </row>
    <row r="60" spans="1:30" ht="15" x14ac:dyDescent="0.25">
      <c r="A60" s="95"/>
      <c r="B60" s="67" t="s">
        <v>176</v>
      </c>
      <c r="C60" s="67" t="s">
        <v>11057</v>
      </c>
      <c r="D60" s="94">
        <v>43</v>
      </c>
      <c r="E60" s="92">
        <v>43</v>
      </c>
      <c r="F60" s="93">
        <v>43</v>
      </c>
      <c r="G60" s="93">
        <v>43</v>
      </c>
      <c r="H60" s="93">
        <v>43</v>
      </c>
      <c r="I60" s="93">
        <v>43</v>
      </c>
      <c r="J60" s="93">
        <v>43</v>
      </c>
      <c r="K60" s="93">
        <v>43</v>
      </c>
      <c r="L60" s="93">
        <v>43</v>
      </c>
      <c r="M60" s="93">
        <v>43</v>
      </c>
      <c r="N60" s="93">
        <v>43</v>
      </c>
      <c r="O60" s="93">
        <v>43</v>
      </c>
      <c r="P60" s="95">
        <v>1</v>
      </c>
      <c r="Q60" s="86">
        <v>1</v>
      </c>
      <c r="R60" s="86">
        <v>1</v>
      </c>
      <c r="S60" s="86">
        <v>1</v>
      </c>
      <c r="T60" s="86">
        <v>1</v>
      </c>
      <c r="U60" s="86">
        <v>1</v>
      </c>
      <c r="V60" s="86">
        <v>1</v>
      </c>
      <c r="W60" s="86">
        <v>1</v>
      </c>
      <c r="X60" s="86">
        <v>1</v>
      </c>
      <c r="Y60" s="86">
        <v>1</v>
      </c>
      <c r="Z60" s="86">
        <v>1</v>
      </c>
      <c r="AA60" s="86">
        <v>1</v>
      </c>
      <c r="AB60" s="86">
        <v>1</v>
      </c>
      <c r="AC60" s="96">
        <v>1</v>
      </c>
      <c r="AD60" s="67"/>
    </row>
    <row r="61" spans="1:30" ht="15" x14ac:dyDescent="0.25">
      <c r="A61" s="95"/>
      <c r="B61" s="67" t="s">
        <v>176</v>
      </c>
      <c r="C61" s="67" t="s">
        <v>11058</v>
      </c>
      <c r="D61" s="94">
        <v>343</v>
      </c>
      <c r="E61" s="92">
        <v>0</v>
      </c>
      <c r="F61" s="93">
        <v>343</v>
      </c>
      <c r="G61" s="93">
        <v>343</v>
      </c>
      <c r="H61" s="93">
        <v>343</v>
      </c>
      <c r="I61" s="93">
        <v>343</v>
      </c>
      <c r="J61" s="93">
        <v>343</v>
      </c>
      <c r="K61" s="93">
        <v>343</v>
      </c>
      <c r="L61" s="93">
        <v>343</v>
      </c>
      <c r="M61" s="93">
        <v>343</v>
      </c>
      <c r="N61" s="93">
        <v>343</v>
      </c>
      <c r="O61" s="93">
        <v>343</v>
      </c>
      <c r="P61" s="95">
        <v>0</v>
      </c>
      <c r="Q61" s="86">
        <v>1</v>
      </c>
      <c r="R61" s="86">
        <v>1</v>
      </c>
      <c r="S61" s="86">
        <v>1</v>
      </c>
      <c r="T61" s="86">
        <v>1</v>
      </c>
      <c r="U61" s="86">
        <v>1</v>
      </c>
      <c r="V61" s="86">
        <v>1</v>
      </c>
      <c r="W61" s="86">
        <v>1</v>
      </c>
      <c r="X61" s="86">
        <v>1</v>
      </c>
      <c r="Y61" s="86">
        <v>1</v>
      </c>
      <c r="Z61" s="86">
        <v>1</v>
      </c>
      <c r="AA61" s="86">
        <v>1</v>
      </c>
      <c r="AB61" s="86">
        <v>1</v>
      </c>
      <c r="AC61" s="96">
        <v>1</v>
      </c>
      <c r="AD61" s="67"/>
    </row>
    <row r="62" spans="1:30" ht="15" x14ac:dyDescent="0.25">
      <c r="A62" s="95"/>
      <c r="B62" s="67" t="s">
        <v>176</v>
      </c>
      <c r="C62" s="67" t="s">
        <v>11059</v>
      </c>
      <c r="D62" s="94">
        <v>42</v>
      </c>
      <c r="E62" s="92">
        <v>42</v>
      </c>
      <c r="F62" s="93">
        <v>42</v>
      </c>
      <c r="G62" s="93">
        <v>42</v>
      </c>
      <c r="H62" s="93">
        <v>42</v>
      </c>
      <c r="I62" s="93">
        <v>42</v>
      </c>
      <c r="J62" s="93">
        <v>42</v>
      </c>
      <c r="K62" s="93">
        <v>42</v>
      </c>
      <c r="L62" s="93">
        <v>42</v>
      </c>
      <c r="M62" s="93">
        <v>42</v>
      </c>
      <c r="N62" s="93">
        <v>42</v>
      </c>
      <c r="O62" s="93">
        <v>42</v>
      </c>
      <c r="P62" s="95">
        <v>1</v>
      </c>
      <c r="Q62" s="86">
        <v>1</v>
      </c>
      <c r="R62" s="86">
        <v>1</v>
      </c>
      <c r="S62" s="86">
        <v>1</v>
      </c>
      <c r="T62" s="86">
        <v>1</v>
      </c>
      <c r="U62" s="86">
        <v>1</v>
      </c>
      <c r="V62" s="86">
        <v>1</v>
      </c>
      <c r="W62" s="86">
        <v>1</v>
      </c>
      <c r="X62" s="86">
        <v>1</v>
      </c>
      <c r="Y62" s="86">
        <v>1</v>
      </c>
      <c r="Z62" s="86">
        <v>1</v>
      </c>
      <c r="AA62" s="86">
        <v>1</v>
      </c>
      <c r="AB62" s="86">
        <v>1</v>
      </c>
      <c r="AC62" s="96">
        <v>1</v>
      </c>
      <c r="AD62" s="67"/>
    </row>
    <row r="63" spans="1:30" ht="15" x14ac:dyDescent="0.25">
      <c r="A63" s="95"/>
      <c r="B63" s="67" t="s">
        <v>176</v>
      </c>
      <c r="C63" s="67" t="s">
        <v>11060</v>
      </c>
      <c r="D63" s="94">
        <v>163</v>
      </c>
      <c r="E63" s="92">
        <v>163</v>
      </c>
      <c r="F63" s="93">
        <v>163</v>
      </c>
      <c r="G63" s="93">
        <v>163</v>
      </c>
      <c r="H63" s="93">
        <v>163</v>
      </c>
      <c r="I63" s="93">
        <v>163</v>
      </c>
      <c r="J63" s="93">
        <v>163</v>
      </c>
      <c r="K63" s="93">
        <v>163</v>
      </c>
      <c r="L63" s="93">
        <v>163</v>
      </c>
      <c r="M63" s="93">
        <v>163</v>
      </c>
      <c r="N63" s="93">
        <v>163</v>
      </c>
      <c r="O63" s="93">
        <v>163</v>
      </c>
      <c r="P63" s="95">
        <v>1</v>
      </c>
      <c r="Q63" s="86">
        <v>1</v>
      </c>
      <c r="R63" s="86">
        <v>1</v>
      </c>
      <c r="S63" s="86">
        <v>1</v>
      </c>
      <c r="T63" s="86">
        <v>1</v>
      </c>
      <c r="U63" s="86">
        <v>1</v>
      </c>
      <c r="V63" s="86">
        <v>1</v>
      </c>
      <c r="W63" s="86">
        <v>1</v>
      </c>
      <c r="X63" s="86">
        <v>1</v>
      </c>
      <c r="Y63" s="86">
        <v>1</v>
      </c>
      <c r="Z63" s="86">
        <v>1</v>
      </c>
      <c r="AA63" s="86">
        <v>1</v>
      </c>
      <c r="AB63" s="86">
        <v>1</v>
      </c>
      <c r="AC63" s="96">
        <v>1</v>
      </c>
      <c r="AD63" s="67"/>
    </row>
    <row r="64" spans="1:30" ht="15" x14ac:dyDescent="0.25">
      <c r="A64" s="95"/>
      <c r="B64" s="67" t="s">
        <v>176</v>
      </c>
      <c r="C64" s="67" t="s">
        <v>360</v>
      </c>
      <c r="D64" s="94">
        <v>3046</v>
      </c>
      <c r="E64" s="92">
        <v>0</v>
      </c>
      <c r="F64" s="93">
        <v>3046</v>
      </c>
      <c r="G64" s="93">
        <v>3046</v>
      </c>
      <c r="H64" s="93">
        <v>3046</v>
      </c>
      <c r="I64" s="93">
        <v>3046</v>
      </c>
      <c r="J64" s="93">
        <v>3046</v>
      </c>
      <c r="K64" s="93">
        <v>3046</v>
      </c>
      <c r="L64" s="93">
        <v>3046</v>
      </c>
      <c r="M64" s="93">
        <v>3046</v>
      </c>
      <c r="N64" s="93">
        <v>3046</v>
      </c>
      <c r="O64" s="93">
        <v>3046</v>
      </c>
      <c r="P64" s="95">
        <v>0</v>
      </c>
      <c r="Q64" s="86">
        <v>1</v>
      </c>
      <c r="R64" s="86">
        <v>1</v>
      </c>
      <c r="S64" s="86">
        <v>1</v>
      </c>
      <c r="T64" s="86">
        <v>1</v>
      </c>
      <c r="U64" s="86">
        <v>1</v>
      </c>
      <c r="V64" s="86">
        <v>1</v>
      </c>
      <c r="W64" s="86">
        <v>1</v>
      </c>
      <c r="X64" s="86">
        <v>1</v>
      </c>
      <c r="Y64" s="86">
        <v>1</v>
      </c>
      <c r="Z64" s="86">
        <v>1</v>
      </c>
      <c r="AA64" s="86">
        <v>1</v>
      </c>
      <c r="AB64" s="86">
        <v>1</v>
      </c>
      <c r="AC64" s="96">
        <v>1</v>
      </c>
      <c r="AD64" s="67"/>
    </row>
    <row r="65" spans="1:30" ht="15" x14ac:dyDescent="0.25">
      <c r="A65" s="95"/>
      <c r="B65" s="67" t="s">
        <v>176</v>
      </c>
      <c r="C65" s="67" t="s">
        <v>342</v>
      </c>
      <c r="D65" s="94">
        <v>3465</v>
      </c>
      <c r="E65" s="92">
        <v>3465</v>
      </c>
      <c r="F65" s="93">
        <v>3465</v>
      </c>
      <c r="G65" s="93">
        <v>3465</v>
      </c>
      <c r="H65" s="93">
        <v>3465</v>
      </c>
      <c r="I65" s="93">
        <v>3465</v>
      </c>
      <c r="J65" s="93">
        <v>3465</v>
      </c>
      <c r="K65" s="93">
        <v>3465</v>
      </c>
      <c r="L65" s="93">
        <v>3465</v>
      </c>
      <c r="M65" s="93">
        <v>3465</v>
      </c>
      <c r="N65" s="93">
        <v>3465</v>
      </c>
      <c r="O65" s="93">
        <v>3465</v>
      </c>
      <c r="P65" s="95">
        <v>1</v>
      </c>
      <c r="Q65" s="86">
        <v>1</v>
      </c>
      <c r="R65" s="86">
        <v>1</v>
      </c>
      <c r="S65" s="86">
        <v>1</v>
      </c>
      <c r="T65" s="86">
        <v>1</v>
      </c>
      <c r="U65" s="86">
        <v>1</v>
      </c>
      <c r="V65" s="86">
        <v>1</v>
      </c>
      <c r="W65" s="86">
        <v>1</v>
      </c>
      <c r="X65" s="86">
        <v>1</v>
      </c>
      <c r="Y65" s="86">
        <v>1</v>
      </c>
      <c r="Z65" s="86">
        <v>1</v>
      </c>
      <c r="AA65" s="86">
        <v>1</v>
      </c>
      <c r="AB65" s="86">
        <v>1</v>
      </c>
      <c r="AC65" s="96">
        <v>1</v>
      </c>
      <c r="AD65" s="67"/>
    </row>
    <row r="66" spans="1:30" ht="15" x14ac:dyDescent="0.25">
      <c r="A66" s="95"/>
      <c r="B66" s="67" t="s">
        <v>176</v>
      </c>
      <c r="C66" s="67" t="s">
        <v>11061</v>
      </c>
      <c r="D66" s="94">
        <v>1643</v>
      </c>
      <c r="E66" s="92">
        <v>1643</v>
      </c>
      <c r="F66" s="93">
        <v>1643</v>
      </c>
      <c r="G66" s="93">
        <v>1643</v>
      </c>
      <c r="H66" s="93">
        <v>1643</v>
      </c>
      <c r="I66" s="93">
        <v>1643</v>
      </c>
      <c r="J66" s="93">
        <v>1643</v>
      </c>
      <c r="K66" s="93">
        <v>1643</v>
      </c>
      <c r="L66" s="93">
        <v>1643</v>
      </c>
      <c r="M66" s="93">
        <v>1643</v>
      </c>
      <c r="N66" s="93">
        <v>1643</v>
      </c>
      <c r="O66" s="93">
        <v>1643</v>
      </c>
      <c r="P66" s="95">
        <v>1</v>
      </c>
      <c r="Q66" s="86">
        <v>1</v>
      </c>
      <c r="R66" s="86">
        <v>1</v>
      </c>
      <c r="S66" s="86">
        <v>1</v>
      </c>
      <c r="T66" s="86">
        <v>1</v>
      </c>
      <c r="U66" s="86">
        <v>1</v>
      </c>
      <c r="V66" s="86">
        <v>1</v>
      </c>
      <c r="W66" s="86">
        <v>1</v>
      </c>
      <c r="X66" s="86">
        <v>1</v>
      </c>
      <c r="Y66" s="86">
        <v>1</v>
      </c>
      <c r="Z66" s="86">
        <v>1</v>
      </c>
      <c r="AA66" s="86">
        <v>1</v>
      </c>
      <c r="AB66" s="86">
        <v>1</v>
      </c>
      <c r="AC66" s="96">
        <v>1</v>
      </c>
      <c r="AD66" s="67"/>
    </row>
    <row r="67" spans="1:30" ht="15" x14ac:dyDescent="0.25">
      <c r="A67" s="95"/>
      <c r="B67" s="67" t="s">
        <v>176</v>
      </c>
      <c r="C67" s="67" t="s">
        <v>11062</v>
      </c>
      <c r="D67" s="94">
        <v>5371</v>
      </c>
      <c r="E67" s="92">
        <v>0</v>
      </c>
      <c r="F67" s="93">
        <v>5371</v>
      </c>
      <c r="G67" s="93">
        <v>5371</v>
      </c>
      <c r="H67" s="93">
        <v>5371</v>
      </c>
      <c r="I67" s="93">
        <v>5371</v>
      </c>
      <c r="J67" s="93">
        <v>5371</v>
      </c>
      <c r="K67" s="93">
        <v>5371</v>
      </c>
      <c r="L67" s="93">
        <v>5371</v>
      </c>
      <c r="M67" s="93">
        <v>5371</v>
      </c>
      <c r="N67" s="93">
        <v>5371</v>
      </c>
      <c r="O67" s="93">
        <v>5371</v>
      </c>
      <c r="P67" s="95">
        <v>0</v>
      </c>
      <c r="Q67" s="86">
        <v>0.56000000000000005</v>
      </c>
      <c r="R67" s="86">
        <v>0.9</v>
      </c>
      <c r="S67" s="86">
        <v>1</v>
      </c>
      <c r="T67" s="86">
        <v>1</v>
      </c>
      <c r="U67" s="86">
        <v>1</v>
      </c>
      <c r="V67" s="86">
        <v>1</v>
      </c>
      <c r="W67" s="86">
        <v>1</v>
      </c>
      <c r="X67" s="86">
        <v>1</v>
      </c>
      <c r="Y67" s="86">
        <v>1</v>
      </c>
      <c r="Z67" s="86">
        <v>1</v>
      </c>
      <c r="AA67" s="86">
        <v>1</v>
      </c>
      <c r="AB67" s="86">
        <v>1</v>
      </c>
      <c r="AC67" s="96">
        <v>1</v>
      </c>
      <c r="AD67" s="67"/>
    </row>
    <row r="68" spans="1:30" ht="15" x14ac:dyDescent="0.25">
      <c r="A68" s="95"/>
      <c r="B68" s="67" t="s">
        <v>176</v>
      </c>
      <c r="C68" s="67" t="s">
        <v>11063</v>
      </c>
      <c r="D68" s="94">
        <v>3801</v>
      </c>
      <c r="E68" s="92">
        <v>3801</v>
      </c>
      <c r="F68" s="93">
        <v>3801</v>
      </c>
      <c r="G68" s="93">
        <v>3801</v>
      </c>
      <c r="H68" s="93">
        <v>3801</v>
      </c>
      <c r="I68" s="93">
        <v>3801</v>
      </c>
      <c r="J68" s="93">
        <v>3801</v>
      </c>
      <c r="K68" s="93">
        <v>3801</v>
      </c>
      <c r="L68" s="93">
        <v>3801</v>
      </c>
      <c r="M68" s="93">
        <v>3801</v>
      </c>
      <c r="N68" s="93">
        <v>3801</v>
      </c>
      <c r="O68" s="93">
        <v>3801</v>
      </c>
      <c r="P68" s="95">
        <v>1</v>
      </c>
      <c r="Q68" s="86">
        <v>1</v>
      </c>
      <c r="R68" s="86">
        <v>1</v>
      </c>
      <c r="S68" s="86">
        <v>1</v>
      </c>
      <c r="T68" s="86">
        <v>1</v>
      </c>
      <c r="U68" s="86">
        <v>1</v>
      </c>
      <c r="V68" s="86">
        <v>1</v>
      </c>
      <c r="W68" s="86">
        <v>1</v>
      </c>
      <c r="X68" s="86">
        <v>1</v>
      </c>
      <c r="Y68" s="86">
        <v>1</v>
      </c>
      <c r="Z68" s="86">
        <v>1</v>
      </c>
      <c r="AA68" s="86">
        <v>1</v>
      </c>
      <c r="AB68" s="86">
        <v>1</v>
      </c>
      <c r="AC68" s="96">
        <v>1</v>
      </c>
      <c r="AD68" s="67"/>
    </row>
    <row r="69" spans="1:30" ht="15" x14ac:dyDescent="0.25">
      <c r="A69" s="90" t="s">
        <v>242</v>
      </c>
      <c r="B69" s="72" t="s">
        <v>178</v>
      </c>
      <c r="C69" s="72" t="s">
        <v>11027</v>
      </c>
      <c r="D69" s="91">
        <v>19069</v>
      </c>
      <c r="E69" s="92">
        <v>9976</v>
      </c>
      <c r="F69" s="93">
        <v>16439</v>
      </c>
      <c r="G69" s="93">
        <v>16439</v>
      </c>
      <c r="H69" s="93">
        <v>16489</v>
      </c>
      <c r="I69" s="93">
        <v>16489</v>
      </c>
      <c r="J69" s="93">
        <v>16990</v>
      </c>
      <c r="K69" s="93">
        <v>17554</v>
      </c>
      <c r="L69" s="93">
        <v>18454</v>
      </c>
      <c r="M69" s="93">
        <v>18878</v>
      </c>
      <c r="N69" s="93">
        <v>18878</v>
      </c>
      <c r="O69" s="93">
        <v>18878</v>
      </c>
      <c r="P69" s="95">
        <v>0.52315276102574859</v>
      </c>
      <c r="Q69" s="86">
        <v>0.85</v>
      </c>
      <c r="R69" s="86">
        <v>0.86</v>
      </c>
      <c r="S69" s="86">
        <v>0.86</v>
      </c>
      <c r="T69" s="86">
        <v>0.86</v>
      </c>
      <c r="U69" s="86">
        <v>0.86</v>
      </c>
      <c r="V69" s="86">
        <v>0.86</v>
      </c>
      <c r="W69" s="86">
        <v>0.89</v>
      </c>
      <c r="X69" s="86">
        <v>0.92</v>
      </c>
      <c r="Y69" s="86">
        <v>0.97</v>
      </c>
      <c r="Z69" s="86">
        <v>0.99</v>
      </c>
      <c r="AA69" s="86">
        <v>1</v>
      </c>
      <c r="AB69" s="86">
        <v>1</v>
      </c>
      <c r="AC69" s="96">
        <v>1</v>
      </c>
      <c r="AD69" s="67"/>
    </row>
    <row r="70" spans="1:30" ht="15" x14ac:dyDescent="0.25">
      <c r="A70" s="95"/>
      <c r="B70" s="67" t="s">
        <v>178</v>
      </c>
      <c r="C70" s="67" t="s">
        <v>11064</v>
      </c>
      <c r="D70" s="94">
        <v>109</v>
      </c>
      <c r="E70" s="92">
        <v>0</v>
      </c>
      <c r="F70" s="93">
        <v>0</v>
      </c>
      <c r="G70" s="93">
        <v>0</v>
      </c>
      <c r="H70" s="93">
        <v>0</v>
      </c>
      <c r="I70" s="93">
        <v>0</v>
      </c>
      <c r="J70" s="93">
        <v>0</v>
      </c>
      <c r="K70" s="93">
        <v>0</v>
      </c>
      <c r="L70" s="93">
        <v>0</v>
      </c>
      <c r="M70" s="93">
        <v>109</v>
      </c>
      <c r="N70" s="93">
        <v>109</v>
      </c>
      <c r="O70" s="93">
        <v>109</v>
      </c>
      <c r="P70" s="95">
        <v>0</v>
      </c>
      <c r="Q70" s="86">
        <v>0</v>
      </c>
      <c r="R70" s="86">
        <v>0</v>
      </c>
      <c r="S70" s="86">
        <v>0</v>
      </c>
      <c r="T70" s="86">
        <v>0</v>
      </c>
      <c r="U70" s="86">
        <v>0</v>
      </c>
      <c r="V70" s="86">
        <v>0</v>
      </c>
      <c r="W70" s="86">
        <v>0</v>
      </c>
      <c r="X70" s="86">
        <v>0</v>
      </c>
      <c r="Y70" s="86">
        <v>0</v>
      </c>
      <c r="Z70" s="86">
        <v>1</v>
      </c>
      <c r="AA70" s="86">
        <v>1</v>
      </c>
      <c r="AB70" s="86">
        <v>1</v>
      </c>
      <c r="AC70" s="96">
        <v>1</v>
      </c>
      <c r="AD70" s="67"/>
    </row>
    <row r="71" spans="1:30" ht="15" x14ac:dyDescent="0.25">
      <c r="A71" s="95"/>
      <c r="B71" s="67" t="s">
        <v>178</v>
      </c>
      <c r="C71" s="67" t="s">
        <v>11065</v>
      </c>
      <c r="D71" s="94">
        <v>83</v>
      </c>
      <c r="E71" s="92">
        <v>0</v>
      </c>
      <c r="F71" s="93">
        <v>83</v>
      </c>
      <c r="G71" s="93">
        <v>83</v>
      </c>
      <c r="H71" s="93">
        <v>83</v>
      </c>
      <c r="I71" s="93">
        <v>83</v>
      </c>
      <c r="J71" s="93">
        <v>83</v>
      </c>
      <c r="K71" s="93">
        <v>83</v>
      </c>
      <c r="L71" s="93">
        <v>83</v>
      </c>
      <c r="M71" s="93">
        <v>83</v>
      </c>
      <c r="N71" s="93">
        <v>83</v>
      </c>
      <c r="O71" s="93">
        <v>83</v>
      </c>
      <c r="P71" s="95">
        <v>0</v>
      </c>
      <c r="Q71" s="86">
        <v>1</v>
      </c>
      <c r="R71" s="86">
        <v>1</v>
      </c>
      <c r="S71" s="86">
        <v>1</v>
      </c>
      <c r="T71" s="86">
        <v>1</v>
      </c>
      <c r="U71" s="86">
        <v>1</v>
      </c>
      <c r="V71" s="86">
        <v>1</v>
      </c>
      <c r="W71" s="86">
        <v>1</v>
      </c>
      <c r="X71" s="86">
        <v>1</v>
      </c>
      <c r="Y71" s="86">
        <v>1</v>
      </c>
      <c r="Z71" s="86">
        <v>1</v>
      </c>
      <c r="AA71" s="86">
        <v>1</v>
      </c>
      <c r="AB71" s="86">
        <v>1</v>
      </c>
      <c r="AC71" s="96">
        <v>1</v>
      </c>
      <c r="AD71" s="67"/>
    </row>
    <row r="72" spans="1:30" ht="15" x14ac:dyDescent="0.25">
      <c r="A72" s="95"/>
      <c r="B72" s="67" t="s">
        <v>178</v>
      </c>
      <c r="C72" s="67" t="s">
        <v>11066</v>
      </c>
      <c r="D72" s="94">
        <v>380</v>
      </c>
      <c r="E72" s="92">
        <v>200</v>
      </c>
      <c r="F72" s="93">
        <v>380</v>
      </c>
      <c r="G72" s="93">
        <v>380</v>
      </c>
      <c r="H72" s="93">
        <v>380</v>
      </c>
      <c r="I72" s="93">
        <v>380</v>
      </c>
      <c r="J72" s="93">
        <v>380</v>
      </c>
      <c r="K72" s="93">
        <v>380</v>
      </c>
      <c r="L72" s="93">
        <v>380</v>
      </c>
      <c r="M72" s="93">
        <v>380</v>
      </c>
      <c r="N72" s="93">
        <v>380</v>
      </c>
      <c r="O72" s="93">
        <v>380</v>
      </c>
      <c r="P72" s="95">
        <v>0.52631578947368418</v>
      </c>
      <c r="Q72" s="86">
        <v>1</v>
      </c>
      <c r="R72" s="86">
        <v>1</v>
      </c>
      <c r="S72" s="86">
        <v>1</v>
      </c>
      <c r="T72" s="86">
        <v>1</v>
      </c>
      <c r="U72" s="86">
        <v>1</v>
      </c>
      <c r="V72" s="86">
        <v>1</v>
      </c>
      <c r="W72" s="86">
        <v>1</v>
      </c>
      <c r="X72" s="86">
        <v>1</v>
      </c>
      <c r="Y72" s="86">
        <v>1</v>
      </c>
      <c r="Z72" s="86">
        <v>1</v>
      </c>
      <c r="AA72" s="86">
        <v>1</v>
      </c>
      <c r="AB72" s="86">
        <v>1</v>
      </c>
      <c r="AC72" s="96">
        <v>1</v>
      </c>
      <c r="AD72" s="67"/>
    </row>
    <row r="73" spans="1:30" ht="15" x14ac:dyDescent="0.25">
      <c r="A73" s="95"/>
      <c r="B73" s="67" t="s">
        <v>178</v>
      </c>
      <c r="C73" s="67" t="s">
        <v>11067</v>
      </c>
      <c r="D73" s="94">
        <v>192</v>
      </c>
      <c r="E73" s="92">
        <v>0</v>
      </c>
      <c r="F73" s="93">
        <v>192</v>
      </c>
      <c r="G73" s="93">
        <v>192</v>
      </c>
      <c r="H73" s="93">
        <v>192</v>
      </c>
      <c r="I73" s="93">
        <v>192</v>
      </c>
      <c r="J73" s="93">
        <v>192</v>
      </c>
      <c r="K73" s="93">
        <v>192</v>
      </c>
      <c r="L73" s="93">
        <v>192</v>
      </c>
      <c r="M73" s="93">
        <v>192</v>
      </c>
      <c r="N73" s="93">
        <v>192</v>
      </c>
      <c r="O73" s="93">
        <v>192</v>
      </c>
      <c r="P73" s="95">
        <v>0</v>
      </c>
      <c r="Q73" s="86">
        <v>1</v>
      </c>
      <c r="R73" s="86">
        <v>1</v>
      </c>
      <c r="S73" s="86">
        <v>1</v>
      </c>
      <c r="T73" s="86">
        <v>1</v>
      </c>
      <c r="U73" s="86">
        <v>1</v>
      </c>
      <c r="V73" s="86">
        <v>1</v>
      </c>
      <c r="W73" s="86">
        <v>1</v>
      </c>
      <c r="X73" s="86">
        <v>1</v>
      </c>
      <c r="Y73" s="86">
        <v>1</v>
      </c>
      <c r="Z73" s="86">
        <v>1</v>
      </c>
      <c r="AA73" s="86">
        <v>1</v>
      </c>
      <c r="AB73" s="86">
        <v>1</v>
      </c>
      <c r="AC73" s="96">
        <v>1</v>
      </c>
      <c r="AD73" s="67"/>
    </row>
    <row r="74" spans="1:30" ht="15" x14ac:dyDescent="0.25">
      <c r="A74" s="95"/>
      <c r="B74" s="67" t="s">
        <v>178</v>
      </c>
      <c r="C74" s="67" t="s">
        <v>11068</v>
      </c>
      <c r="D74" s="94">
        <v>309</v>
      </c>
      <c r="E74" s="92">
        <v>0</v>
      </c>
      <c r="F74" s="93">
        <v>309</v>
      </c>
      <c r="G74" s="93">
        <v>309</v>
      </c>
      <c r="H74" s="93">
        <v>309</v>
      </c>
      <c r="I74" s="93">
        <v>309</v>
      </c>
      <c r="J74" s="93">
        <v>309</v>
      </c>
      <c r="K74" s="93">
        <v>309</v>
      </c>
      <c r="L74" s="93">
        <v>309</v>
      </c>
      <c r="M74" s="93">
        <v>309</v>
      </c>
      <c r="N74" s="93">
        <v>309</v>
      </c>
      <c r="O74" s="93">
        <v>309</v>
      </c>
      <c r="P74" s="95">
        <v>0</v>
      </c>
      <c r="Q74" s="86">
        <v>1</v>
      </c>
      <c r="R74" s="86">
        <v>1</v>
      </c>
      <c r="S74" s="86">
        <v>1</v>
      </c>
      <c r="T74" s="86">
        <v>1</v>
      </c>
      <c r="U74" s="86">
        <v>1</v>
      </c>
      <c r="V74" s="86">
        <v>1</v>
      </c>
      <c r="W74" s="86">
        <v>1</v>
      </c>
      <c r="X74" s="86">
        <v>1</v>
      </c>
      <c r="Y74" s="86">
        <v>1</v>
      </c>
      <c r="Z74" s="86">
        <v>1</v>
      </c>
      <c r="AA74" s="86">
        <v>1</v>
      </c>
      <c r="AB74" s="86">
        <v>1</v>
      </c>
      <c r="AC74" s="96">
        <v>1</v>
      </c>
      <c r="AD74" s="67"/>
    </row>
    <row r="75" spans="1:30" ht="15" x14ac:dyDescent="0.25">
      <c r="A75" s="95"/>
      <c r="B75" s="67" t="s">
        <v>178</v>
      </c>
      <c r="C75" s="67" t="s">
        <v>11069</v>
      </c>
      <c r="D75" s="94">
        <v>40</v>
      </c>
      <c r="E75" s="92">
        <v>40</v>
      </c>
      <c r="F75" s="93">
        <v>40</v>
      </c>
      <c r="G75" s="93">
        <v>40</v>
      </c>
      <c r="H75" s="93">
        <v>40</v>
      </c>
      <c r="I75" s="93">
        <v>40</v>
      </c>
      <c r="J75" s="93">
        <v>40</v>
      </c>
      <c r="K75" s="93">
        <v>40</v>
      </c>
      <c r="L75" s="93">
        <v>40</v>
      </c>
      <c r="M75" s="93">
        <v>40</v>
      </c>
      <c r="N75" s="93">
        <v>40</v>
      </c>
      <c r="O75" s="93">
        <v>40</v>
      </c>
      <c r="P75" s="95">
        <v>1</v>
      </c>
      <c r="Q75" s="86">
        <v>1</v>
      </c>
      <c r="R75" s="86">
        <v>1</v>
      </c>
      <c r="S75" s="86">
        <v>1</v>
      </c>
      <c r="T75" s="86">
        <v>1</v>
      </c>
      <c r="U75" s="86">
        <v>1</v>
      </c>
      <c r="V75" s="86">
        <v>1</v>
      </c>
      <c r="W75" s="86">
        <v>1</v>
      </c>
      <c r="X75" s="86">
        <v>1</v>
      </c>
      <c r="Y75" s="86">
        <v>1</v>
      </c>
      <c r="Z75" s="86">
        <v>1</v>
      </c>
      <c r="AA75" s="86">
        <v>1</v>
      </c>
      <c r="AB75" s="86">
        <v>1</v>
      </c>
      <c r="AC75" s="96">
        <v>1</v>
      </c>
      <c r="AD75" s="67"/>
    </row>
    <row r="76" spans="1:30" ht="15" x14ac:dyDescent="0.25">
      <c r="A76" s="95"/>
      <c r="B76" s="67" t="s">
        <v>178</v>
      </c>
      <c r="C76" s="67" t="s">
        <v>11070</v>
      </c>
      <c r="D76" s="94">
        <v>40</v>
      </c>
      <c r="E76" s="92">
        <v>0</v>
      </c>
      <c r="F76" s="93">
        <v>0</v>
      </c>
      <c r="G76" s="93">
        <v>0</v>
      </c>
      <c r="H76" s="93">
        <v>0</v>
      </c>
      <c r="I76" s="93">
        <v>0</v>
      </c>
      <c r="J76" s="93">
        <v>0</v>
      </c>
      <c r="K76" s="93">
        <v>0</v>
      </c>
      <c r="L76" s="93">
        <v>0</v>
      </c>
      <c r="M76" s="93">
        <v>40</v>
      </c>
      <c r="N76" s="93">
        <v>40</v>
      </c>
      <c r="O76" s="93">
        <v>40</v>
      </c>
      <c r="P76" s="95">
        <v>0</v>
      </c>
      <c r="Q76" s="86">
        <v>0</v>
      </c>
      <c r="R76" s="86">
        <v>0</v>
      </c>
      <c r="S76" s="86">
        <v>0</v>
      </c>
      <c r="T76" s="86">
        <v>0</v>
      </c>
      <c r="U76" s="86">
        <v>0</v>
      </c>
      <c r="V76" s="86">
        <v>0</v>
      </c>
      <c r="W76" s="86">
        <v>0</v>
      </c>
      <c r="X76" s="86">
        <v>0</v>
      </c>
      <c r="Y76" s="86">
        <v>0</v>
      </c>
      <c r="Z76" s="86">
        <v>1</v>
      </c>
      <c r="AA76" s="86">
        <v>1</v>
      </c>
      <c r="AB76" s="86">
        <v>1</v>
      </c>
      <c r="AC76" s="96">
        <v>1</v>
      </c>
      <c r="AD76" s="67"/>
    </row>
    <row r="77" spans="1:30" ht="15" x14ac:dyDescent="0.25">
      <c r="A77" s="95"/>
      <c r="B77" s="67" t="s">
        <v>178</v>
      </c>
      <c r="C77" s="67" t="s">
        <v>11071</v>
      </c>
      <c r="D77" s="94">
        <v>33</v>
      </c>
      <c r="E77" s="92">
        <v>0</v>
      </c>
      <c r="F77" s="93">
        <v>0</v>
      </c>
      <c r="G77" s="93">
        <v>0</v>
      </c>
      <c r="H77" s="93">
        <v>0</v>
      </c>
      <c r="I77" s="93">
        <v>0</v>
      </c>
      <c r="J77" s="93">
        <v>0</v>
      </c>
      <c r="K77" s="93">
        <v>0</v>
      </c>
      <c r="L77" s="93">
        <v>33</v>
      </c>
      <c r="M77" s="93">
        <v>33</v>
      </c>
      <c r="N77" s="93">
        <v>33</v>
      </c>
      <c r="O77" s="93">
        <v>33</v>
      </c>
      <c r="P77" s="95">
        <v>0</v>
      </c>
      <c r="Q77" s="86">
        <v>0</v>
      </c>
      <c r="R77" s="86">
        <v>0</v>
      </c>
      <c r="S77" s="86">
        <v>0</v>
      </c>
      <c r="T77" s="86">
        <v>0</v>
      </c>
      <c r="U77" s="86">
        <v>0</v>
      </c>
      <c r="V77" s="86">
        <v>0</v>
      </c>
      <c r="W77" s="86">
        <v>0</v>
      </c>
      <c r="X77" s="86">
        <v>0</v>
      </c>
      <c r="Y77" s="86">
        <v>1</v>
      </c>
      <c r="Z77" s="86">
        <v>1</v>
      </c>
      <c r="AA77" s="86">
        <v>1</v>
      </c>
      <c r="AB77" s="86">
        <v>1</v>
      </c>
      <c r="AC77" s="96">
        <v>1</v>
      </c>
      <c r="AD77" s="67"/>
    </row>
    <row r="78" spans="1:30" ht="15" x14ac:dyDescent="0.25">
      <c r="A78" s="95"/>
      <c r="B78" s="67" t="s">
        <v>178</v>
      </c>
      <c r="C78" s="67" t="s">
        <v>11072</v>
      </c>
      <c r="D78" s="94">
        <v>50</v>
      </c>
      <c r="E78" s="92">
        <v>50</v>
      </c>
      <c r="F78" s="93">
        <v>50</v>
      </c>
      <c r="G78" s="93">
        <v>50</v>
      </c>
      <c r="H78" s="93">
        <v>50</v>
      </c>
      <c r="I78" s="93">
        <v>50</v>
      </c>
      <c r="J78" s="93">
        <v>50</v>
      </c>
      <c r="K78" s="93">
        <v>50</v>
      </c>
      <c r="L78" s="93">
        <v>50</v>
      </c>
      <c r="M78" s="93">
        <v>50</v>
      </c>
      <c r="N78" s="93">
        <v>50</v>
      </c>
      <c r="O78" s="93">
        <v>50</v>
      </c>
      <c r="P78" s="95">
        <v>1</v>
      </c>
      <c r="Q78" s="86">
        <v>1</v>
      </c>
      <c r="R78" s="86">
        <v>1</v>
      </c>
      <c r="S78" s="86">
        <v>1</v>
      </c>
      <c r="T78" s="86">
        <v>1</v>
      </c>
      <c r="U78" s="86">
        <v>1</v>
      </c>
      <c r="V78" s="86">
        <v>1</v>
      </c>
      <c r="W78" s="86">
        <v>1</v>
      </c>
      <c r="X78" s="86">
        <v>1</v>
      </c>
      <c r="Y78" s="86">
        <v>1</v>
      </c>
      <c r="Z78" s="86">
        <v>1</v>
      </c>
      <c r="AA78" s="86">
        <v>1</v>
      </c>
      <c r="AB78" s="86">
        <v>1</v>
      </c>
      <c r="AC78" s="96">
        <v>1</v>
      </c>
      <c r="AD78" s="67"/>
    </row>
    <row r="79" spans="1:30" ht="15" x14ac:dyDescent="0.25">
      <c r="A79" s="95"/>
      <c r="B79" s="67" t="s">
        <v>178</v>
      </c>
      <c r="C79" s="67" t="s">
        <v>11073</v>
      </c>
      <c r="D79" s="94">
        <v>704</v>
      </c>
      <c r="E79" s="92">
        <v>0</v>
      </c>
      <c r="F79" s="93">
        <v>704</v>
      </c>
      <c r="G79" s="93">
        <v>704</v>
      </c>
      <c r="H79" s="93">
        <v>704</v>
      </c>
      <c r="I79" s="93">
        <v>704</v>
      </c>
      <c r="J79" s="93">
        <v>704</v>
      </c>
      <c r="K79" s="93">
        <v>704</v>
      </c>
      <c r="L79" s="93">
        <v>704</v>
      </c>
      <c r="M79" s="93">
        <v>704</v>
      </c>
      <c r="N79" s="93">
        <v>704</v>
      </c>
      <c r="O79" s="93">
        <v>704</v>
      </c>
      <c r="P79" s="95">
        <v>0</v>
      </c>
      <c r="Q79" s="86">
        <v>1</v>
      </c>
      <c r="R79" s="86">
        <v>1</v>
      </c>
      <c r="S79" s="86">
        <v>1</v>
      </c>
      <c r="T79" s="86">
        <v>1</v>
      </c>
      <c r="U79" s="86">
        <v>1</v>
      </c>
      <c r="V79" s="86">
        <v>1</v>
      </c>
      <c r="W79" s="86">
        <v>1</v>
      </c>
      <c r="X79" s="86">
        <v>1</v>
      </c>
      <c r="Y79" s="86">
        <v>1</v>
      </c>
      <c r="Z79" s="86">
        <v>1</v>
      </c>
      <c r="AA79" s="86">
        <v>1</v>
      </c>
      <c r="AB79" s="86">
        <v>1</v>
      </c>
      <c r="AC79" s="96">
        <v>1</v>
      </c>
      <c r="AD79" s="67"/>
    </row>
    <row r="80" spans="1:30" ht="15" x14ac:dyDescent="0.25">
      <c r="A80" s="95"/>
      <c r="B80" s="67" t="s">
        <v>178</v>
      </c>
      <c r="C80" s="67" t="s">
        <v>11074</v>
      </c>
      <c r="D80" s="94">
        <v>197</v>
      </c>
      <c r="E80" s="92">
        <v>0</v>
      </c>
      <c r="F80" s="93">
        <v>0</v>
      </c>
      <c r="G80" s="93">
        <v>0</v>
      </c>
      <c r="H80" s="93">
        <v>0</v>
      </c>
      <c r="I80" s="93">
        <v>0</v>
      </c>
      <c r="J80" s="93">
        <v>0</v>
      </c>
      <c r="K80" s="93">
        <v>0</v>
      </c>
      <c r="L80" s="93">
        <v>197</v>
      </c>
      <c r="M80" s="93">
        <v>197</v>
      </c>
      <c r="N80" s="93">
        <v>197</v>
      </c>
      <c r="O80" s="93">
        <v>197</v>
      </c>
      <c r="P80" s="95">
        <v>0</v>
      </c>
      <c r="Q80" s="86">
        <v>0</v>
      </c>
      <c r="R80" s="86">
        <v>0</v>
      </c>
      <c r="S80" s="86">
        <v>0</v>
      </c>
      <c r="T80" s="86">
        <v>0</v>
      </c>
      <c r="U80" s="86">
        <v>0</v>
      </c>
      <c r="V80" s="86">
        <v>0</v>
      </c>
      <c r="W80" s="86">
        <v>0</v>
      </c>
      <c r="X80" s="86">
        <v>0</v>
      </c>
      <c r="Y80" s="86">
        <v>1</v>
      </c>
      <c r="Z80" s="86">
        <v>1</v>
      </c>
      <c r="AA80" s="86">
        <v>1</v>
      </c>
      <c r="AB80" s="86">
        <v>1</v>
      </c>
      <c r="AC80" s="96">
        <v>1</v>
      </c>
      <c r="AD80" s="67"/>
    </row>
    <row r="81" spans="1:30" ht="15" x14ac:dyDescent="0.25">
      <c r="A81" s="95"/>
      <c r="B81" s="67" t="s">
        <v>178</v>
      </c>
      <c r="C81" s="67" t="s">
        <v>11075</v>
      </c>
      <c r="D81" s="94">
        <v>179</v>
      </c>
      <c r="E81" s="92">
        <v>0</v>
      </c>
      <c r="F81" s="93">
        <v>0</v>
      </c>
      <c r="G81" s="93">
        <v>0</v>
      </c>
      <c r="H81" s="93">
        <v>0</v>
      </c>
      <c r="I81" s="93">
        <v>0</v>
      </c>
      <c r="J81" s="93">
        <v>0</v>
      </c>
      <c r="K81" s="93">
        <v>0</v>
      </c>
      <c r="L81" s="93">
        <v>0</v>
      </c>
      <c r="M81" s="93">
        <v>179</v>
      </c>
      <c r="N81" s="93">
        <v>179</v>
      </c>
      <c r="O81" s="93">
        <v>179</v>
      </c>
      <c r="P81" s="95">
        <v>0</v>
      </c>
      <c r="Q81" s="86">
        <v>0</v>
      </c>
      <c r="R81" s="86">
        <v>0</v>
      </c>
      <c r="S81" s="86">
        <v>0</v>
      </c>
      <c r="T81" s="86">
        <v>0</v>
      </c>
      <c r="U81" s="86">
        <v>0</v>
      </c>
      <c r="V81" s="86">
        <v>0</v>
      </c>
      <c r="W81" s="86">
        <v>0</v>
      </c>
      <c r="X81" s="86">
        <v>0</v>
      </c>
      <c r="Y81" s="86">
        <v>0</v>
      </c>
      <c r="Z81" s="86">
        <v>1</v>
      </c>
      <c r="AA81" s="86">
        <v>1</v>
      </c>
      <c r="AB81" s="86">
        <v>1</v>
      </c>
      <c r="AC81" s="96">
        <v>1</v>
      </c>
      <c r="AD81" s="67"/>
    </row>
    <row r="82" spans="1:30" ht="15" x14ac:dyDescent="0.25">
      <c r="A82" s="95"/>
      <c r="B82" s="67" t="s">
        <v>178</v>
      </c>
      <c r="C82" s="67" t="s">
        <v>11076</v>
      </c>
      <c r="D82" s="94">
        <v>1565</v>
      </c>
      <c r="E82" s="92">
        <v>800</v>
      </c>
      <c r="F82" s="93">
        <v>1565</v>
      </c>
      <c r="G82" s="93">
        <v>1565</v>
      </c>
      <c r="H82" s="93">
        <v>1565</v>
      </c>
      <c r="I82" s="93">
        <v>1565</v>
      </c>
      <c r="J82" s="93">
        <v>1565</v>
      </c>
      <c r="K82" s="93">
        <v>1565</v>
      </c>
      <c r="L82" s="93">
        <v>1565</v>
      </c>
      <c r="M82" s="93">
        <v>1565</v>
      </c>
      <c r="N82" s="93">
        <v>1565</v>
      </c>
      <c r="O82" s="93">
        <v>1565</v>
      </c>
      <c r="P82" s="95">
        <v>0.51118210862619806</v>
      </c>
      <c r="Q82" s="86">
        <v>1</v>
      </c>
      <c r="R82" s="86">
        <v>1</v>
      </c>
      <c r="S82" s="86">
        <v>1</v>
      </c>
      <c r="T82" s="86">
        <v>1</v>
      </c>
      <c r="U82" s="86">
        <v>1</v>
      </c>
      <c r="V82" s="86">
        <v>1</v>
      </c>
      <c r="W82" s="86">
        <v>1</v>
      </c>
      <c r="X82" s="86">
        <v>1</v>
      </c>
      <c r="Y82" s="86">
        <v>1</v>
      </c>
      <c r="Z82" s="86">
        <v>1</v>
      </c>
      <c r="AA82" s="86">
        <v>1</v>
      </c>
      <c r="AB82" s="86">
        <v>1</v>
      </c>
      <c r="AC82" s="96">
        <v>1</v>
      </c>
      <c r="AD82" s="67"/>
    </row>
    <row r="83" spans="1:30" ht="15" x14ac:dyDescent="0.25">
      <c r="A83" s="95"/>
      <c r="B83" s="67" t="s">
        <v>178</v>
      </c>
      <c r="C83" s="67" t="s">
        <v>679</v>
      </c>
      <c r="D83" s="94">
        <v>1709</v>
      </c>
      <c r="E83" s="92">
        <v>0</v>
      </c>
      <c r="F83" s="93">
        <v>1709</v>
      </c>
      <c r="G83" s="93">
        <v>1709</v>
      </c>
      <c r="H83" s="93">
        <v>1709</v>
      </c>
      <c r="I83" s="93">
        <v>1709</v>
      </c>
      <c r="J83" s="93">
        <v>1709</v>
      </c>
      <c r="K83" s="93">
        <v>1709</v>
      </c>
      <c r="L83" s="93">
        <v>1709</v>
      </c>
      <c r="M83" s="93">
        <v>1709</v>
      </c>
      <c r="N83" s="93">
        <v>1709</v>
      </c>
      <c r="O83" s="93">
        <v>1709</v>
      </c>
      <c r="P83" s="95">
        <v>0</v>
      </c>
      <c r="Q83" s="86">
        <v>0.85</v>
      </c>
      <c r="R83" s="86">
        <v>1</v>
      </c>
      <c r="S83" s="86">
        <v>1</v>
      </c>
      <c r="T83" s="86">
        <v>1</v>
      </c>
      <c r="U83" s="86">
        <v>1</v>
      </c>
      <c r="V83" s="86">
        <v>1</v>
      </c>
      <c r="W83" s="86">
        <v>1</v>
      </c>
      <c r="X83" s="86">
        <v>1</v>
      </c>
      <c r="Y83" s="86">
        <v>1</v>
      </c>
      <c r="Z83" s="86">
        <v>1</v>
      </c>
      <c r="AA83" s="86">
        <v>1</v>
      </c>
      <c r="AB83" s="86">
        <v>1</v>
      </c>
      <c r="AC83" s="96">
        <v>1</v>
      </c>
      <c r="AD83" s="67"/>
    </row>
    <row r="84" spans="1:30" ht="15" x14ac:dyDescent="0.25">
      <c r="A84" s="95"/>
      <c r="B84" s="67" t="s">
        <v>178</v>
      </c>
      <c r="C84" s="67" t="s">
        <v>652</v>
      </c>
      <c r="D84" s="94">
        <v>3679</v>
      </c>
      <c r="E84" s="92">
        <v>3679</v>
      </c>
      <c r="F84" s="93">
        <v>3679</v>
      </c>
      <c r="G84" s="93">
        <v>3679</v>
      </c>
      <c r="H84" s="93">
        <v>3679</v>
      </c>
      <c r="I84" s="93">
        <v>3679</v>
      </c>
      <c r="J84" s="93">
        <v>3679</v>
      </c>
      <c r="K84" s="93">
        <v>3679</v>
      </c>
      <c r="L84" s="93">
        <v>3679</v>
      </c>
      <c r="M84" s="93">
        <v>3679</v>
      </c>
      <c r="N84" s="93">
        <v>3679</v>
      </c>
      <c r="O84" s="93">
        <v>3679</v>
      </c>
      <c r="P84" s="95">
        <v>1</v>
      </c>
      <c r="Q84" s="86">
        <v>1</v>
      </c>
      <c r="R84" s="86">
        <v>1</v>
      </c>
      <c r="S84" s="86">
        <v>1</v>
      </c>
      <c r="T84" s="86">
        <v>1</v>
      </c>
      <c r="U84" s="86">
        <v>1</v>
      </c>
      <c r="V84" s="86">
        <v>1</v>
      </c>
      <c r="W84" s="86">
        <v>1</v>
      </c>
      <c r="X84" s="86">
        <v>1</v>
      </c>
      <c r="Y84" s="86">
        <v>1</v>
      </c>
      <c r="Z84" s="86">
        <v>1</v>
      </c>
      <c r="AA84" s="86">
        <v>1</v>
      </c>
      <c r="AB84" s="86">
        <v>1</v>
      </c>
      <c r="AC84" s="96">
        <v>1</v>
      </c>
      <c r="AD84" s="67"/>
    </row>
    <row r="85" spans="1:30" ht="15" x14ac:dyDescent="0.25">
      <c r="A85" s="95"/>
      <c r="B85" s="67" t="s">
        <v>178</v>
      </c>
      <c r="C85" s="67" t="s">
        <v>649</v>
      </c>
      <c r="D85" s="94">
        <v>3544</v>
      </c>
      <c r="E85" s="92">
        <v>3544</v>
      </c>
      <c r="F85" s="93">
        <v>3544</v>
      </c>
      <c r="G85" s="93">
        <v>3544</v>
      </c>
      <c r="H85" s="93">
        <v>3544</v>
      </c>
      <c r="I85" s="93">
        <v>3544</v>
      </c>
      <c r="J85" s="93">
        <v>3544</v>
      </c>
      <c r="K85" s="93">
        <v>3544</v>
      </c>
      <c r="L85" s="93">
        <v>3544</v>
      </c>
      <c r="M85" s="93">
        <v>3544</v>
      </c>
      <c r="N85" s="93">
        <v>3544</v>
      </c>
      <c r="O85" s="93">
        <v>3544</v>
      </c>
      <c r="P85" s="95">
        <v>1</v>
      </c>
      <c r="Q85" s="86">
        <v>1</v>
      </c>
      <c r="R85" s="86">
        <v>1</v>
      </c>
      <c r="S85" s="86">
        <v>1</v>
      </c>
      <c r="T85" s="86">
        <v>1</v>
      </c>
      <c r="U85" s="86">
        <v>1</v>
      </c>
      <c r="V85" s="86">
        <v>1</v>
      </c>
      <c r="W85" s="86">
        <v>1</v>
      </c>
      <c r="X85" s="86">
        <v>1</v>
      </c>
      <c r="Y85" s="86">
        <v>1</v>
      </c>
      <c r="Z85" s="86">
        <v>1</v>
      </c>
      <c r="AA85" s="86">
        <v>1</v>
      </c>
      <c r="AB85" s="86">
        <v>1</v>
      </c>
      <c r="AC85" s="96">
        <v>1</v>
      </c>
      <c r="AD85" s="67"/>
    </row>
    <row r="86" spans="1:30" ht="17.25" x14ac:dyDescent="0.25">
      <c r="A86" s="95"/>
      <c r="B86" s="67" t="s">
        <v>178</v>
      </c>
      <c r="C86" s="67" t="s">
        <v>11077</v>
      </c>
      <c r="D86" s="94">
        <v>2605</v>
      </c>
      <c r="E86" s="92">
        <v>0</v>
      </c>
      <c r="F86" s="93">
        <v>530</v>
      </c>
      <c r="G86" s="93">
        <v>530</v>
      </c>
      <c r="H86" s="93">
        <v>580</v>
      </c>
      <c r="I86" s="93">
        <v>580</v>
      </c>
      <c r="J86" s="93">
        <v>1081</v>
      </c>
      <c r="K86" s="93">
        <v>1645</v>
      </c>
      <c r="L86" s="93">
        <v>2315</v>
      </c>
      <c r="M86" s="93">
        <v>2411</v>
      </c>
      <c r="N86" s="93">
        <v>2411</v>
      </c>
      <c r="O86" s="93">
        <v>2411</v>
      </c>
      <c r="P86" s="95">
        <v>0</v>
      </c>
      <c r="Q86" s="86">
        <v>0.2</v>
      </c>
      <c r="R86" s="86">
        <v>0.2</v>
      </c>
      <c r="S86" s="86">
        <v>0.2</v>
      </c>
      <c r="T86" s="86">
        <v>0.22</v>
      </c>
      <c r="U86" s="86">
        <v>0.22</v>
      </c>
      <c r="V86" s="86">
        <v>0.22</v>
      </c>
      <c r="W86" s="86">
        <v>0.41</v>
      </c>
      <c r="X86" s="86">
        <v>0.63</v>
      </c>
      <c r="Y86" s="86">
        <v>0.89</v>
      </c>
      <c r="Z86" s="86">
        <v>0.93</v>
      </c>
      <c r="AA86" s="86">
        <v>1</v>
      </c>
      <c r="AB86" s="86">
        <v>1</v>
      </c>
      <c r="AC86" s="96">
        <v>1</v>
      </c>
      <c r="AD86" s="67"/>
    </row>
    <row r="87" spans="1:30" ht="15" x14ac:dyDescent="0.25">
      <c r="A87" s="95"/>
      <c r="B87" s="67" t="s">
        <v>178</v>
      </c>
      <c r="C87" s="67" t="s">
        <v>684</v>
      </c>
      <c r="D87" s="94">
        <v>1663</v>
      </c>
      <c r="E87" s="92">
        <v>1663</v>
      </c>
      <c r="F87" s="93">
        <v>1663</v>
      </c>
      <c r="G87" s="93">
        <v>1663</v>
      </c>
      <c r="H87" s="93">
        <v>1663</v>
      </c>
      <c r="I87" s="93">
        <v>1663</v>
      </c>
      <c r="J87" s="93">
        <v>1663</v>
      </c>
      <c r="K87" s="93">
        <v>1663</v>
      </c>
      <c r="L87" s="93">
        <v>1663</v>
      </c>
      <c r="M87" s="93">
        <v>1663</v>
      </c>
      <c r="N87" s="93">
        <v>1663</v>
      </c>
      <c r="O87" s="93">
        <v>1663</v>
      </c>
      <c r="P87" s="95">
        <v>1</v>
      </c>
      <c r="Q87" s="86">
        <v>1</v>
      </c>
      <c r="R87" s="86">
        <v>1</v>
      </c>
      <c r="S87" s="86">
        <v>1</v>
      </c>
      <c r="T87" s="86">
        <v>1</v>
      </c>
      <c r="U87" s="86">
        <v>1</v>
      </c>
      <c r="V87" s="86">
        <v>1</v>
      </c>
      <c r="W87" s="86">
        <v>1</v>
      </c>
      <c r="X87" s="86">
        <v>1</v>
      </c>
      <c r="Y87" s="86">
        <v>1</v>
      </c>
      <c r="Z87" s="86">
        <v>1</v>
      </c>
      <c r="AA87" s="86">
        <v>1</v>
      </c>
      <c r="AB87" s="86">
        <v>1</v>
      </c>
      <c r="AC87" s="96">
        <v>1</v>
      </c>
      <c r="AD87" s="67"/>
    </row>
    <row r="88" spans="1:30" ht="15" x14ac:dyDescent="0.25">
      <c r="A88" s="95"/>
      <c r="B88" s="67" t="s">
        <v>178</v>
      </c>
      <c r="C88" s="67" t="s">
        <v>644</v>
      </c>
      <c r="D88" s="94">
        <v>1991</v>
      </c>
      <c r="E88" s="92">
        <v>0</v>
      </c>
      <c r="F88" s="93">
        <v>1991</v>
      </c>
      <c r="G88" s="93">
        <v>1991</v>
      </c>
      <c r="H88" s="93">
        <v>1991</v>
      </c>
      <c r="I88" s="93">
        <v>1991</v>
      </c>
      <c r="J88" s="93">
        <v>1991</v>
      </c>
      <c r="K88" s="93">
        <v>1991</v>
      </c>
      <c r="L88" s="93">
        <v>1991</v>
      </c>
      <c r="M88" s="93">
        <v>1991</v>
      </c>
      <c r="N88" s="93">
        <v>1991</v>
      </c>
      <c r="O88" s="93">
        <v>1991</v>
      </c>
      <c r="P88" s="95">
        <v>0</v>
      </c>
      <c r="Q88" s="86">
        <v>1</v>
      </c>
      <c r="R88" s="86">
        <v>1</v>
      </c>
      <c r="S88" s="86">
        <v>1</v>
      </c>
      <c r="T88" s="86">
        <v>1</v>
      </c>
      <c r="U88" s="86">
        <v>1</v>
      </c>
      <c r="V88" s="86">
        <v>1</v>
      </c>
      <c r="W88" s="86">
        <v>1</v>
      </c>
      <c r="X88" s="86">
        <v>1</v>
      </c>
      <c r="Y88" s="86">
        <v>1</v>
      </c>
      <c r="Z88" s="86">
        <v>1</v>
      </c>
      <c r="AA88" s="86">
        <v>1</v>
      </c>
      <c r="AB88" s="86">
        <v>1</v>
      </c>
      <c r="AC88" s="96">
        <v>1</v>
      </c>
      <c r="AD88" s="67"/>
    </row>
    <row r="89" spans="1:30" ht="15" x14ac:dyDescent="0.25">
      <c r="A89" s="90" t="s">
        <v>243</v>
      </c>
      <c r="B89" s="72" t="s">
        <v>179</v>
      </c>
      <c r="C89" s="72" t="s">
        <v>11027</v>
      </c>
      <c r="D89" s="91">
        <v>23837</v>
      </c>
      <c r="E89" s="92">
        <v>11994</v>
      </c>
      <c r="F89" s="93">
        <v>20302</v>
      </c>
      <c r="G89" s="93">
        <v>21473</v>
      </c>
      <c r="H89" s="93">
        <v>21473</v>
      </c>
      <c r="I89" s="93">
        <v>21473</v>
      </c>
      <c r="J89" s="93">
        <v>22956</v>
      </c>
      <c r="K89" s="93">
        <v>23727</v>
      </c>
      <c r="L89" s="93">
        <v>23727</v>
      </c>
      <c r="M89" s="93">
        <v>23727</v>
      </c>
      <c r="N89" s="93">
        <v>23727</v>
      </c>
      <c r="O89" s="93">
        <v>23727</v>
      </c>
      <c r="P89" s="95">
        <v>0.50316734488400383</v>
      </c>
      <c r="Q89" s="86">
        <v>0.89</v>
      </c>
      <c r="R89" s="86">
        <v>0.9</v>
      </c>
      <c r="S89" s="86">
        <v>0.9</v>
      </c>
      <c r="T89" s="86">
        <v>0.9</v>
      </c>
      <c r="U89" s="86">
        <v>0.9</v>
      </c>
      <c r="V89" s="86">
        <v>0.9</v>
      </c>
      <c r="W89" s="86">
        <v>0.96</v>
      </c>
      <c r="X89" s="86">
        <v>0.99</v>
      </c>
      <c r="Y89" s="86">
        <v>0.99</v>
      </c>
      <c r="Z89" s="86">
        <v>0.99</v>
      </c>
      <c r="AA89" s="86">
        <v>0.99</v>
      </c>
      <c r="AB89" s="86">
        <v>0.99</v>
      </c>
      <c r="AC89" s="96">
        <v>0.99</v>
      </c>
      <c r="AD89" s="67"/>
    </row>
    <row r="90" spans="1:30" ht="15" x14ac:dyDescent="0.25">
      <c r="A90" s="95"/>
      <c r="B90" s="67" t="s">
        <v>179</v>
      </c>
      <c r="C90" s="67" t="s">
        <v>11078</v>
      </c>
      <c r="D90" s="94">
        <v>346</v>
      </c>
      <c r="E90" s="92">
        <v>346</v>
      </c>
      <c r="F90" s="93">
        <v>346</v>
      </c>
      <c r="G90" s="93">
        <v>346</v>
      </c>
      <c r="H90" s="93">
        <v>346</v>
      </c>
      <c r="I90" s="93">
        <v>346</v>
      </c>
      <c r="J90" s="93">
        <v>346</v>
      </c>
      <c r="K90" s="93">
        <v>346</v>
      </c>
      <c r="L90" s="93">
        <v>346</v>
      </c>
      <c r="M90" s="93">
        <v>346</v>
      </c>
      <c r="N90" s="93">
        <v>346</v>
      </c>
      <c r="O90" s="93">
        <v>346</v>
      </c>
      <c r="P90" s="95">
        <v>1</v>
      </c>
      <c r="Q90" s="86">
        <v>1</v>
      </c>
      <c r="R90" s="86">
        <v>1</v>
      </c>
      <c r="S90" s="86">
        <v>1</v>
      </c>
      <c r="T90" s="86">
        <v>1</v>
      </c>
      <c r="U90" s="86">
        <v>1</v>
      </c>
      <c r="V90" s="86">
        <v>1</v>
      </c>
      <c r="W90" s="86">
        <v>1</v>
      </c>
      <c r="X90" s="86">
        <v>1</v>
      </c>
      <c r="Y90" s="86">
        <v>1</v>
      </c>
      <c r="Z90" s="86">
        <v>1</v>
      </c>
      <c r="AA90" s="86">
        <v>1</v>
      </c>
      <c r="AB90" s="86">
        <v>1</v>
      </c>
      <c r="AC90" s="96">
        <v>1</v>
      </c>
      <c r="AD90" s="67"/>
    </row>
    <row r="91" spans="1:30" ht="15" x14ac:dyDescent="0.25">
      <c r="A91" s="95"/>
      <c r="B91" s="67" t="s">
        <v>179</v>
      </c>
      <c r="C91" s="67" t="s">
        <v>11079</v>
      </c>
      <c r="D91" s="94">
        <v>46</v>
      </c>
      <c r="E91" s="92">
        <v>0</v>
      </c>
      <c r="F91" s="93">
        <v>46</v>
      </c>
      <c r="G91" s="93">
        <v>46</v>
      </c>
      <c r="H91" s="93">
        <v>46</v>
      </c>
      <c r="I91" s="93">
        <v>46</v>
      </c>
      <c r="J91" s="93">
        <v>46</v>
      </c>
      <c r="K91" s="93">
        <v>46</v>
      </c>
      <c r="L91" s="93">
        <v>46</v>
      </c>
      <c r="M91" s="93">
        <v>46</v>
      </c>
      <c r="N91" s="93">
        <v>46</v>
      </c>
      <c r="O91" s="93">
        <v>46</v>
      </c>
      <c r="P91" s="95">
        <v>0</v>
      </c>
      <c r="Q91" s="86">
        <v>1</v>
      </c>
      <c r="R91" s="86">
        <v>1</v>
      </c>
      <c r="S91" s="86">
        <v>1</v>
      </c>
      <c r="T91" s="86">
        <v>1</v>
      </c>
      <c r="U91" s="86">
        <v>1</v>
      </c>
      <c r="V91" s="86">
        <v>1</v>
      </c>
      <c r="W91" s="86">
        <v>1</v>
      </c>
      <c r="X91" s="86">
        <v>1</v>
      </c>
      <c r="Y91" s="86">
        <v>1</v>
      </c>
      <c r="Z91" s="86">
        <v>1</v>
      </c>
      <c r="AA91" s="86">
        <v>1</v>
      </c>
      <c r="AB91" s="86">
        <v>1</v>
      </c>
      <c r="AC91" s="96">
        <v>1</v>
      </c>
      <c r="AD91" s="67"/>
    </row>
    <row r="92" spans="1:30" ht="15" x14ac:dyDescent="0.25">
      <c r="A92" s="95"/>
      <c r="B92" s="67" t="s">
        <v>179</v>
      </c>
      <c r="C92" s="67" t="s">
        <v>11080</v>
      </c>
      <c r="D92" s="94">
        <v>110</v>
      </c>
      <c r="E92" s="92">
        <v>110</v>
      </c>
      <c r="F92" s="93">
        <v>0</v>
      </c>
      <c r="G92" s="93">
        <v>0</v>
      </c>
      <c r="H92" s="93">
        <v>0</v>
      </c>
      <c r="I92" s="93">
        <v>0</v>
      </c>
      <c r="J92" s="93">
        <v>0</v>
      </c>
      <c r="K92" s="93">
        <v>0</v>
      </c>
      <c r="L92" s="93">
        <v>0</v>
      </c>
      <c r="M92" s="93">
        <v>0</v>
      </c>
      <c r="N92" s="93">
        <v>0</v>
      </c>
      <c r="O92" s="93">
        <v>0</v>
      </c>
      <c r="P92" s="95">
        <v>1</v>
      </c>
      <c r="Q92" s="86">
        <v>0</v>
      </c>
      <c r="R92" s="86">
        <v>0</v>
      </c>
      <c r="S92" s="86">
        <v>0</v>
      </c>
      <c r="T92" s="86">
        <v>0</v>
      </c>
      <c r="U92" s="86">
        <v>0</v>
      </c>
      <c r="V92" s="86">
        <v>0</v>
      </c>
      <c r="W92" s="86">
        <v>0</v>
      </c>
      <c r="X92" s="86">
        <v>0</v>
      </c>
      <c r="Y92" s="86">
        <v>0</v>
      </c>
      <c r="Z92" s="86">
        <v>0</v>
      </c>
      <c r="AA92" s="86">
        <v>0</v>
      </c>
      <c r="AB92" s="86">
        <v>0</v>
      </c>
      <c r="AC92" s="96">
        <v>0</v>
      </c>
      <c r="AD92" s="67"/>
    </row>
    <row r="93" spans="1:30" ht="15" x14ac:dyDescent="0.25">
      <c r="A93" s="95"/>
      <c r="B93" s="67" t="s">
        <v>179</v>
      </c>
      <c r="C93" s="67" t="s">
        <v>11081</v>
      </c>
      <c r="D93" s="94">
        <v>374</v>
      </c>
      <c r="E93" s="92">
        <v>374</v>
      </c>
      <c r="F93" s="93">
        <v>374</v>
      </c>
      <c r="G93" s="93">
        <v>374</v>
      </c>
      <c r="H93" s="93">
        <v>374</v>
      </c>
      <c r="I93" s="93">
        <v>374</v>
      </c>
      <c r="J93" s="93">
        <v>374</v>
      </c>
      <c r="K93" s="93">
        <v>374</v>
      </c>
      <c r="L93" s="93">
        <v>374</v>
      </c>
      <c r="M93" s="93">
        <v>374</v>
      </c>
      <c r="N93" s="93">
        <v>374</v>
      </c>
      <c r="O93" s="93">
        <v>374</v>
      </c>
      <c r="P93" s="95">
        <v>1</v>
      </c>
      <c r="Q93" s="86">
        <v>1</v>
      </c>
      <c r="R93" s="86">
        <v>1</v>
      </c>
      <c r="S93" s="86">
        <v>1</v>
      </c>
      <c r="T93" s="86">
        <v>1</v>
      </c>
      <c r="U93" s="86">
        <v>1</v>
      </c>
      <c r="V93" s="86">
        <v>1</v>
      </c>
      <c r="W93" s="86">
        <v>1</v>
      </c>
      <c r="X93" s="86">
        <v>1</v>
      </c>
      <c r="Y93" s="86">
        <v>1</v>
      </c>
      <c r="Z93" s="86">
        <v>1</v>
      </c>
      <c r="AA93" s="86">
        <v>1</v>
      </c>
      <c r="AB93" s="86">
        <v>1</v>
      </c>
      <c r="AC93" s="96">
        <v>1</v>
      </c>
      <c r="AD93" s="67"/>
    </row>
    <row r="94" spans="1:30" ht="15" x14ac:dyDescent="0.25">
      <c r="A94" s="95"/>
      <c r="B94" s="67" t="s">
        <v>179</v>
      </c>
      <c r="C94" s="67" t="s">
        <v>11082</v>
      </c>
      <c r="D94" s="94">
        <v>80</v>
      </c>
      <c r="E94" s="92">
        <v>0</v>
      </c>
      <c r="F94" s="93">
        <v>80</v>
      </c>
      <c r="G94" s="93">
        <v>80</v>
      </c>
      <c r="H94" s="93">
        <v>80</v>
      </c>
      <c r="I94" s="93">
        <v>80</v>
      </c>
      <c r="J94" s="93">
        <v>80</v>
      </c>
      <c r="K94" s="93">
        <v>80</v>
      </c>
      <c r="L94" s="93">
        <v>80</v>
      </c>
      <c r="M94" s="93">
        <v>80</v>
      </c>
      <c r="N94" s="93">
        <v>80</v>
      </c>
      <c r="O94" s="93">
        <v>80</v>
      </c>
      <c r="P94" s="95">
        <v>0</v>
      </c>
      <c r="Q94" s="86">
        <v>1</v>
      </c>
      <c r="R94" s="86">
        <v>1</v>
      </c>
      <c r="S94" s="86">
        <v>1</v>
      </c>
      <c r="T94" s="86">
        <v>1</v>
      </c>
      <c r="U94" s="86">
        <v>1</v>
      </c>
      <c r="V94" s="86">
        <v>1</v>
      </c>
      <c r="W94" s="86">
        <v>1</v>
      </c>
      <c r="X94" s="86">
        <v>1</v>
      </c>
      <c r="Y94" s="86">
        <v>1</v>
      </c>
      <c r="Z94" s="86">
        <v>1</v>
      </c>
      <c r="AA94" s="86">
        <v>1</v>
      </c>
      <c r="AB94" s="86">
        <v>1</v>
      </c>
      <c r="AC94" s="96">
        <v>1</v>
      </c>
      <c r="AD94" s="67"/>
    </row>
    <row r="95" spans="1:30" ht="15" x14ac:dyDescent="0.25">
      <c r="A95" s="95"/>
      <c r="B95" s="67" t="s">
        <v>179</v>
      </c>
      <c r="C95" s="67" t="s">
        <v>11083</v>
      </c>
      <c r="D95" s="94">
        <v>65</v>
      </c>
      <c r="E95" s="92">
        <v>0</v>
      </c>
      <c r="F95" s="93">
        <v>65</v>
      </c>
      <c r="G95" s="93">
        <v>65</v>
      </c>
      <c r="H95" s="93">
        <v>65</v>
      </c>
      <c r="I95" s="93">
        <v>65</v>
      </c>
      <c r="J95" s="93">
        <v>65</v>
      </c>
      <c r="K95" s="93">
        <v>65</v>
      </c>
      <c r="L95" s="93">
        <v>65</v>
      </c>
      <c r="M95" s="93">
        <v>65</v>
      </c>
      <c r="N95" s="93">
        <v>65</v>
      </c>
      <c r="O95" s="93">
        <v>65</v>
      </c>
      <c r="P95" s="95">
        <v>0</v>
      </c>
      <c r="Q95" s="86">
        <v>1</v>
      </c>
      <c r="R95" s="86">
        <v>1</v>
      </c>
      <c r="S95" s="86">
        <v>1</v>
      </c>
      <c r="T95" s="86">
        <v>1</v>
      </c>
      <c r="U95" s="86">
        <v>1</v>
      </c>
      <c r="V95" s="86">
        <v>1</v>
      </c>
      <c r="W95" s="86">
        <v>1</v>
      </c>
      <c r="X95" s="86">
        <v>1</v>
      </c>
      <c r="Y95" s="86">
        <v>1</v>
      </c>
      <c r="Z95" s="86">
        <v>1</v>
      </c>
      <c r="AA95" s="86">
        <v>1</v>
      </c>
      <c r="AB95" s="86">
        <v>1</v>
      </c>
      <c r="AC95" s="96">
        <v>1</v>
      </c>
      <c r="AD95" s="67"/>
    </row>
    <row r="96" spans="1:30" ht="15" x14ac:dyDescent="0.25">
      <c r="A96" s="95"/>
      <c r="B96" s="67" t="s">
        <v>179</v>
      </c>
      <c r="C96" s="67" t="s">
        <v>11084</v>
      </c>
      <c r="D96" s="94">
        <v>497</v>
      </c>
      <c r="E96" s="92">
        <v>497</v>
      </c>
      <c r="F96" s="93">
        <v>497</v>
      </c>
      <c r="G96" s="93">
        <v>497</v>
      </c>
      <c r="H96" s="93">
        <v>497</v>
      </c>
      <c r="I96" s="93">
        <v>497</v>
      </c>
      <c r="J96" s="93">
        <v>497</v>
      </c>
      <c r="K96" s="93">
        <v>497</v>
      </c>
      <c r="L96" s="93">
        <v>497</v>
      </c>
      <c r="M96" s="93">
        <v>497</v>
      </c>
      <c r="N96" s="93">
        <v>497</v>
      </c>
      <c r="O96" s="93">
        <v>497</v>
      </c>
      <c r="P96" s="95">
        <v>1</v>
      </c>
      <c r="Q96" s="86">
        <v>1</v>
      </c>
      <c r="R96" s="86">
        <v>1</v>
      </c>
      <c r="S96" s="86">
        <v>1</v>
      </c>
      <c r="T96" s="86">
        <v>1</v>
      </c>
      <c r="U96" s="86">
        <v>1</v>
      </c>
      <c r="V96" s="86">
        <v>1</v>
      </c>
      <c r="W96" s="86">
        <v>1</v>
      </c>
      <c r="X96" s="86">
        <v>1</v>
      </c>
      <c r="Y96" s="86">
        <v>1</v>
      </c>
      <c r="Z96" s="86">
        <v>1</v>
      </c>
      <c r="AA96" s="86">
        <v>1</v>
      </c>
      <c r="AB96" s="86">
        <v>1</v>
      </c>
      <c r="AC96" s="96">
        <v>1</v>
      </c>
      <c r="AD96" s="67"/>
    </row>
    <row r="97" spans="1:30" ht="15" x14ac:dyDescent="0.25">
      <c r="A97" s="95"/>
      <c r="B97" s="67" t="s">
        <v>179</v>
      </c>
      <c r="C97" s="67" t="s">
        <v>11085</v>
      </c>
      <c r="D97" s="94">
        <v>230</v>
      </c>
      <c r="E97" s="92">
        <v>0</v>
      </c>
      <c r="F97" s="93">
        <v>57.5</v>
      </c>
      <c r="G97" s="93">
        <v>57.5</v>
      </c>
      <c r="H97" s="93">
        <v>58</v>
      </c>
      <c r="I97" s="93">
        <v>58</v>
      </c>
      <c r="J97" s="93">
        <v>175</v>
      </c>
      <c r="K97" s="93">
        <v>230</v>
      </c>
      <c r="L97" s="93">
        <v>230</v>
      </c>
      <c r="M97" s="93">
        <v>230</v>
      </c>
      <c r="N97" s="93">
        <v>230</v>
      </c>
      <c r="O97" s="93">
        <v>230</v>
      </c>
      <c r="P97" s="95">
        <v>0</v>
      </c>
      <c r="Q97" s="86">
        <v>0</v>
      </c>
      <c r="R97" s="86">
        <v>0</v>
      </c>
      <c r="S97" s="86">
        <v>0.25</v>
      </c>
      <c r="T97" s="86">
        <v>0.25</v>
      </c>
      <c r="U97" s="86">
        <v>0.25</v>
      </c>
      <c r="V97" s="86">
        <v>0.25</v>
      </c>
      <c r="W97" s="86">
        <v>0.76</v>
      </c>
      <c r="X97" s="86">
        <v>1</v>
      </c>
      <c r="Y97" s="86">
        <v>1</v>
      </c>
      <c r="Z97" s="86">
        <v>1</v>
      </c>
      <c r="AA97" s="86">
        <v>1</v>
      </c>
      <c r="AB97" s="86">
        <v>1</v>
      </c>
      <c r="AC97" s="96">
        <v>1</v>
      </c>
      <c r="AD97" s="67"/>
    </row>
    <row r="98" spans="1:30" ht="15" x14ac:dyDescent="0.25">
      <c r="A98" s="95"/>
      <c r="B98" s="67" t="s">
        <v>179</v>
      </c>
      <c r="C98" s="67" t="s">
        <v>11086</v>
      </c>
      <c r="D98" s="94">
        <v>63</v>
      </c>
      <c r="E98" s="92">
        <v>0</v>
      </c>
      <c r="F98" s="93">
        <v>63</v>
      </c>
      <c r="G98" s="93">
        <v>63</v>
      </c>
      <c r="H98" s="93">
        <v>63</v>
      </c>
      <c r="I98" s="93">
        <v>63</v>
      </c>
      <c r="J98" s="93">
        <v>63</v>
      </c>
      <c r="K98" s="93">
        <v>63</v>
      </c>
      <c r="L98" s="93">
        <v>63</v>
      </c>
      <c r="M98" s="93">
        <v>63</v>
      </c>
      <c r="N98" s="93">
        <v>63</v>
      </c>
      <c r="O98" s="93">
        <v>63</v>
      </c>
      <c r="P98" s="95">
        <v>0</v>
      </c>
      <c r="Q98" s="86">
        <v>1</v>
      </c>
      <c r="R98" s="86">
        <v>1</v>
      </c>
      <c r="S98" s="86">
        <v>1</v>
      </c>
      <c r="T98" s="86">
        <v>1</v>
      </c>
      <c r="U98" s="86">
        <v>1</v>
      </c>
      <c r="V98" s="86">
        <v>1</v>
      </c>
      <c r="W98" s="86">
        <v>1</v>
      </c>
      <c r="X98" s="86">
        <v>1</v>
      </c>
      <c r="Y98" s="86">
        <v>1</v>
      </c>
      <c r="Z98" s="86">
        <v>1</v>
      </c>
      <c r="AA98" s="86">
        <v>1</v>
      </c>
      <c r="AB98" s="86">
        <v>1</v>
      </c>
      <c r="AC98" s="96">
        <v>1</v>
      </c>
      <c r="AD98" s="67"/>
    </row>
    <row r="99" spans="1:30" ht="15" x14ac:dyDescent="0.25">
      <c r="A99" s="95"/>
      <c r="B99" s="67" t="s">
        <v>179</v>
      </c>
      <c r="C99" s="67" t="s">
        <v>11087</v>
      </c>
      <c r="D99" s="94">
        <v>3563</v>
      </c>
      <c r="E99" s="92">
        <v>3563</v>
      </c>
      <c r="F99" s="93">
        <v>3563</v>
      </c>
      <c r="G99" s="93">
        <v>3563</v>
      </c>
      <c r="H99" s="93">
        <v>3563</v>
      </c>
      <c r="I99" s="93">
        <v>3563</v>
      </c>
      <c r="J99" s="93">
        <v>3563</v>
      </c>
      <c r="K99" s="93">
        <v>3563</v>
      </c>
      <c r="L99" s="93">
        <v>3563</v>
      </c>
      <c r="M99" s="93">
        <v>3563</v>
      </c>
      <c r="N99" s="93">
        <v>3563</v>
      </c>
      <c r="O99" s="93">
        <v>3563</v>
      </c>
      <c r="P99" s="95">
        <v>1</v>
      </c>
      <c r="Q99" s="86">
        <v>1</v>
      </c>
      <c r="R99" s="86">
        <v>1</v>
      </c>
      <c r="S99" s="86">
        <v>1</v>
      </c>
      <c r="T99" s="86">
        <v>1</v>
      </c>
      <c r="U99" s="86">
        <v>1</v>
      </c>
      <c r="V99" s="86">
        <v>1</v>
      </c>
      <c r="W99" s="86">
        <v>1</v>
      </c>
      <c r="X99" s="86">
        <v>1</v>
      </c>
      <c r="Y99" s="86">
        <v>1</v>
      </c>
      <c r="Z99" s="86">
        <v>1</v>
      </c>
      <c r="AA99" s="86">
        <v>1</v>
      </c>
      <c r="AB99" s="86">
        <v>1</v>
      </c>
      <c r="AC99" s="96">
        <v>1</v>
      </c>
      <c r="AD99" s="67"/>
    </row>
    <row r="100" spans="1:30" ht="15" x14ac:dyDescent="0.25">
      <c r="A100" s="95"/>
      <c r="B100" s="67" t="s">
        <v>179</v>
      </c>
      <c r="C100" s="67" t="s">
        <v>11088</v>
      </c>
      <c r="D100" s="94">
        <v>6564</v>
      </c>
      <c r="E100" s="92">
        <v>1000</v>
      </c>
      <c r="F100" s="93">
        <v>6564</v>
      </c>
      <c r="G100" s="93">
        <v>6564</v>
      </c>
      <c r="H100" s="93">
        <v>6564</v>
      </c>
      <c r="I100" s="93">
        <v>6564</v>
      </c>
      <c r="J100" s="93">
        <v>6564</v>
      </c>
      <c r="K100" s="93">
        <v>6564</v>
      </c>
      <c r="L100" s="93">
        <v>6564</v>
      </c>
      <c r="M100" s="93">
        <v>6564</v>
      </c>
      <c r="N100" s="93">
        <v>6564</v>
      </c>
      <c r="O100" s="93">
        <v>6564</v>
      </c>
      <c r="P100" s="95">
        <v>0.15234613040828762</v>
      </c>
      <c r="Q100" s="86">
        <v>1</v>
      </c>
      <c r="R100" s="86">
        <v>1</v>
      </c>
      <c r="S100" s="86">
        <v>1</v>
      </c>
      <c r="T100" s="86">
        <v>1</v>
      </c>
      <c r="U100" s="86">
        <v>1</v>
      </c>
      <c r="V100" s="86">
        <v>1</v>
      </c>
      <c r="W100" s="86">
        <v>1</v>
      </c>
      <c r="X100" s="86">
        <v>1</v>
      </c>
      <c r="Y100" s="86">
        <v>1</v>
      </c>
      <c r="Z100" s="86">
        <v>1</v>
      </c>
      <c r="AA100" s="86">
        <v>1</v>
      </c>
      <c r="AB100" s="86">
        <v>1</v>
      </c>
      <c r="AC100" s="96">
        <v>1</v>
      </c>
      <c r="AD100" s="67"/>
    </row>
    <row r="101" spans="1:30" ht="15" x14ac:dyDescent="0.25">
      <c r="A101" s="97"/>
      <c r="B101" s="98" t="s">
        <v>179</v>
      </c>
      <c r="C101" s="98" t="s">
        <v>11089</v>
      </c>
      <c r="D101" s="99">
        <v>3255</v>
      </c>
      <c r="E101" s="100" t="s">
        <v>10948</v>
      </c>
      <c r="F101" s="101" t="s">
        <v>10948</v>
      </c>
      <c r="G101" s="101" t="s">
        <v>10948</v>
      </c>
      <c r="H101" s="101">
        <v>1172</v>
      </c>
      <c r="I101" s="101">
        <v>1172</v>
      </c>
      <c r="J101" s="101">
        <v>2538</v>
      </c>
      <c r="K101" s="101">
        <v>3255</v>
      </c>
      <c r="L101" s="101">
        <v>3255</v>
      </c>
      <c r="M101" s="101">
        <v>3255</v>
      </c>
      <c r="N101" s="101">
        <v>3255</v>
      </c>
      <c r="O101" s="101">
        <v>3255</v>
      </c>
      <c r="P101" s="97">
        <v>0</v>
      </c>
      <c r="Q101" s="102">
        <v>0.33</v>
      </c>
      <c r="R101" s="102">
        <v>0.36</v>
      </c>
      <c r="S101" s="102">
        <v>0.36</v>
      </c>
      <c r="T101" s="102">
        <v>0.36</v>
      </c>
      <c r="U101" s="102">
        <v>0.36</v>
      </c>
      <c r="V101" s="102">
        <v>0.36</v>
      </c>
      <c r="W101" s="102">
        <v>0.78</v>
      </c>
      <c r="X101" s="102">
        <v>1</v>
      </c>
      <c r="Y101" s="102">
        <v>1</v>
      </c>
      <c r="Z101" s="102">
        <v>1</v>
      </c>
      <c r="AA101" s="102">
        <v>1</v>
      </c>
      <c r="AB101" s="102">
        <v>1</v>
      </c>
      <c r="AC101" s="103">
        <v>1</v>
      </c>
      <c r="AD101" s="67"/>
    </row>
    <row r="102" spans="1:30" s="8" customFormat="1" ht="12" x14ac:dyDescent="0.25">
      <c r="B102" s="8" t="s">
        <v>11090</v>
      </c>
      <c r="D102" s="104"/>
      <c r="O102" s="104"/>
    </row>
    <row r="103" spans="1:30" s="8" customFormat="1" ht="12" x14ac:dyDescent="0.25">
      <c r="B103" s="8" t="s">
        <v>11091</v>
      </c>
      <c r="D103" s="104"/>
      <c r="O103" s="104"/>
    </row>
    <row r="104" spans="1:30" s="8" customFormat="1" ht="12" x14ac:dyDescent="0.25">
      <c r="B104" s="8" t="s">
        <v>252</v>
      </c>
    </row>
  </sheetData>
  <mergeCells count="3">
    <mergeCell ref="P6:AC6"/>
    <mergeCell ref="E6:O6"/>
    <mergeCell ref="B3:F3"/>
  </mergeCells>
  <hyperlinks>
    <hyperlink ref="B1" location="'Contents'!B7" display="⇐ Return to contents" xr:uid="{9C50B106-6FA0-4A42-8B4A-68AAAA81856B}"/>
  </hyperlinks>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I33"/>
  <sheetViews>
    <sheetView showGridLines="0" topLeftCell="B1" zoomScaleNormal="100" workbookViewId="0">
      <selection activeCell="B1" sqref="B1"/>
    </sheetView>
  </sheetViews>
  <sheetFormatPr defaultColWidth="9.140625" defaultRowHeight="14.25" outlineLevelCol="1" x14ac:dyDescent="0.2"/>
  <cols>
    <col min="1" max="1" width="13" style="2" hidden="1" customWidth="1" outlineLevel="1"/>
    <col min="2" max="2" width="30.7109375" style="2" customWidth="1" collapsed="1"/>
    <col min="3" max="3" width="24.28515625" style="2" customWidth="1"/>
    <col min="4" max="4" width="18.7109375" style="2" customWidth="1"/>
    <col min="5" max="5" width="21.85546875" style="2" customWidth="1"/>
    <col min="6" max="16384" width="9.140625" style="2"/>
  </cols>
  <sheetData>
    <row r="1" spans="1:9" ht="15" x14ac:dyDescent="0.25">
      <c r="A1" s="51"/>
      <c r="B1" s="51" t="s">
        <v>33</v>
      </c>
      <c r="C1" s="67"/>
      <c r="D1" s="67"/>
      <c r="E1" s="67"/>
      <c r="F1" s="67"/>
      <c r="G1" s="67"/>
      <c r="H1" s="67"/>
      <c r="I1" s="67"/>
    </row>
    <row r="2" spans="1:9" s="1" customFormat="1" ht="31.5" x14ac:dyDescent="0.5">
      <c r="A2" s="52"/>
      <c r="B2" s="52" t="s">
        <v>108</v>
      </c>
      <c r="C2" s="52"/>
      <c r="D2" s="52"/>
      <c r="E2" s="52"/>
      <c r="F2" s="52"/>
      <c r="G2" s="52"/>
      <c r="H2" s="52"/>
      <c r="I2" s="52"/>
    </row>
    <row r="3" spans="1:9" ht="91.5" customHeight="1" x14ac:dyDescent="0.25">
      <c r="A3" s="67"/>
      <c r="B3" s="271" t="s">
        <v>11092</v>
      </c>
      <c r="C3" s="271"/>
      <c r="D3" s="271"/>
      <c r="E3" s="271"/>
      <c r="F3" s="271"/>
      <c r="G3" s="67"/>
      <c r="H3" s="67"/>
      <c r="I3" s="67"/>
    </row>
    <row r="4" spans="1:9" ht="15" x14ac:dyDescent="0.25">
      <c r="A4" s="67"/>
      <c r="B4" s="67"/>
      <c r="C4" s="67"/>
      <c r="D4" s="67"/>
      <c r="E4" s="67"/>
      <c r="F4" s="67"/>
      <c r="G4" s="67"/>
      <c r="H4" s="67"/>
      <c r="I4" s="67"/>
    </row>
    <row r="5" spans="1:9" s="7" customFormat="1" ht="18.75" x14ac:dyDescent="0.3">
      <c r="A5" s="54"/>
      <c r="B5" s="54" t="s">
        <v>105</v>
      </c>
      <c r="C5" s="54"/>
      <c r="D5" s="54"/>
      <c r="E5" s="54"/>
      <c r="F5" s="54"/>
      <c r="G5" s="54"/>
      <c r="H5" s="54"/>
      <c r="I5" s="54"/>
    </row>
    <row r="6" spans="1:9" s="3" customFormat="1" ht="45" x14ac:dyDescent="0.25">
      <c r="A6" s="69" t="s">
        <v>229</v>
      </c>
      <c r="B6" s="69" t="s">
        <v>210</v>
      </c>
      <c r="C6" s="69" t="s">
        <v>11093</v>
      </c>
      <c r="D6" s="69" t="s">
        <v>11094</v>
      </c>
      <c r="E6" s="69" t="s">
        <v>11095</v>
      </c>
      <c r="F6" s="69"/>
      <c r="G6" s="69"/>
      <c r="H6" s="69"/>
      <c r="I6" s="69"/>
    </row>
    <row r="7" spans="1:9" ht="15" x14ac:dyDescent="0.25">
      <c r="A7" s="67" t="s">
        <v>235</v>
      </c>
      <c r="B7" s="67" t="s">
        <v>171</v>
      </c>
      <c r="C7" s="67">
        <v>6</v>
      </c>
      <c r="D7" s="67">
        <v>12</v>
      </c>
      <c r="E7" s="138">
        <v>0.5</v>
      </c>
      <c r="F7" s="67"/>
      <c r="G7" s="67"/>
      <c r="H7" s="67"/>
      <c r="I7" s="67"/>
    </row>
    <row r="8" spans="1:9" ht="15" x14ac:dyDescent="0.25">
      <c r="A8" s="67" t="s">
        <v>236</v>
      </c>
      <c r="B8" s="67" t="s">
        <v>172</v>
      </c>
      <c r="C8" s="67">
        <v>33</v>
      </c>
      <c r="D8" s="67">
        <v>41</v>
      </c>
      <c r="E8" s="138">
        <v>0.80500000000000005</v>
      </c>
      <c r="F8" s="67"/>
      <c r="G8" s="67"/>
      <c r="H8" s="67"/>
      <c r="I8" s="67"/>
    </row>
    <row r="9" spans="1:9" ht="15" x14ac:dyDescent="0.25">
      <c r="A9" s="67" t="s">
        <v>237</v>
      </c>
      <c r="B9" s="67" t="s">
        <v>173</v>
      </c>
      <c r="C9" s="67">
        <v>5</v>
      </c>
      <c r="D9" s="67">
        <v>19</v>
      </c>
      <c r="E9" s="138">
        <v>0.26300000000000001</v>
      </c>
      <c r="F9" s="67"/>
      <c r="G9" s="67"/>
      <c r="H9" s="67"/>
      <c r="I9" s="67"/>
    </row>
    <row r="10" spans="1:9" ht="15" x14ac:dyDescent="0.25">
      <c r="A10" s="67" t="s">
        <v>239</v>
      </c>
      <c r="B10" s="67" t="s">
        <v>175</v>
      </c>
      <c r="C10" s="67">
        <v>27</v>
      </c>
      <c r="D10" s="67">
        <v>33</v>
      </c>
      <c r="E10" s="138">
        <v>0.81799999999999995</v>
      </c>
      <c r="F10" s="67"/>
      <c r="G10" s="67"/>
      <c r="H10" s="67"/>
      <c r="I10" s="67"/>
    </row>
    <row r="11" spans="1:9" ht="15" x14ac:dyDescent="0.25">
      <c r="A11" s="67" t="s">
        <v>238</v>
      </c>
      <c r="B11" s="67" t="s">
        <v>174</v>
      </c>
      <c r="C11" s="67">
        <v>26</v>
      </c>
      <c r="D11" s="67">
        <v>47</v>
      </c>
      <c r="E11" s="138">
        <v>0.55300000000000005</v>
      </c>
      <c r="F11" s="67"/>
      <c r="G11" s="67"/>
      <c r="H11" s="67"/>
      <c r="I11" s="67"/>
    </row>
    <row r="12" spans="1:9" ht="15" x14ac:dyDescent="0.25">
      <c r="A12" s="67" t="s">
        <v>240</v>
      </c>
      <c r="B12" s="67" t="s">
        <v>176</v>
      </c>
      <c r="C12" s="67">
        <v>32</v>
      </c>
      <c r="D12" s="67">
        <v>43</v>
      </c>
      <c r="E12" s="138">
        <v>0.74399999999999999</v>
      </c>
      <c r="F12" s="67"/>
      <c r="G12" s="67"/>
      <c r="H12" s="67"/>
      <c r="I12" s="67"/>
    </row>
    <row r="13" spans="1:9" ht="15" x14ac:dyDescent="0.25">
      <c r="A13" s="67" t="s">
        <v>241</v>
      </c>
      <c r="B13" s="67" t="s">
        <v>177</v>
      </c>
      <c r="C13" s="67">
        <v>30</v>
      </c>
      <c r="D13" s="67">
        <v>33</v>
      </c>
      <c r="E13" s="138">
        <v>0.90900000000000003</v>
      </c>
      <c r="F13" s="67"/>
      <c r="G13" s="67"/>
      <c r="H13" s="67"/>
      <c r="I13" s="67"/>
    </row>
    <row r="14" spans="1:9" ht="15" x14ac:dyDescent="0.25">
      <c r="A14" s="67" t="s">
        <v>242</v>
      </c>
      <c r="B14" s="67" t="s">
        <v>178</v>
      </c>
      <c r="C14" s="67">
        <v>39</v>
      </c>
      <c r="D14" s="67">
        <v>64</v>
      </c>
      <c r="E14" s="138">
        <v>0.60899999999999999</v>
      </c>
      <c r="F14" s="67"/>
      <c r="G14" s="67"/>
      <c r="H14" s="67"/>
      <c r="I14" s="67"/>
    </row>
    <row r="15" spans="1:9" ht="15" x14ac:dyDescent="0.25">
      <c r="A15" s="67" t="s">
        <v>243</v>
      </c>
      <c r="B15" s="67" t="s">
        <v>179</v>
      </c>
      <c r="C15" s="67">
        <v>10</v>
      </c>
      <c r="D15" s="67">
        <v>30</v>
      </c>
      <c r="E15" s="138">
        <v>0.33300000000000002</v>
      </c>
      <c r="F15" s="67"/>
      <c r="G15" s="67"/>
      <c r="H15" s="67"/>
      <c r="I15" s="67"/>
    </row>
    <row r="16" spans="1:9" s="6" customFormat="1" ht="15" x14ac:dyDescent="0.25">
      <c r="A16" s="72" t="s">
        <v>244</v>
      </c>
      <c r="B16" s="72" t="s">
        <v>180</v>
      </c>
      <c r="C16" s="72">
        <v>208</v>
      </c>
      <c r="D16" s="72">
        <v>322</v>
      </c>
      <c r="E16" s="139">
        <v>0.64600000000000002</v>
      </c>
      <c r="F16" s="72"/>
      <c r="G16" s="72"/>
      <c r="H16" s="72"/>
      <c r="I16" s="67"/>
    </row>
    <row r="17" spans="1:9" ht="15" x14ac:dyDescent="0.25">
      <c r="A17" s="67"/>
      <c r="B17" s="67"/>
      <c r="C17" s="67"/>
      <c r="D17" s="67"/>
      <c r="E17" s="67"/>
      <c r="F17" s="67"/>
      <c r="G17" s="67"/>
      <c r="H17" s="67"/>
      <c r="I17" s="67"/>
    </row>
    <row r="18" spans="1:9" s="7" customFormat="1" ht="18.75" x14ac:dyDescent="0.3">
      <c r="A18" s="54"/>
      <c r="B18" s="54" t="s">
        <v>11096</v>
      </c>
      <c r="C18" s="54"/>
      <c r="D18" s="54"/>
      <c r="E18" s="54"/>
      <c r="F18" s="54"/>
      <c r="G18" s="54"/>
      <c r="H18" s="54"/>
      <c r="I18" s="54"/>
    </row>
    <row r="19" spans="1:9" ht="15" x14ac:dyDescent="0.25">
      <c r="A19" s="67"/>
      <c r="B19" s="67" t="s">
        <v>1001</v>
      </c>
      <c r="C19" s="67" t="s">
        <v>210</v>
      </c>
      <c r="D19" s="67" t="s">
        <v>11097</v>
      </c>
      <c r="E19" s="67"/>
      <c r="F19" s="67"/>
      <c r="G19" s="67"/>
      <c r="H19" s="67"/>
    </row>
    <row r="20" spans="1:9" ht="15" x14ac:dyDescent="0.25">
      <c r="A20" s="67"/>
      <c r="B20" s="67" t="s">
        <v>1006</v>
      </c>
      <c r="C20" s="67" t="s">
        <v>11098</v>
      </c>
      <c r="D20" s="67" t="s">
        <v>11099</v>
      </c>
      <c r="E20" s="67"/>
      <c r="F20" s="67"/>
      <c r="G20" s="67"/>
      <c r="H20" s="67"/>
    </row>
    <row r="21" spans="1:9" ht="15" x14ac:dyDescent="0.25">
      <c r="A21" s="67"/>
      <c r="B21" s="67" t="s">
        <v>1004</v>
      </c>
      <c r="C21" s="67" t="s">
        <v>11100</v>
      </c>
      <c r="D21" s="67" t="s">
        <v>11101</v>
      </c>
      <c r="E21" s="67"/>
      <c r="F21" s="67"/>
      <c r="G21" s="67"/>
      <c r="H21" s="67"/>
    </row>
    <row r="22" spans="1:9" ht="15" x14ac:dyDescent="0.25">
      <c r="A22" s="67"/>
      <c r="B22" s="67" t="s">
        <v>1002</v>
      </c>
      <c r="C22" s="67" t="s">
        <v>11102</v>
      </c>
      <c r="D22" s="67" t="s">
        <v>11101</v>
      </c>
      <c r="E22" s="67"/>
      <c r="F22" s="67"/>
      <c r="G22" s="67"/>
      <c r="H22" s="67"/>
    </row>
    <row r="23" spans="1:9" ht="15" x14ac:dyDescent="0.25">
      <c r="A23" s="67"/>
      <c r="B23" s="67" t="s">
        <v>11103</v>
      </c>
      <c r="C23" s="67" t="s">
        <v>11104</v>
      </c>
      <c r="D23" s="67" t="s">
        <v>11101</v>
      </c>
      <c r="E23" s="67"/>
      <c r="F23" s="67"/>
      <c r="G23" s="67"/>
      <c r="H23" s="67"/>
    </row>
    <row r="24" spans="1:9" ht="15" x14ac:dyDescent="0.25">
      <c r="A24" s="67"/>
      <c r="B24" s="67" t="s">
        <v>1009</v>
      </c>
      <c r="C24" s="67" t="s">
        <v>11104</v>
      </c>
      <c r="D24" s="67" t="s">
        <v>11101</v>
      </c>
      <c r="E24" s="67"/>
      <c r="F24" s="67"/>
      <c r="G24" s="67"/>
      <c r="H24" s="67"/>
    </row>
    <row r="25" spans="1:9" ht="15" x14ac:dyDescent="0.25">
      <c r="A25" s="67"/>
      <c r="B25" s="67" t="s">
        <v>1003</v>
      </c>
      <c r="C25" s="67" t="s">
        <v>11102</v>
      </c>
      <c r="D25" s="67" t="s">
        <v>11101</v>
      </c>
      <c r="E25" s="67"/>
      <c r="F25" s="67"/>
      <c r="G25" s="67"/>
      <c r="H25" s="67"/>
    </row>
    <row r="26" spans="1:9" ht="15" x14ac:dyDescent="0.25">
      <c r="A26" s="67"/>
      <c r="B26" s="67" t="s">
        <v>529</v>
      </c>
      <c r="C26" s="67" t="s">
        <v>11105</v>
      </c>
      <c r="D26" s="67" t="s">
        <v>11101</v>
      </c>
      <c r="E26" s="67"/>
      <c r="F26" s="67"/>
      <c r="G26" s="67"/>
      <c r="H26" s="67"/>
    </row>
    <row r="27" spans="1:9" ht="15" x14ac:dyDescent="0.25">
      <c r="A27" s="67"/>
      <c r="B27" s="67" t="s">
        <v>1008</v>
      </c>
      <c r="C27" s="67" t="s">
        <v>11106</v>
      </c>
      <c r="D27" s="67" t="s">
        <v>46</v>
      </c>
      <c r="E27" s="67"/>
      <c r="F27" s="67"/>
      <c r="G27" s="67"/>
      <c r="H27" s="67"/>
    </row>
    <row r="28" spans="1:9" ht="15" x14ac:dyDescent="0.25">
      <c r="A28" s="67"/>
      <c r="B28" s="67" t="s">
        <v>724</v>
      </c>
      <c r="C28" s="67" t="s">
        <v>11107</v>
      </c>
      <c r="D28" s="67" t="s">
        <v>46</v>
      </c>
      <c r="E28" s="67"/>
      <c r="F28" s="67"/>
      <c r="G28" s="67"/>
      <c r="H28" s="67"/>
    </row>
    <row r="29" spans="1:9" ht="15" x14ac:dyDescent="0.25">
      <c r="A29" s="67"/>
      <c r="B29" s="67" t="s">
        <v>1007</v>
      </c>
      <c r="C29" s="67" t="s">
        <v>11108</v>
      </c>
      <c r="D29" s="67" t="s">
        <v>11101</v>
      </c>
      <c r="E29" s="67"/>
      <c r="F29" s="67"/>
      <c r="G29" s="67"/>
      <c r="H29" s="67"/>
    </row>
    <row r="30" spans="1:9" ht="15" x14ac:dyDescent="0.25">
      <c r="A30" s="67"/>
      <c r="B30" s="72" t="s">
        <v>11109</v>
      </c>
      <c r="C30" s="72"/>
      <c r="D30" s="72">
        <v>2</v>
      </c>
      <c r="E30" s="67"/>
      <c r="F30" s="67"/>
      <c r="G30" s="67"/>
      <c r="H30" s="67"/>
    </row>
    <row r="31" spans="1:9" ht="15" x14ac:dyDescent="0.25">
      <c r="A31" s="67"/>
      <c r="B31" s="72" t="s">
        <v>11095</v>
      </c>
      <c r="C31" s="72"/>
      <c r="D31" s="72">
        <f>D30/COUNTA(B20:B29)</f>
        <v>0.2</v>
      </c>
      <c r="E31" s="67"/>
      <c r="F31" s="67"/>
      <c r="G31" s="67"/>
      <c r="H31" s="67"/>
    </row>
    <row r="32" spans="1:9" s="8" customFormat="1" ht="12" x14ac:dyDescent="0.25">
      <c r="B32" s="8" t="s">
        <v>252</v>
      </c>
    </row>
    <row r="33" spans="2:2" s="8" customFormat="1" ht="12" x14ac:dyDescent="0.25">
      <c r="B33" s="8" t="s">
        <v>11110</v>
      </c>
    </row>
  </sheetData>
  <mergeCells count="1">
    <mergeCell ref="B3:F3"/>
  </mergeCells>
  <hyperlinks>
    <hyperlink ref="B1" location="'Contents'!B7" display="⇐ Return to contents" xr:uid="{BAD19483-F6C6-41FB-9711-3541D5DF0ABC}"/>
  </hyperlinks>
  <pageMargins left="0.7" right="0.7" top="0.75" bottom="0.75" header="0.3" footer="0.3"/>
  <pageSetup orientation="portrait" horizontalDpi="300" verticalDpi="300"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theme="4" tint="0.39997558519241921"/>
  </sheetPr>
  <dimension ref="A1:H92"/>
  <sheetViews>
    <sheetView showGridLines="0" zoomScaleNormal="100" workbookViewId="0">
      <selection activeCell="B1" sqref="B1"/>
    </sheetView>
  </sheetViews>
  <sheetFormatPr defaultColWidth="9.140625" defaultRowHeight="15" x14ac:dyDescent="0.25"/>
  <cols>
    <col min="1" max="1" width="9.140625" style="31"/>
    <col min="2" max="2" width="3.140625" style="31" customWidth="1"/>
    <col min="3" max="3" width="20.7109375" style="31" customWidth="1"/>
    <col min="4" max="4" width="60.7109375" style="31" customWidth="1"/>
    <col min="5" max="5" width="20.7109375" style="31" customWidth="1"/>
    <col min="6" max="6" width="3.140625" style="31" customWidth="1"/>
    <col min="7" max="16384" width="9.140625" style="31"/>
  </cols>
  <sheetData>
    <row r="1" spans="1:8" ht="15.75" thickBot="1" x14ac:dyDescent="0.3">
      <c r="A1" s="50" t="s">
        <v>33</v>
      </c>
      <c r="B1" s="30"/>
      <c r="C1" s="30"/>
    </row>
    <row r="2" spans="1:8" ht="18" customHeight="1" x14ac:dyDescent="0.5">
      <c r="B2" s="32"/>
      <c r="C2" s="13"/>
      <c r="D2" s="33"/>
      <c r="E2" s="33"/>
      <c r="F2" s="34"/>
    </row>
    <row r="3" spans="1:8" s="19" customFormat="1" ht="33" customHeight="1" x14ac:dyDescent="0.45">
      <c r="B3" s="16"/>
      <c r="C3" s="262" t="s">
        <v>0</v>
      </c>
      <c r="D3" s="262"/>
      <c r="E3" s="262"/>
      <c r="F3" s="35"/>
      <c r="H3" s="31"/>
    </row>
    <row r="4" spans="1:8" s="19" customFormat="1" ht="100.15" customHeight="1" x14ac:dyDescent="0.35">
      <c r="B4" s="16"/>
      <c r="C4" s="260" t="s">
        <v>1</v>
      </c>
      <c r="D4" s="260"/>
      <c r="E4" s="260"/>
      <c r="F4" s="18"/>
      <c r="G4" s="17"/>
      <c r="H4" s="31"/>
    </row>
    <row r="5" spans="1:8" s="19" customFormat="1" ht="4.9000000000000004" customHeight="1" x14ac:dyDescent="0.35">
      <c r="B5" s="16"/>
      <c r="C5" s="20"/>
      <c r="D5" s="20"/>
      <c r="E5" s="20"/>
      <c r="F5" s="18"/>
      <c r="G5" s="17"/>
      <c r="H5" s="31"/>
    </row>
    <row r="6" spans="1:8" ht="18" customHeight="1" x14ac:dyDescent="0.3">
      <c r="B6" s="36"/>
      <c r="C6" s="37" t="s">
        <v>34</v>
      </c>
      <c r="F6" s="38"/>
    </row>
    <row r="7" spans="1:8" ht="30" x14ac:dyDescent="0.25">
      <c r="B7" s="36"/>
      <c r="C7" s="23" t="s">
        <v>35</v>
      </c>
      <c r="D7" s="23" t="s">
        <v>36</v>
      </c>
      <c r="E7" s="199" t="s">
        <v>37</v>
      </c>
      <c r="F7" s="38"/>
    </row>
    <row r="8" spans="1:8" ht="18" customHeight="1" x14ac:dyDescent="0.25">
      <c r="B8" s="36"/>
      <c r="C8" s="49" t="s">
        <v>38</v>
      </c>
      <c r="D8" s="39"/>
      <c r="E8" s="40"/>
      <c r="F8" s="38"/>
    </row>
    <row r="9" spans="1:8" ht="18" customHeight="1" x14ac:dyDescent="0.25">
      <c r="B9" s="36"/>
      <c r="C9" s="49"/>
      <c r="D9" s="49" t="s">
        <v>39</v>
      </c>
      <c r="E9" s="40"/>
      <c r="F9" s="38"/>
    </row>
    <row r="10" spans="1:8" ht="18" customHeight="1" x14ac:dyDescent="0.25">
      <c r="B10" s="36"/>
      <c r="C10" s="49"/>
      <c r="D10" s="49" t="s">
        <v>40</v>
      </c>
      <c r="E10" s="40"/>
      <c r="F10" s="38"/>
    </row>
    <row r="11" spans="1:8" ht="18" customHeight="1" x14ac:dyDescent="0.25">
      <c r="B11" s="36"/>
      <c r="C11" s="49"/>
      <c r="D11" s="49" t="s">
        <v>41</v>
      </c>
      <c r="E11" s="40"/>
      <c r="F11" s="38"/>
    </row>
    <row r="12" spans="1:8" ht="18" customHeight="1" x14ac:dyDescent="0.25">
      <c r="B12" s="36"/>
      <c r="C12" s="49"/>
      <c r="D12" s="49" t="s">
        <v>42</v>
      </c>
      <c r="E12" s="40"/>
      <c r="F12" s="38"/>
    </row>
    <row r="13" spans="1:8" ht="18" customHeight="1" x14ac:dyDescent="0.25">
      <c r="B13" s="36"/>
      <c r="C13" s="49"/>
      <c r="D13" s="49" t="s">
        <v>43</v>
      </c>
      <c r="E13" s="40"/>
      <c r="F13" s="38"/>
    </row>
    <row r="14" spans="1:8" ht="18" customHeight="1" x14ac:dyDescent="0.25">
      <c r="B14" s="36"/>
      <c r="C14" s="49" t="s">
        <v>44</v>
      </c>
      <c r="D14" s="24"/>
      <c r="E14" s="40"/>
      <c r="F14" s="38"/>
    </row>
    <row r="15" spans="1:8" ht="18" customHeight="1" x14ac:dyDescent="0.25">
      <c r="B15" s="36"/>
      <c r="C15" s="49"/>
      <c r="D15" s="49" t="s">
        <v>45</v>
      </c>
      <c r="E15" s="40" t="s">
        <v>46</v>
      </c>
      <c r="F15" s="38"/>
    </row>
    <row r="16" spans="1:8" ht="18" customHeight="1" x14ac:dyDescent="0.25">
      <c r="B16" s="36"/>
      <c r="C16" s="49"/>
      <c r="D16" s="49" t="s">
        <v>47</v>
      </c>
      <c r="E16" s="40" t="s">
        <v>46</v>
      </c>
      <c r="F16" s="38"/>
    </row>
    <row r="17" spans="2:6" ht="18" customHeight="1" x14ac:dyDescent="0.25">
      <c r="B17" s="36"/>
      <c r="C17" s="49"/>
      <c r="D17" s="49" t="s">
        <v>48</v>
      </c>
      <c r="E17" s="40" t="s">
        <v>46</v>
      </c>
      <c r="F17" s="38"/>
    </row>
    <row r="18" spans="2:6" ht="18" customHeight="1" x14ac:dyDescent="0.25">
      <c r="B18" s="36"/>
      <c r="C18" s="49"/>
      <c r="D18" s="49" t="s">
        <v>49</v>
      </c>
      <c r="E18" s="40" t="s">
        <v>46</v>
      </c>
      <c r="F18" s="38"/>
    </row>
    <row r="19" spans="2:6" ht="18" customHeight="1" x14ac:dyDescent="0.25">
      <c r="B19" s="36"/>
      <c r="C19" s="49"/>
      <c r="D19" s="49" t="s">
        <v>50</v>
      </c>
      <c r="E19" s="40" t="s">
        <v>46</v>
      </c>
      <c r="F19" s="38"/>
    </row>
    <row r="20" spans="2:6" ht="18" customHeight="1" x14ac:dyDescent="0.25">
      <c r="B20" s="36"/>
      <c r="C20" s="49"/>
      <c r="D20" s="49" t="s">
        <v>51</v>
      </c>
      <c r="E20" s="40" t="s">
        <v>46</v>
      </c>
      <c r="F20" s="38"/>
    </row>
    <row r="21" spans="2:6" ht="18" customHeight="1" x14ac:dyDescent="0.25">
      <c r="B21" s="36"/>
      <c r="C21" s="49"/>
      <c r="D21" s="49" t="s">
        <v>52</v>
      </c>
      <c r="E21" s="40" t="s">
        <v>46</v>
      </c>
      <c r="F21" s="38"/>
    </row>
    <row r="22" spans="2:6" ht="18" customHeight="1" x14ac:dyDescent="0.25">
      <c r="B22" s="36"/>
      <c r="C22" s="49" t="s">
        <v>53</v>
      </c>
      <c r="D22" s="24"/>
      <c r="E22" s="40"/>
      <c r="F22" s="38"/>
    </row>
    <row r="23" spans="2:6" ht="18" customHeight="1" x14ac:dyDescent="0.25">
      <c r="B23" s="36"/>
      <c r="C23" s="49"/>
      <c r="D23" s="49" t="s">
        <v>54</v>
      </c>
      <c r="E23" s="40" t="s">
        <v>46</v>
      </c>
      <c r="F23" s="38"/>
    </row>
    <row r="24" spans="2:6" ht="18" customHeight="1" x14ac:dyDescent="0.25">
      <c r="B24" s="36"/>
      <c r="C24" s="49"/>
      <c r="D24" s="49" t="s">
        <v>55</v>
      </c>
      <c r="E24" s="40"/>
      <c r="F24" s="38"/>
    </row>
    <row r="25" spans="2:6" ht="18" customHeight="1" x14ac:dyDescent="0.25">
      <c r="B25" s="36"/>
      <c r="C25" s="49"/>
      <c r="D25" s="49" t="s">
        <v>56</v>
      </c>
      <c r="E25" s="40"/>
      <c r="F25" s="38"/>
    </row>
    <row r="26" spans="2:6" ht="18" customHeight="1" x14ac:dyDescent="0.25">
      <c r="B26" s="36"/>
      <c r="C26" s="49" t="s">
        <v>57</v>
      </c>
      <c r="D26" s="24"/>
      <c r="E26" s="40"/>
      <c r="F26" s="38"/>
    </row>
    <row r="27" spans="2:6" ht="18" customHeight="1" x14ac:dyDescent="0.25">
      <c r="B27" s="36"/>
      <c r="C27" s="49"/>
      <c r="D27" s="49" t="s">
        <v>58</v>
      </c>
      <c r="E27" s="40" t="s">
        <v>46</v>
      </c>
      <c r="F27" s="38"/>
    </row>
    <row r="28" spans="2:6" ht="18" customHeight="1" x14ac:dyDescent="0.25">
      <c r="B28" s="36"/>
      <c r="C28" s="49" t="s">
        <v>59</v>
      </c>
      <c r="D28" s="24"/>
      <c r="E28" s="40"/>
      <c r="F28" s="38"/>
    </row>
    <row r="29" spans="2:6" ht="18" customHeight="1" x14ac:dyDescent="0.25">
      <c r="B29" s="36"/>
      <c r="C29" s="49"/>
      <c r="D29" s="49" t="s">
        <v>60</v>
      </c>
      <c r="E29" s="40"/>
      <c r="F29" s="38"/>
    </row>
    <row r="30" spans="2:6" ht="18" customHeight="1" x14ac:dyDescent="0.25">
      <c r="B30" s="36"/>
      <c r="C30" s="49"/>
      <c r="D30" s="49" t="s">
        <v>61</v>
      </c>
      <c r="E30" s="40"/>
      <c r="F30" s="38"/>
    </row>
    <row r="31" spans="2:6" ht="18" customHeight="1" x14ac:dyDescent="0.25">
      <c r="B31" s="36"/>
      <c r="C31" s="49"/>
      <c r="D31" s="49" t="s">
        <v>62</v>
      </c>
      <c r="E31" s="40"/>
      <c r="F31" s="38"/>
    </row>
    <row r="32" spans="2:6" ht="18" customHeight="1" x14ac:dyDescent="0.25">
      <c r="B32" s="36"/>
      <c r="C32" s="49" t="s">
        <v>63</v>
      </c>
      <c r="D32" s="24"/>
      <c r="E32" s="40"/>
      <c r="F32" s="38"/>
    </row>
    <row r="33" spans="2:6" ht="18" customHeight="1" x14ac:dyDescent="0.25">
      <c r="B33" s="36"/>
      <c r="C33" s="49"/>
      <c r="D33" s="49" t="s">
        <v>64</v>
      </c>
      <c r="E33" s="40" t="s">
        <v>46</v>
      </c>
      <c r="F33" s="38"/>
    </row>
    <row r="34" spans="2:6" ht="18" customHeight="1" x14ac:dyDescent="0.25">
      <c r="B34" s="36"/>
      <c r="C34" s="49"/>
      <c r="D34" s="49" t="s">
        <v>65</v>
      </c>
      <c r="E34" s="40"/>
      <c r="F34" s="38"/>
    </row>
    <row r="35" spans="2:6" ht="18" customHeight="1" x14ac:dyDescent="0.25">
      <c r="B35" s="36"/>
      <c r="C35" s="49"/>
      <c r="D35" s="49" t="s">
        <v>66</v>
      </c>
      <c r="E35" s="40"/>
      <c r="F35" s="38"/>
    </row>
    <row r="36" spans="2:6" ht="18" customHeight="1" x14ac:dyDescent="0.25">
      <c r="B36" s="36"/>
      <c r="C36" s="49" t="s">
        <v>67</v>
      </c>
      <c r="D36" s="24"/>
      <c r="E36" s="40"/>
      <c r="F36" s="38"/>
    </row>
    <row r="37" spans="2:6" ht="18" customHeight="1" x14ac:dyDescent="0.25">
      <c r="B37" s="36"/>
      <c r="C37" s="49"/>
      <c r="D37" s="49" t="s">
        <v>68</v>
      </c>
      <c r="E37" s="40" t="s">
        <v>46</v>
      </c>
      <c r="F37" s="38"/>
    </row>
    <row r="38" spans="2:6" ht="18" customHeight="1" x14ac:dyDescent="0.25">
      <c r="B38" s="36"/>
      <c r="C38" s="49" t="s">
        <v>69</v>
      </c>
      <c r="D38" s="24"/>
      <c r="E38" s="40"/>
      <c r="F38" s="38"/>
    </row>
    <row r="39" spans="2:6" ht="18" customHeight="1" x14ac:dyDescent="0.25">
      <c r="B39" s="36"/>
      <c r="C39" s="49"/>
      <c r="D39" s="49" t="s">
        <v>70</v>
      </c>
      <c r="E39" s="40" t="s">
        <v>46</v>
      </c>
      <c r="F39" s="38"/>
    </row>
    <row r="40" spans="2:6" ht="18" customHeight="1" x14ac:dyDescent="0.25">
      <c r="B40" s="36"/>
      <c r="C40" s="49"/>
      <c r="D40" s="49" t="s">
        <v>71</v>
      </c>
      <c r="E40" s="40" t="s">
        <v>46</v>
      </c>
      <c r="F40" s="38"/>
    </row>
    <row r="41" spans="2:6" ht="18" customHeight="1" x14ac:dyDescent="0.25">
      <c r="B41" s="36"/>
      <c r="C41" s="49" t="s">
        <v>72</v>
      </c>
      <c r="D41" s="24"/>
      <c r="E41" s="40"/>
      <c r="F41" s="38"/>
    </row>
    <row r="42" spans="2:6" ht="18" customHeight="1" x14ac:dyDescent="0.25">
      <c r="B42" s="36"/>
      <c r="C42" s="49"/>
      <c r="D42" s="49" t="s">
        <v>73</v>
      </c>
      <c r="E42" s="40"/>
      <c r="F42" s="38"/>
    </row>
    <row r="43" spans="2:6" ht="18" customHeight="1" x14ac:dyDescent="0.25">
      <c r="B43" s="36"/>
      <c r="C43" s="49"/>
      <c r="D43" s="49" t="s">
        <v>74</v>
      </c>
      <c r="E43" s="40"/>
      <c r="F43" s="38"/>
    </row>
    <row r="44" spans="2:6" ht="18" customHeight="1" x14ac:dyDescent="0.25">
      <c r="B44" s="36"/>
      <c r="C44" s="49"/>
      <c r="D44" s="49" t="s">
        <v>75</v>
      </c>
      <c r="E44" s="40" t="s">
        <v>46</v>
      </c>
      <c r="F44" s="38"/>
    </row>
    <row r="45" spans="2:6" ht="18" customHeight="1" x14ac:dyDescent="0.25">
      <c r="B45" s="36"/>
      <c r="C45" s="49" t="s">
        <v>76</v>
      </c>
      <c r="D45" s="24"/>
      <c r="E45" s="40"/>
      <c r="F45" s="38"/>
    </row>
    <row r="46" spans="2:6" ht="18" customHeight="1" x14ac:dyDescent="0.25">
      <c r="B46" s="36"/>
      <c r="C46" s="49"/>
      <c r="D46" s="49" t="s">
        <v>77</v>
      </c>
      <c r="E46" s="40" t="s">
        <v>46</v>
      </c>
      <c r="F46" s="38"/>
    </row>
    <row r="47" spans="2:6" ht="18" customHeight="1" x14ac:dyDescent="0.25">
      <c r="B47" s="36"/>
      <c r="C47" s="49"/>
      <c r="D47" s="49" t="s">
        <v>78</v>
      </c>
      <c r="E47" s="40" t="s">
        <v>46</v>
      </c>
      <c r="F47" s="38"/>
    </row>
    <row r="48" spans="2:6" ht="18" customHeight="1" x14ac:dyDescent="0.25">
      <c r="B48" s="36"/>
      <c r="C48" s="49"/>
      <c r="D48" s="49" t="s">
        <v>79</v>
      </c>
      <c r="E48" s="40"/>
      <c r="F48" s="38"/>
    </row>
    <row r="49" spans="2:6" ht="18" customHeight="1" x14ac:dyDescent="0.25">
      <c r="B49" s="36"/>
      <c r="C49" s="49"/>
      <c r="D49" s="49" t="s">
        <v>80</v>
      </c>
      <c r="E49" s="40"/>
      <c r="F49" s="38"/>
    </row>
    <row r="50" spans="2:6" ht="18" customHeight="1" x14ac:dyDescent="0.25">
      <c r="B50" s="36"/>
      <c r="C50" s="49" t="s">
        <v>81</v>
      </c>
      <c r="D50" s="24"/>
      <c r="E50" s="40"/>
      <c r="F50" s="38"/>
    </row>
    <row r="51" spans="2:6" ht="18" customHeight="1" x14ac:dyDescent="0.25">
      <c r="B51" s="36"/>
      <c r="C51" s="49"/>
      <c r="D51" s="49" t="s">
        <v>82</v>
      </c>
      <c r="E51" s="40" t="s">
        <v>46</v>
      </c>
      <c r="F51" s="38"/>
    </row>
    <row r="52" spans="2:6" ht="18" customHeight="1" x14ac:dyDescent="0.25">
      <c r="B52" s="36"/>
      <c r="C52" s="49"/>
      <c r="D52" s="49" t="s">
        <v>83</v>
      </c>
      <c r="E52" s="40" t="s">
        <v>46</v>
      </c>
      <c r="F52" s="38"/>
    </row>
    <row r="53" spans="2:6" ht="18" customHeight="1" x14ac:dyDescent="0.25">
      <c r="B53" s="36"/>
      <c r="C53" s="49" t="s">
        <v>84</v>
      </c>
      <c r="D53" s="24"/>
      <c r="E53" s="40"/>
      <c r="F53" s="38"/>
    </row>
    <row r="54" spans="2:6" ht="18" customHeight="1" x14ac:dyDescent="0.25">
      <c r="B54" s="36"/>
      <c r="C54" s="49"/>
      <c r="D54" s="49" t="s">
        <v>85</v>
      </c>
      <c r="E54" s="40" t="s">
        <v>46</v>
      </c>
      <c r="F54" s="38"/>
    </row>
    <row r="55" spans="2:6" ht="18" customHeight="1" x14ac:dyDescent="0.25">
      <c r="B55" s="36"/>
      <c r="C55" s="49"/>
      <c r="D55" s="49" t="s">
        <v>86</v>
      </c>
      <c r="E55" s="40"/>
      <c r="F55" s="38"/>
    </row>
    <row r="56" spans="2:6" ht="18" customHeight="1" x14ac:dyDescent="0.25">
      <c r="B56" s="36"/>
      <c r="C56" s="49"/>
      <c r="D56" s="49" t="s">
        <v>87</v>
      </c>
      <c r="E56" s="40"/>
      <c r="F56" s="38"/>
    </row>
    <row r="57" spans="2:6" ht="18" customHeight="1" x14ac:dyDescent="0.25">
      <c r="B57" s="36"/>
      <c r="C57" s="49"/>
      <c r="D57" s="49" t="s">
        <v>88</v>
      </c>
      <c r="E57" s="40" t="s">
        <v>46</v>
      </c>
      <c r="F57" s="38"/>
    </row>
    <row r="58" spans="2:6" ht="18" customHeight="1" x14ac:dyDescent="0.25">
      <c r="B58" s="36"/>
      <c r="C58" s="49" t="s">
        <v>89</v>
      </c>
      <c r="D58" s="24"/>
      <c r="E58" s="40"/>
      <c r="F58" s="38"/>
    </row>
    <row r="59" spans="2:6" ht="18" customHeight="1" x14ac:dyDescent="0.25">
      <c r="B59" s="36"/>
      <c r="C59" s="49"/>
      <c r="D59" s="49" t="s">
        <v>90</v>
      </c>
      <c r="E59" s="40"/>
      <c r="F59" s="38"/>
    </row>
    <row r="60" spans="2:6" ht="18" customHeight="1" x14ac:dyDescent="0.25">
      <c r="B60" s="36"/>
      <c r="C60" s="49"/>
      <c r="D60" s="49" t="s">
        <v>91</v>
      </c>
      <c r="E60" s="40" t="s">
        <v>46</v>
      </c>
      <c r="F60" s="38"/>
    </row>
    <row r="61" spans="2:6" ht="18" customHeight="1" x14ac:dyDescent="0.25">
      <c r="B61" s="36"/>
      <c r="C61" s="49" t="s">
        <v>92</v>
      </c>
      <c r="D61" s="24"/>
      <c r="E61" s="40"/>
      <c r="F61" s="38"/>
    </row>
    <row r="62" spans="2:6" ht="18" customHeight="1" x14ac:dyDescent="0.25">
      <c r="B62" s="36"/>
      <c r="C62" s="49"/>
      <c r="D62" s="49" t="s">
        <v>93</v>
      </c>
      <c r="E62" s="40" t="s">
        <v>46</v>
      </c>
      <c r="F62" s="38"/>
    </row>
    <row r="63" spans="2:6" ht="18" customHeight="1" x14ac:dyDescent="0.25">
      <c r="B63" s="36"/>
      <c r="C63" s="49"/>
      <c r="D63" s="49" t="s">
        <v>94</v>
      </c>
      <c r="E63" s="40" t="s">
        <v>46</v>
      </c>
      <c r="F63" s="38"/>
    </row>
    <row r="64" spans="2:6" ht="18" customHeight="1" x14ac:dyDescent="0.25">
      <c r="B64" s="36"/>
      <c r="C64" s="49"/>
      <c r="D64" s="49" t="s">
        <v>95</v>
      </c>
      <c r="E64" s="40" t="s">
        <v>46</v>
      </c>
      <c r="F64" s="38"/>
    </row>
    <row r="65" spans="2:6" ht="18" customHeight="1" x14ac:dyDescent="0.25">
      <c r="B65" s="36"/>
      <c r="C65" s="49"/>
      <c r="D65" s="49" t="s">
        <v>96</v>
      </c>
      <c r="E65" s="40" t="s">
        <v>46</v>
      </c>
      <c r="F65" s="38"/>
    </row>
    <row r="66" spans="2:6" ht="18" customHeight="1" x14ac:dyDescent="0.25">
      <c r="B66" s="36"/>
      <c r="C66" s="49"/>
      <c r="D66" s="49" t="s">
        <v>97</v>
      </c>
      <c r="E66" s="40" t="s">
        <v>46</v>
      </c>
      <c r="F66" s="38"/>
    </row>
    <row r="67" spans="2:6" ht="18" customHeight="1" x14ac:dyDescent="0.25">
      <c r="B67" s="36"/>
      <c r="C67" s="49"/>
      <c r="D67" s="49" t="s">
        <v>98</v>
      </c>
      <c r="E67" s="40" t="s">
        <v>46</v>
      </c>
      <c r="F67" s="38"/>
    </row>
    <row r="68" spans="2:6" ht="18" customHeight="1" x14ac:dyDescent="0.25">
      <c r="B68" s="36"/>
      <c r="C68" s="49"/>
      <c r="D68" s="49" t="s">
        <v>99</v>
      </c>
      <c r="E68" s="40" t="s">
        <v>46</v>
      </c>
      <c r="F68" s="38"/>
    </row>
    <row r="69" spans="2:6" ht="18" customHeight="1" x14ac:dyDescent="0.25">
      <c r="B69" s="36"/>
      <c r="C69" s="49" t="s">
        <v>100</v>
      </c>
      <c r="D69" s="24"/>
      <c r="E69" s="40"/>
      <c r="F69" s="38"/>
    </row>
    <row r="70" spans="2:6" ht="18" customHeight="1" x14ac:dyDescent="0.25">
      <c r="B70" s="36"/>
      <c r="C70" s="49"/>
      <c r="D70" s="49" t="s">
        <v>101</v>
      </c>
      <c r="E70" s="40" t="s">
        <v>46</v>
      </c>
      <c r="F70" s="38"/>
    </row>
    <row r="71" spans="2:6" ht="18" customHeight="1" x14ac:dyDescent="0.25">
      <c r="B71" s="36"/>
      <c r="C71" s="49" t="s">
        <v>102</v>
      </c>
      <c r="D71" s="24"/>
      <c r="E71" s="40"/>
      <c r="F71" s="38"/>
    </row>
    <row r="72" spans="2:6" ht="18" customHeight="1" x14ac:dyDescent="0.25">
      <c r="B72" s="36"/>
      <c r="C72" s="49"/>
      <c r="D72" s="49" t="s">
        <v>103</v>
      </c>
      <c r="E72" s="40" t="s">
        <v>46</v>
      </c>
      <c r="F72" s="38"/>
    </row>
    <row r="73" spans="2:6" ht="18" customHeight="1" x14ac:dyDescent="0.25">
      <c r="B73" s="36"/>
      <c r="C73" s="49" t="s">
        <v>104</v>
      </c>
      <c r="D73" s="24"/>
      <c r="E73" s="40"/>
      <c r="F73" s="38"/>
    </row>
    <row r="74" spans="2:6" ht="18" customHeight="1" x14ac:dyDescent="0.25">
      <c r="B74" s="36"/>
      <c r="C74" s="49"/>
      <c r="D74" s="49" t="s">
        <v>105</v>
      </c>
      <c r="E74" s="40" t="s">
        <v>46</v>
      </c>
      <c r="F74" s="38"/>
    </row>
    <row r="75" spans="2:6" ht="18" customHeight="1" x14ac:dyDescent="0.25">
      <c r="B75" s="36"/>
      <c r="C75" s="49"/>
      <c r="D75" s="49" t="s">
        <v>106</v>
      </c>
      <c r="E75" s="40"/>
      <c r="F75" s="38"/>
    </row>
    <row r="76" spans="2:6" ht="18" customHeight="1" x14ac:dyDescent="0.25">
      <c r="B76" s="36"/>
      <c r="C76" s="49" t="s">
        <v>107</v>
      </c>
      <c r="D76" s="24"/>
      <c r="E76" s="40"/>
      <c r="F76" s="38"/>
    </row>
    <row r="77" spans="2:6" ht="18" customHeight="1" x14ac:dyDescent="0.25">
      <c r="B77" s="36"/>
      <c r="C77" s="49"/>
      <c r="D77" s="49" t="s">
        <v>108</v>
      </c>
      <c r="E77" s="40" t="s">
        <v>46</v>
      </c>
      <c r="F77" s="38"/>
    </row>
    <row r="78" spans="2:6" ht="18" customHeight="1" x14ac:dyDescent="0.25">
      <c r="B78" s="36"/>
      <c r="C78" s="49" t="s">
        <v>109</v>
      </c>
      <c r="D78" s="24"/>
      <c r="E78" s="40"/>
      <c r="F78" s="38"/>
    </row>
    <row r="79" spans="2:6" ht="18" customHeight="1" x14ac:dyDescent="0.25">
      <c r="B79" s="36"/>
      <c r="C79" s="49"/>
      <c r="D79" s="49" t="s">
        <v>110</v>
      </c>
      <c r="E79" s="40"/>
      <c r="F79" s="38"/>
    </row>
    <row r="80" spans="2:6" ht="18" customHeight="1" x14ac:dyDescent="0.25">
      <c r="B80" s="36"/>
      <c r="C80" s="49"/>
      <c r="D80" s="49" t="s">
        <v>111</v>
      </c>
      <c r="E80" s="40"/>
      <c r="F80" s="38"/>
    </row>
    <row r="81" spans="2:6" ht="18" customHeight="1" x14ac:dyDescent="0.25">
      <c r="B81" s="36"/>
      <c r="C81" s="49" t="s">
        <v>112</v>
      </c>
      <c r="D81" s="24"/>
      <c r="E81" s="40"/>
      <c r="F81" s="38"/>
    </row>
    <row r="82" spans="2:6" ht="18" customHeight="1" x14ac:dyDescent="0.25">
      <c r="B82" s="36"/>
      <c r="C82" s="49"/>
      <c r="D82" s="49" t="s">
        <v>113</v>
      </c>
      <c r="E82" s="40" t="s">
        <v>46</v>
      </c>
      <c r="F82" s="38"/>
    </row>
    <row r="83" spans="2:6" ht="18" customHeight="1" x14ac:dyDescent="0.25">
      <c r="B83" s="36"/>
      <c r="C83" s="49"/>
      <c r="D83" s="49" t="s">
        <v>114</v>
      </c>
      <c r="E83" s="40"/>
      <c r="F83" s="38"/>
    </row>
    <row r="84" spans="2:6" ht="18" customHeight="1" x14ac:dyDescent="0.25">
      <c r="B84" s="36"/>
      <c r="C84" s="49" t="s">
        <v>115</v>
      </c>
      <c r="D84" s="24"/>
      <c r="E84" s="40"/>
      <c r="F84" s="38"/>
    </row>
    <row r="85" spans="2:6" ht="18" customHeight="1" x14ac:dyDescent="0.25">
      <c r="B85" s="36"/>
      <c r="C85" s="49"/>
      <c r="D85" s="49" t="s">
        <v>116</v>
      </c>
      <c r="E85" s="40" t="s">
        <v>46</v>
      </c>
      <c r="F85" s="38"/>
    </row>
    <row r="86" spans="2:6" x14ac:dyDescent="0.25">
      <c r="B86" s="36"/>
      <c r="C86" s="49" t="s">
        <v>117</v>
      </c>
      <c r="D86" s="24"/>
      <c r="E86" s="40"/>
      <c r="F86" s="38"/>
    </row>
    <row r="87" spans="2:6" x14ac:dyDescent="0.25">
      <c r="B87" s="36"/>
      <c r="C87" s="49"/>
      <c r="D87" s="49" t="s">
        <v>118</v>
      </c>
      <c r="E87" s="40" t="s">
        <v>46</v>
      </c>
      <c r="F87" s="38"/>
    </row>
    <row r="88" spans="2:6" x14ac:dyDescent="0.25">
      <c r="B88" s="36"/>
      <c r="C88" s="49" t="s">
        <v>119</v>
      </c>
      <c r="D88" s="24"/>
      <c r="E88" s="40"/>
      <c r="F88" s="38"/>
    </row>
    <row r="89" spans="2:6" x14ac:dyDescent="0.25">
      <c r="B89" s="36"/>
      <c r="C89" s="49"/>
      <c r="D89" s="49" t="s">
        <v>120</v>
      </c>
      <c r="E89" s="40"/>
      <c r="F89" s="38"/>
    </row>
    <row r="90" spans="2:6" x14ac:dyDescent="0.25">
      <c r="B90" s="36"/>
      <c r="C90" s="49"/>
      <c r="D90" s="49" t="s">
        <v>121</v>
      </c>
      <c r="E90" s="40"/>
      <c r="F90" s="38"/>
    </row>
    <row r="91" spans="2:6" x14ac:dyDescent="0.25">
      <c r="B91" s="36"/>
      <c r="C91" s="49"/>
      <c r="D91" s="49" t="s">
        <v>122</v>
      </c>
      <c r="E91" s="40"/>
      <c r="F91" s="38"/>
    </row>
    <row r="92" spans="2:6" ht="15.75" thickBot="1" x14ac:dyDescent="0.3">
      <c r="B92" s="41"/>
      <c r="C92" s="42"/>
      <c r="D92" s="42"/>
      <c r="E92" s="42"/>
      <c r="F92" s="43"/>
    </row>
  </sheetData>
  <mergeCells count="2">
    <mergeCell ref="C3:E3"/>
    <mergeCell ref="C4:E4"/>
  </mergeCells>
  <hyperlinks>
    <hyperlink ref="A1" location="'Contents'!B7" display="⇐ Return to contents" xr:uid="{CC266179-0DDB-4885-AC57-B8327A878356}"/>
    <hyperlink ref="C8" location="'Summary'!A1" display="1. Summary" xr:uid="{F9AEE8ED-EAD4-4959-A347-75F689686D1B}"/>
    <hyperlink ref="D9" location="'Summary'!$B$5:$O$16" display="Taking Stock of the Historic Environment" xr:uid="{35646A94-466B-4CDE-A0D3-50C76DA8CD37}"/>
    <hyperlink ref="D10" location="'Summary'!$B$18:$M$29" display="Taking Stock - Trends over time" xr:uid="{40DEA7BF-6300-4681-B7D8-A2FD2D661A33}"/>
    <hyperlink ref="D11" location="'Summary'!$B$35:$G$45" display="Listed Buildings" xr:uid="{B93D3646-4D7F-43C4-9655-EA1677390517}"/>
    <hyperlink ref="D12" location="'Summary'!$D$47:$G$49" display="Listed Buildings - National totals" xr:uid="{05D217D7-E238-44B1-8CD6-DD289FB312B6}"/>
    <hyperlink ref="D13" location="'Summary'!$B$56:$T$66" display="Regional Distribution of Heritage Assets" xr:uid="{B0BA4073-392E-4D10-9E07-EA2DDE9D2914}"/>
    <hyperlink ref="C14" location="'Listed Buildings (Regional)'!A1" display="2. Listed Buildings (Regional)" xr:uid="{4DD498D2-80FA-4A42-B3FE-18ABC204680C}"/>
    <hyperlink ref="D15" location="'Listed Buildings (Regional)'!$A$12:$R$22" display="Total Number of Listed Building entries" xr:uid="{08C47356-ABD9-494A-92C1-A8DB3A5F09CA}"/>
    <hyperlink ref="D16" location="'Listed Buildings (Regional)'!$A$25:$R$35" display="Grade I entries" xr:uid="{1B48F373-23E1-4BDB-B754-15CECB3B819D}"/>
    <hyperlink ref="D17" location="'Listed Buildings (Regional)'!$A$38:$R$48" display="Grade II star entries" xr:uid="{AE1688B3-0F31-48AF-8EDD-6343C8B6F26F}"/>
    <hyperlink ref="D18" location="'Listed Buildings (Regional)'!$A$51:$R$61" display="Grade II entries" xr:uid="{A8571BC2-8F5C-47F9-A042-76407FCEC7A6}"/>
    <hyperlink ref="D19" location="'Listed Buildings (Regional)'!$A$64:$F$74" display="Grade A entries 2002-2011" xr:uid="{218DDE78-4300-49B3-8D4A-9651C7DDEBCB}"/>
    <hyperlink ref="D20" location="'Listed Buildings (Regional)'!$A$77:$F$87" display="Grade B entries 2002-2011" xr:uid="{D5A9BA2C-56C8-43F9-831F-1DD5F06B8601}"/>
    <hyperlink ref="D21" location="'Listed Buildings (Regional)'!$A$90:$F$100" display="Grade C entries 2002-2011" xr:uid="{B2911664-CA1E-4EC5-ABD3-73C3C294F5C5}"/>
    <hyperlink ref="C22" location="'Listed Buildings LA'!A1" display="3. Listed Buildings LA" xr:uid="{9AF89D5D-3F2C-4EA4-A1AD-686CA70B4D45}"/>
    <hyperlink ref="D23" location="'Listed Buildings LA'!$A$12:$H$330" display="Listed Buildings by Local Authority" xr:uid="{B0056BAF-C9DA-4268-AFA3-60D0122DFC93}"/>
    <hyperlink ref="D24" location="'Listed Buildings LA'!$B$333:$H$344" display="Listed Buildings by NationalParks" xr:uid="{7A26E3CE-8BD4-43FC-B4B5-E3B9AF8C1EB5}"/>
    <hyperlink ref="D25" location="'Listed Buildings LA'!$B$347:$H$382" display="Listed Buildings by AONB" xr:uid="{886871A2-96D7-478B-B4AA-253DC62F2503}"/>
    <hyperlink ref="C26" location="'Conservation Areas LA'!A1" display="4. Conservation Areas LA" xr:uid="{2B899806-DE00-480B-8255-130945A55A6B}"/>
    <hyperlink ref="D27" location="'Conservation Areas LA'!$A$7:$F$9910" display="Conservation Areas" xr:uid="{0D63D1A8-14EC-436C-9711-3D29A31F7C26}"/>
    <hyperlink ref="C28" location="'Conservation Areas (Regional)'!A1" display="5. Conservation Areas (Regional)" xr:uid="{8B71D165-1737-428F-A56D-029FC12D6842}"/>
    <hyperlink ref="D29" location="'Conservation Areas (Regional)'!$A$7:$D$15" display="Conservation Areas by Region" xr:uid="{9D73B3FB-990E-4079-AEED-FC2BC69C2CB2}"/>
    <hyperlink ref="D30" location="'Conservation Areas (Regional)'!$A$19:$B$31" display="Conservation Areas by Region 2018" xr:uid="{6D93202B-8C14-4B13-BEED-B3178DBB1690}"/>
    <hyperlink ref="D31" location="'Conservation Areas (Regional)'!$A$35:$M$46" display="Conservation Areas by Region 2002-2017" xr:uid="{9CB4986D-1A71-42D4-A348-1A06EBECE8DB}"/>
    <hyperlink ref="C32" location="'Scheduled Monuments LA'!A1" display="6. Scheduled Monuments LA" xr:uid="{4495FCAB-62B3-495A-87A4-571F540528EB}"/>
    <hyperlink ref="D33" location="'Scheduled Monuments LA'!$A$7:$E$325" display="Scheduled Monuments by Local Authority" xr:uid="{AA403C86-3F80-4FA4-A985-BE6F24A87E30}"/>
    <hyperlink ref="D34" location="'Scheduled Monuments LA'!$B$328:$E$339" display="Scheduled Monuments by National Parks" xr:uid="{DFD781B5-5DAF-4A6C-AD88-229C62565B2B}"/>
    <hyperlink ref="D35" location="'Scheduled Monuments LA'!$B$342:$E$377" display="Scheduled Monuments by AONB" xr:uid="{FA659823-E8FA-494C-B3DE-5CA74118637F}"/>
    <hyperlink ref="C36" location="'Scheduled Monuments (Regional)'!A1" display="7. Scheduled Monuments (Regional)" xr:uid="{9D0077FA-7490-4852-A3B3-F0CA26486FE5}"/>
    <hyperlink ref="D37" location="'Scheduled Monuments (Regional)'!$A$7:$Y$17" display="Scheduled Monuments by Region" xr:uid="{3BEBACC8-FF55-4870-956E-988478A3CB3F}"/>
    <hyperlink ref="C38" location="'Parks and Gardens (Regional)'!A1" display="8. Parks and Gardens (Regional)" xr:uid="{AEFAF397-4347-490D-AB53-52BE68DA078B}"/>
    <hyperlink ref="D39" location="'Parks and Gardens (Regional)'!$A$9:$Y$19" display="Registered Parks and Gardens by Region" xr:uid="{9123A500-26DD-4E60-8936-B33445FA628A}"/>
    <hyperlink ref="D40" location="'Parks and Gardens (Regional)'!$A$25:$E$35" display="Registered Parks and Gardens by Grade" xr:uid="{BBEBBEEB-E468-4799-B30A-7B1E29B2CDFA}"/>
    <hyperlink ref="C41" location="'Parks and Gardens LA'!A1" display="9. Parks and Gardens LA" xr:uid="{7A79F640-EE8E-443F-9587-46ECB30A76B0}"/>
    <hyperlink ref="D42" location="'Parks and Gardens LA'!$B$332:$H$343" display="Registered Parks and Gardens by National Parks" xr:uid="{AD4035A0-6F1F-4B08-921C-2D24050AB2E1}"/>
    <hyperlink ref="D43" location="'Parks and Gardens LA'!$B$346:$H$381" display="Registered Parks and Gardens by AONB" xr:uid="{110D7A3C-4160-46BA-A088-ED31EBCF64A4}"/>
    <hyperlink ref="D44" location="'Parks and Gardens LA'!$A$11:$H$329" display="Registered Parks and Gardens by Local Authority" xr:uid="{011E3D32-6E41-4062-ADC1-5D1D8258059E}"/>
    <hyperlink ref="C45" location="'Historic Battlefields'!A1" display="10. Historic Battlefields" xr:uid="{7FE8A9A2-DDDF-485E-8EAE-AAE72BFB8C81}"/>
    <hyperlink ref="D46" location="'Historic Battlefields'!$U$6:$W$52" display="Historic Battlefields66" xr:uid="{45483D6B-4EE3-4A19-939C-A758893A2286}"/>
    <hyperlink ref="D47" location="'Historic Battlefields'!$A$6:$S$16" display="Historic Battlefields by Region67" xr:uid="{75BB9031-0F67-4B69-ACC0-5E87DD547D7D}"/>
    <hyperlink ref="D48" location="'Historic Battlefields'!$B$19:$P$30" display="Historic Battlefields by National Park69" xr:uid="{D1C78A1B-C5C9-4EF0-BAA4-0F79BF0BE3D9}"/>
    <hyperlink ref="D49" location="'Historic Battlefields'!$B$33:$P$68" display="Historic Battlefields by AONB70" xr:uid="{CD58CC93-1C11-4D25-9885-8593B73DC51E}"/>
    <hyperlink ref="C50" location="'Protected Historic Wreck Sites'!A1" display="11. Protected Historic Wreck Sites" xr:uid="{E62726B8-7117-407B-BB26-6ACE118535C6}"/>
    <hyperlink ref="D51" location="'Protected Historic Wreck Sites'!$A$6:$Y$16" display="Protected Wrecks by Region" xr:uid="{209B7898-DF46-4947-805E-985FBFD32F1D}"/>
    <hyperlink ref="D52" location="'Protected Historic Wreck Sites'!$AA$6:$AC$59" display="Protected Wrecks" xr:uid="{971D69A1-2861-4709-AAB5-67BE4B26D980}"/>
    <hyperlink ref="C53" location="'World Heritage Sites'!A1" display="12. World Heritage Sites" xr:uid="{A2BBA505-7F91-41BC-B150-D37C7089A8D6}"/>
    <hyperlink ref="D54" location="'World Heritage Sites'!$A$8:$V$18" display="World Heritage Sites by Region" xr:uid="{EA987DC4-D8DE-4690-A0F7-B6037277DCDF}"/>
    <hyperlink ref="D55" location="'World Heritage Sites'!$B$22:$V$33" display="World Heritage Sites by National Park" xr:uid="{42399720-DB45-44EF-A073-C1EDE7491D3B}"/>
    <hyperlink ref="D56" location="'World Heritage Sites'!$B$36:$V$71" display="World Heritage Sites by AONB" xr:uid="{3841409C-C9C9-4871-A2E5-06D8878911A6}"/>
    <hyperlink ref="D57" location="'World Heritage Sites'!$X$7:$AA$28" display="World Heritage Sites" xr:uid="{FF2322D1-337F-49F4-B6D2-7EE99992056B}"/>
    <hyperlink ref="C58" location="'AONBs and National Parks'!A1" display="13. AONBs and National Parks" xr:uid="{5507024A-0223-4E32-B96C-3CBA858C2969}"/>
    <hyperlink ref="D59" location="'AONBs and National Parks'!$B$8:$P$14" display="National Park Coverage" xr:uid="{64C1BB51-7086-493D-9DFF-04E345DD4AA0}"/>
    <hyperlink ref="D60" location="'AONBs and National Parks'!$A$23:$J$32" display="National Park Regional Coverage" xr:uid="{33A50496-C2FE-498D-93CC-ADB7FCD318AC}"/>
    <hyperlink ref="C61" location="'Historic Environment Records'!A1" display="14. Historic Environment Records" xr:uid="{FCD4CC30-52CD-4C94-A3E8-5E4E04BA5A2F}"/>
    <hyperlink ref="D62" location="'Historic Environment Records'!$A$10:$L$20" display="Historic Environment Records by Region" xr:uid="{87C3430B-D7C1-45F0-9D64-04D54EDA483B}"/>
    <hyperlink ref="D63" location="'Historic Environment Records'!$A$23:$L$33" display="Online Historic Environment Records by Region" xr:uid="{C6708D70-3679-4A57-9DFE-07542819CC23}"/>
    <hyperlink ref="D64" location="'Historic Environment Records'!$A$36:$L$46" display="Heritage Gateway Historic Environment Records by Region" xr:uid="{DA437A4F-FD20-43E1-A322-31B5D8529B04}"/>
    <hyperlink ref="D65" location="'Historic Environment Records'!$A$49:$L$59" display="Local Initiative Historic Environment Records by Region" xr:uid="{5AF4188E-EDE6-4443-B758-E355678A694F}"/>
    <hyperlink ref="D66" location="'Historic Environment Records'!$A$62:$L$72" display="Historic Environment Records Online via Local Initiative and Heritage Gateway" xr:uid="{6AFD1F01-9ADB-4BCE-AEE3-0BAD58A6A51F}"/>
    <hyperlink ref="D67" location="'Historic Environment Records'!$A$75:$L$85" display="Percentage of Online Historic Environment Records using Heritage Gateway" xr:uid="{24A49E79-DE37-462B-BDDF-3EFDEAAD8C51}"/>
    <hyperlink ref="D68" location="'Historic Environment Records'!$A$88:$L$98" display="Percentage of Historic Environment Records using Heritage Gateway" xr:uid="{1283DE63-66C9-45BA-9173-44CE855049AA}"/>
    <hyperlink ref="C69" location="'HLC regional'!A1" display="15. HLC regional" xr:uid="{9F052E8F-0C2A-4D11-92A6-986A94E34F4C}"/>
    <hyperlink ref="D70" location="'HLC regional'!$A$6:$R$16" display="Historic Landscape Characterisation by Region" xr:uid="{93418804-BAFF-4354-B877-6B46A90A0962}"/>
    <hyperlink ref="C71" location="'HLC surveys'!A1" display="16. HLC surveys" xr:uid="{BB4F7200-64E1-452E-A305-BF5F8F30142B}"/>
    <hyperlink ref="D72" location="'HLC surveys'!$A$8:$AC$102" display="Historic Landscape Characterisation Surveys" xr:uid="{D5940E67-F320-442E-A8D6-9933E7E8A772}"/>
    <hyperlink ref="C73" location="'Local Lists (Regional)'!A1" display="17. Local Lists (Regional)" xr:uid="{B3994BF9-E2D1-4EF2-838A-99E2405B78EE}"/>
    <hyperlink ref="D74" location="'Local Lists (Regional)'!$A$6:$E$16" display="Local Lists by Region" xr:uid="{C5156352-F412-40B2-AF12-93B57C13E673}"/>
    <hyperlink ref="D75" location="'Local Lists (Regional)'!$B$19:$E$31" display="Local Lists by National Park" xr:uid="{D87B42EB-761C-42D9-A76F-6302CB70CB15}"/>
    <hyperlink ref="C76" location="'Local Lists'!A1" display="18. Local Lists" xr:uid="{6D7400F6-8E1F-4A9E-A7B9-0E9E514CA6AE}"/>
    <hyperlink ref="D77" location="'Local Lists'!$A$6:$D$334" display="Local Lists" xr:uid="{58820FEB-F7F5-43CF-9EF8-E18D5E6DA4CB}"/>
    <hyperlink ref="C78" location="'Marine Historic Environment'!A1" display="19. Marine Historic Environment" xr:uid="{A6B02041-F912-463F-BE6B-F327B81134C7}"/>
    <hyperlink ref="D79" location="'Marine Historic Environment'!$A$9:$G$15" display="National Register of Historic Vessels by Region" xr:uid="{80861374-9BC5-4C04-BF28-8E81872AF21B}"/>
    <hyperlink ref="D80" location="'Marine Historic Environment'!$A$21:$F$22" display="National Heritage Fleet" xr:uid="{44352A7B-4A1B-4578-A0F0-255CCD3BC62C}"/>
    <hyperlink ref="C81" location="'Pre-1919 Dwellings'!A1" display="20. Pre-1919 Dwellings" xr:uid="{50D90F0D-F2C8-40D2-BEA2-0A42557363A0}"/>
    <hyperlink ref="D82" location="'Pre-1919 Dwellings'!$A$25:$M$35" display="Pre-1919 Dwellings in England by Region" xr:uid="{4037E48F-7A81-4921-AECF-DAF857078F1F}"/>
    <hyperlink ref="D83" location="'Pre-1919 Dwellings'!$B$6:$N$20" display="Dwellings in England by Build Year" xr:uid="{121C27EC-80F9-4B4E-A471-BEEC28D2E772}"/>
    <hyperlink ref="C84" location="'Pre-1919 Dwellings (LA)'!A1" display="21. Pre-1919 Dwellings (LA)" xr:uid="{74FC2AC1-F7DA-4E67-8220-FF4120D1AFA9}"/>
    <hyperlink ref="D85" location="'Pre-1919 Dwellings (LA)'!$A$5:$F$322" display="Pre-1919 Dwellings by Local Authority" xr:uid="{9F97A0BF-4ABF-457C-AC46-8B3E9D2AE6DC}"/>
    <hyperlink ref="C86" location="'Pre-1919 Dwellings (parl. con.)'!A1" display="22. Pre-1919 Dwellings (parl. con.)" xr:uid="{EEA937FE-1063-4BB0-ADD4-732BF55495E1}"/>
    <hyperlink ref="D87" location="'Pre-1919 Dwellings (parl. con.)'!$A$5:$F$540" display="Pre-1919 Dwellings by Parliamentary Constituency 2019" xr:uid="{CCB6F350-7752-4EA2-A3FF-A086A63B4779}"/>
    <hyperlink ref="C88" location="'Listed Building Use'!A1" display="23. Listed Building Use" xr:uid="{74F2A285-FE18-4F32-92D2-98642369302A}"/>
    <hyperlink ref="D89" location="'Listed Building Use'!$A$6:$K$16" display="Listed Building Use 2015" xr:uid="{BE3ED184-ADA6-4C75-B138-A1D8E582AE4A}"/>
    <hyperlink ref="D90" location="'Listed Building Use'!$A$20:$B$32" display="Listed Buildings by Type 2008" xr:uid="{57D2A751-2DFF-417D-8ECA-B9BFB42D8886}"/>
    <hyperlink ref="D91" location="'Listed Building Use'!$A$35:$B$38" display="Age of Listed Buildings 2008" xr:uid="{E6791274-BB9F-41C3-9212-552A9665A15B}"/>
  </hyperlinks>
  <pageMargins left="0.7" right="0.7" top="0.75" bottom="0.75" header="0.3" footer="0.3"/>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K346"/>
  <sheetViews>
    <sheetView showGridLines="0" zoomScaleNormal="100" workbookViewId="0">
      <selection activeCell="B1" sqref="B1"/>
    </sheetView>
  </sheetViews>
  <sheetFormatPr defaultColWidth="9.140625" defaultRowHeight="14.25" x14ac:dyDescent="0.2"/>
  <cols>
    <col min="1" max="1" width="24.42578125" style="2" bestFit="1" customWidth="1"/>
    <col min="2" max="2" width="35.42578125" style="2" bestFit="1" customWidth="1"/>
    <col min="3" max="3" width="25.28515625" style="2" customWidth="1"/>
    <col min="4" max="4" width="36.140625" style="2" customWidth="1"/>
    <col min="5" max="5" width="24.42578125" style="2" customWidth="1"/>
    <col min="6" max="6" width="17.7109375" style="2" customWidth="1"/>
    <col min="7" max="7" width="18.7109375" style="2" customWidth="1"/>
    <col min="8" max="8" width="17.7109375" style="2" customWidth="1"/>
    <col min="9" max="9" width="18.7109375" style="2" customWidth="1"/>
    <col min="10" max="10" width="22.7109375" style="2" customWidth="1"/>
    <col min="11" max="11" width="23.7109375" style="2" bestFit="1" customWidth="1"/>
    <col min="12" max="16384" width="9.140625" style="2"/>
  </cols>
  <sheetData>
    <row r="1" spans="1:11" ht="15" x14ac:dyDescent="0.25">
      <c r="A1" s="51" t="s">
        <v>33</v>
      </c>
      <c r="B1" s="67"/>
      <c r="C1" s="67"/>
      <c r="D1" s="67"/>
      <c r="E1" s="67"/>
      <c r="F1" s="67"/>
      <c r="G1" s="67"/>
      <c r="H1" s="67"/>
      <c r="I1" s="67"/>
      <c r="J1" s="67"/>
      <c r="K1" s="67"/>
    </row>
    <row r="2" spans="1:11" s="1" customFormat="1" ht="31.5" x14ac:dyDescent="0.5">
      <c r="A2" s="52" t="s">
        <v>108</v>
      </c>
      <c r="B2" s="52"/>
      <c r="C2" s="52"/>
      <c r="D2" s="52"/>
      <c r="E2" s="52"/>
      <c r="F2" s="52"/>
      <c r="G2" s="52"/>
      <c r="H2" s="52"/>
      <c r="I2" s="52"/>
      <c r="J2" s="52"/>
      <c r="K2" s="52"/>
    </row>
    <row r="3" spans="1:11" ht="62.25" customHeight="1" x14ac:dyDescent="0.25">
      <c r="A3" s="271" t="s">
        <v>11092</v>
      </c>
      <c r="B3" s="271"/>
      <c r="C3" s="271"/>
      <c r="D3" s="271"/>
      <c r="E3" s="271"/>
      <c r="F3" s="67"/>
      <c r="G3" s="67"/>
      <c r="H3" s="67"/>
      <c r="I3" s="67"/>
      <c r="J3" s="67"/>
      <c r="K3" s="67"/>
    </row>
    <row r="4" spans="1:11" ht="15" x14ac:dyDescent="0.25">
      <c r="A4" s="51"/>
      <c r="B4" s="67"/>
      <c r="C4" s="67"/>
      <c r="D4" s="67"/>
      <c r="E4" s="67"/>
      <c r="F4" s="67"/>
      <c r="G4" s="67"/>
      <c r="H4" s="67"/>
      <c r="I4" s="67"/>
      <c r="J4" s="67"/>
      <c r="K4" s="67"/>
    </row>
    <row r="5" spans="1:11" ht="18.75" x14ac:dyDescent="0.3">
      <c r="A5" s="106" t="s">
        <v>11111</v>
      </c>
      <c r="B5" s="67"/>
      <c r="C5" s="67"/>
      <c r="D5" s="67"/>
      <c r="E5" s="67"/>
      <c r="F5" s="67"/>
      <c r="G5" s="67"/>
      <c r="H5" s="67"/>
      <c r="I5" s="67"/>
      <c r="J5" s="67"/>
      <c r="K5" s="67"/>
    </row>
    <row r="6" spans="1:11" s="3" customFormat="1" ht="15" x14ac:dyDescent="0.25">
      <c r="A6" s="69" t="s">
        <v>210</v>
      </c>
      <c r="B6" s="69" t="s">
        <v>11112</v>
      </c>
      <c r="C6" s="69" t="s">
        <v>11113</v>
      </c>
      <c r="D6" s="69"/>
      <c r="E6" s="69"/>
      <c r="F6" s="69"/>
      <c r="G6" s="69"/>
      <c r="H6" s="69"/>
      <c r="I6" s="69"/>
      <c r="J6" s="69"/>
      <c r="K6" s="69"/>
    </row>
    <row r="7" spans="1:11" ht="15" x14ac:dyDescent="0.25">
      <c r="A7" s="67" t="s">
        <v>176</v>
      </c>
      <c r="B7" s="67" t="s">
        <v>11114</v>
      </c>
      <c r="C7" s="67" t="s">
        <v>46</v>
      </c>
      <c r="D7" s="67"/>
      <c r="E7" s="67"/>
      <c r="F7" s="67"/>
      <c r="G7" s="67"/>
      <c r="H7" s="67"/>
      <c r="I7" s="67"/>
      <c r="J7" s="67"/>
      <c r="K7" s="67"/>
    </row>
    <row r="8" spans="1:11" ht="15" x14ac:dyDescent="0.25">
      <c r="A8" s="67" t="s">
        <v>176</v>
      </c>
      <c r="B8" s="67" t="s">
        <v>11115</v>
      </c>
      <c r="C8" s="67" t="s">
        <v>11101</v>
      </c>
      <c r="D8" s="67"/>
      <c r="E8" s="67"/>
      <c r="F8" s="67"/>
      <c r="G8" s="67"/>
      <c r="H8" s="67"/>
      <c r="I8" s="67"/>
      <c r="J8" s="67"/>
      <c r="K8" s="67"/>
    </row>
    <row r="9" spans="1:11" ht="15" x14ac:dyDescent="0.25">
      <c r="A9" s="67" t="s">
        <v>176</v>
      </c>
      <c r="B9" s="67" t="s">
        <v>11116</v>
      </c>
      <c r="C9" s="67" t="s">
        <v>11101</v>
      </c>
      <c r="D9" s="67"/>
      <c r="E9" s="67"/>
      <c r="F9" s="67"/>
      <c r="G9" s="67"/>
      <c r="H9" s="67"/>
      <c r="I9" s="67"/>
      <c r="J9" s="67"/>
      <c r="K9" s="67"/>
    </row>
    <row r="10" spans="1:11" ht="15" x14ac:dyDescent="0.25">
      <c r="A10" s="67" t="s">
        <v>176</v>
      </c>
      <c r="B10" s="67" t="s">
        <v>11117</v>
      </c>
      <c r="C10" s="67" t="s">
        <v>11101</v>
      </c>
      <c r="D10" s="67"/>
      <c r="E10" s="67"/>
      <c r="F10" s="67"/>
      <c r="G10" s="67"/>
      <c r="H10" s="67"/>
      <c r="I10" s="67"/>
      <c r="J10" s="67"/>
      <c r="K10" s="67"/>
    </row>
    <row r="11" spans="1:11" ht="15" x14ac:dyDescent="0.25">
      <c r="A11" s="67" t="s">
        <v>176</v>
      </c>
      <c r="B11" s="67" t="s">
        <v>11118</v>
      </c>
      <c r="C11" s="67" t="s">
        <v>11101</v>
      </c>
      <c r="D11" s="67"/>
      <c r="E11" s="67"/>
      <c r="F11" s="67"/>
      <c r="G11" s="67"/>
      <c r="H11" s="67"/>
      <c r="I11" s="67"/>
      <c r="J11" s="67"/>
      <c r="K11" s="67"/>
    </row>
    <row r="12" spans="1:11" ht="15" x14ac:dyDescent="0.25">
      <c r="A12" s="67" t="s">
        <v>176</v>
      </c>
      <c r="B12" s="67" t="s">
        <v>11119</v>
      </c>
      <c r="C12" s="67" t="s">
        <v>11101</v>
      </c>
      <c r="D12" s="67"/>
      <c r="E12" s="67"/>
      <c r="F12" s="67"/>
      <c r="G12" s="67"/>
      <c r="H12" s="67"/>
      <c r="I12" s="67"/>
      <c r="J12" s="67"/>
      <c r="K12" s="67"/>
    </row>
    <row r="13" spans="1:11" ht="15" x14ac:dyDescent="0.25">
      <c r="A13" s="67" t="s">
        <v>176</v>
      </c>
      <c r="B13" s="67" t="s">
        <v>11120</v>
      </c>
      <c r="C13" s="67" t="s">
        <v>11101</v>
      </c>
      <c r="D13" s="67"/>
      <c r="E13" s="83"/>
      <c r="F13" s="67"/>
      <c r="G13" s="105"/>
      <c r="H13" s="67"/>
      <c r="I13" s="105"/>
      <c r="J13" s="67"/>
      <c r="K13" s="105"/>
    </row>
    <row r="14" spans="1:11" ht="15" x14ac:dyDescent="0.25">
      <c r="A14" s="67" t="s">
        <v>176</v>
      </c>
      <c r="B14" s="67" t="s">
        <v>11121</v>
      </c>
      <c r="C14" s="67" t="s">
        <v>46</v>
      </c>
      <c r="D14" s="67"/>
      <c r="E14" s="83"/>
      <c r="F14" s="67"/>
      <c r="G14" s="105"/>
      <c r="H14" s="67"/>
      <c r="I14" s="105"/>
      <c r="J14" s="67"/>
      <c r="K14" s="105"/>
    </row>
    <row r="15" spans="1:11" ht="15" x14ac:dyDescent="0.25">
      <c r="A15" s="67" t="s">
        <v>176</v>
      </c>
      <c r="B15" s="67" t="s">
        <v>361</v>
      </c>
      <c r="C15" s="67" t="s">
        <v>46</v>
      </c>
      <c r="D15" s="67"/>
      <c r="E15" s="83"/>
      <c r="F15" s="67"/>
      <c r="G15" s="105"/>
      <c r="H15" s="67"/>
      <c r="I15" s="105"/>
      <c r="J15" s="67"/>
      <c r="K15" s="105"/>
    </row>
    <row r="16" spans="1:11" ht="15" x14ac:dyDescent="0.25">
      <c r="A16" s="67" t="s">
        <v>176</v>
      </c>
      <c r="B16" s="67" t="s">
        <v>11122</v>
      </c>
      <c r="C16" s="67"/>
      <c r="D16" s="67"/>
      <c r="E16" s="83"/>
      <c r="F16" s="67"/>
      <c r="G16" s="105"/>
      <c r="H16" s="67"/>
      <c r="I16" s="105"/>
      <c r="J16" s="67"/>
      <c r="K16" s="105"/>
    </row>
    <row r="17" spans="1:11" ht="15" x14ac:dyDescent="0.25">
      <c r="A17" s="67" t="s">
        <v>176</v>
      </c>
      <c r="B17" s="67" t="s">
        <v>11123</v>
      </c>
      <c r="C17" s="67" t="s">
        <v>46</v>
      </c>
      <c r="D17" s="67"/>
      <c r="E17" s="83"/>
      <c r="F17" s="67"/>
      <c r="G17" s="105"/>
      <c r="H17" s="67"/>
      <c r="I17" s="105"/>
      <c r="J17" s="67"/>
      <c r="K17" s="105"/>
    </row>
    <row r="18" spans="1:11" ht="15" x14ac:dyDescent="0.25">
      <c r="A18" s="67" t="s">
        <v>176</v>
      </c>
      <c r="B18" s="67" t="s">
        <v>11124</v>
      </c>
      <c r="C18" s="67" t="s">
        <v>11101</v>
      </c>
      <c r="D18" s="67"/>
      <c r="E18" s="83"/>
      <c r="F18" s="67"/>
      <c r="G18" s="105"/>
      <c r="H18" s="67"/>
      <c r="I18" s="105"/>
      <c r="J18" s="67"/>
      <c r="K18" s="105"/>
    </row>
    <row r="19" spans="1:11" ht="15" x14ac:dyDescent="0.25">
      <c r="A19" s="67" t="s">
        <v>176</v>
      </c>
      <c r="B19" s="67" t="s">
        <v>368</v>
      </c>
      <c r="C19" s="67" t="s">
        <v>46</v>
      </c>
      <c r="D19" s="67"/>
      <c r="E19" s="83"/>
      <c r="F19" s="67"/>
      <c r="G19" s="105"/>
      <c r="H19" s="67"/>
      <c r="I19" s="105"/>
      <c r="J19" s="67"/>
      <c r="K19" s="105"/>
    </row>
    <row r="20" spans="1:11" ht="15" x14ac:dyDescent="0.25">
      <c r="A20" s="67" t="s">
        <v>176</v>
      </c>
      <c r="B20" s="67" t="s">
        <v>11125</v>
      </c>
      <c r="C20" s="67" t="s">
        <v>46</v>
      </c>
      <c r="D20" s="67"/>
      <c r="E20" s="83"/>
      <c r="F20" s="67"/>
      <c r="G20" s="105"/>
      <c r="H20" s="67"/>
      <c r="I20" s="105"/>
      <c r="J20" s="67"/>
      <c r="K20" s="105"/>
    </row>
    <row r="21" spans="1:11" ht="15" x14ac:dyDescent="0.25">
      <c r="A21" s="67" t="s">
        <v>176</v>
      </c>
      <c r="B21" s="67" t="s">
        <v>11126</v>
      </c>
      <c r="C21" s="67" t="s">
        <v>46</v>
      </c>
      <c r="D21" s="67"/>
      <c r="E21" s="83"/>
      <c r="F21" s="67"/>
      <c r="G21" s="105"/>
      <c r="H21" s="67"/>
      <c r="I21" s="105"/>
      <c r="J21" s="67"/>
      <c r="K21" s="105"/>
    </row>
    <row r="22" spans="1:11" ht="15" x14ac:dyDescent="0.25">
      <c r="A22" s="67" t="s">
        <v>176</v>
      </c>
      <c r="B22" s="67" t="s">
        <v>11127</v>
      </c>
      <c r="C22" s="67" t="s">
        <v>46</v>
      </c>
      <c r="D22" s="67"/>
      <c r="E22" s="83"/>
      <c r="F22" s="67"/>
      <c r="G22" s="105"/>
      <c r="H22" s="67"/>
      <c r="I22" s="105"/>
      <c r="J22" s="67"/>
      <c r="K22" s="105"/>
    </row>
    <row r="23" spans="1:11" ht="15" x14ac:dyDescent="0.25">
      <c r="A23" s="67" t="s">
        <v>176</v>
      </c>
      <c r="B23" s="67" t="s">
        <v>11128</v>
      </c>
      <c r="C23" s="67" t="s">
        <v>46</v>
      </c>
      <c r="D23" s="67"/>
      <c r="E23" s="67"/>
      <c r="F23" s="67"/>
      <c r="G23" s="67"/>
      <c r="H23" s="67"/>
      <c r="I23" s="67"/>
      <c r="J23" s="67"/>
      <c r="K23" s="67"/>
    </row>
    <row r="24" spans="1:11" ht="15" x14ac:dyDescent="0.25">
      <c r="A24" s="67" t="s">
        <v>176</v>
      </c>
      <c r="B24" s="67" t="s">
        <v>11129</v>
      </c>
      <c r="C24" s="67" t="s">
        <v>11101</v>
      </c>
      <c r="D24" s="67"/>
      <c r="E24" s="67"/>
      <c r="F24" s="67"/>
      <c r="G24" s="67"/>
      <c r="H24" s="67"/>
      <c r="I24" s="67"/>
      <c r="J24" s="67"/>
      <c r="K24" s="67"/>
    </row>
    <row r="25" spans="1:11" ht="15" x14ac:dyDescent="0.25">
      <c r="A25" s="67" t="s">
        <v>176</v>
      </c>
      <c r="B25" s="67" t="s">
        <v>378</v>
      </c>
      <c r="C25" s="67" t="s">
        <v>46</v>
      </c>
      <c r="D25" s="67"/>
      <c r="E25" s="67"/>
      <c r="F25" s="67"/>
      <c r="G25" s="67"/>
      <c r="H25" s="67"/>
      <c r="I25" s="67"/>
      <c r="J25" s="67"/>
      <c r="K25" s="67"/>
    </row>
    <row r="26" spans="1:11" ht="15" x14ac:dyDescent="0.25">
      <c r="A26" s="67" t="s">
        <v>176</v>
      </c>
      <c r="B26" s="67" t="s">
        <v>11130</v>
      </c>
      <c r="C26" s="67" t="s">
        <v>46</v>
      </c>
      <c r="D26" s="67"/>
      <c r="E26" s="67"/>
      <c r="F26" s="67"/>
      <c r="G26" s="67"/>
      <c r="H26" s="67"/>
      <c r="I26" s="67"/>
      <c r="J26" s="67"/>
      <c r="K26" s="67"/>
    </row>
    <row r="27" spans="1:11" ht="15" x14ac:dyDescent="0.25">
      <c r="A27" s="67" t="s">
        <v>176</v>
      </c>
      <c r="B27" s="67" t="s">
        <v>11131</v>
      </c>
      <c r="C27" s="67"/>
      <c r="D27" s="67"/>
      <c r="E27" s="67"/>
      <c r="F27" s="67"/>
      <c r="G27" s="67"/>
      <c r="H27" s="67"/>
      <c r="I27" s="67"/>
      <c r="J27" s="67"/>
      <c r="K27" s="67"/>
    </row>
    <row r="28" spans="1:11" ht="15" x14ac:dyDescent="0.25">
      <c r="A28" s="67" t="s">
        <v>176</v>
      </c>
      <c r="B28" s="67" t="s">
        <v>11132</v>
      </c>
      <c r="C28" s="67" t="s">
        <v>46</v>
      </c>
      <c r="D28" s="67"/>
      <c r="E28" s="67"/>
      <c r="F28" s="67"/>
      <c r="G28" s="67"/>
      <c r="H28" s="67"/>
      <c r="I28" s="67"/>
      <c r="J28" s="67"/>
      <c r="K28" s="67"/>
    </row>
    <row r="29" spans="1:11" ht="15" x14ac:dyDescent="0.25">
      <c r="A29" s="67" t="s">
        <v>176</v>
      </c>
      <c r="B29" s="67" t="s">
        <v>11133</v>
      </c>
      <c r="C29" s="67" t="s">
        <v>11101</v>
      </c>
      <c r="D29" s="67"/>
      <c r="E29" s="67"/>
      <c r="F29" s="67"/>
      <c r="G29" s="67"/>
      <c r="H29" s="67"/>
      <c r="I29" s="67"/>
      <c r="J29" s="67"/>
      <c r="K29" s="67"/>
    </row>
    <row r="30" spans="1:11" ht="15" x14ac:dyDescent="0.25">
      <c r="A30" s="67" t="s">
        <v>176</v>
      </c>
      <c r="B30" s="67" t="s">
        <v>11134</v>
      </c>
      <c r="C30" s="67" t="s">
        <v>46</v>
      </c>
      <c r="D30" s="67"/>
      <c r="E30" s="67"/>
      <c r="F30" s="67"/>
      <c r="G30" s="67"/>
      <c r="H30" s="67"/>
      <c r="I30" s="67"/>
      <c r="J30" s="67"/>
      <c r="K30" s="67"/>
    </row>
    <row r="31" spans="1:11" ht="15" x14ac:dyDescent="0.25">
      <c r="A31" s="67" t="s">
        <v>176</v>
      </c>
      <c r="B31" s="67" t="s">
        <v>11135</v>
      </c>
      <c r="C31" s="67"/>
      <c r="D31" s="67"/>
      <c r="E31" s="67"/>
      <c r="F31" s="67"/>
      <c r="G31" s="67"/>
      <c r="H31" s="67"/>
      <c r="I31" s="67"/>
      <c r="J31" s="67"/>
      <c r="K31" s="67"/>
    </row>
    <row r="32" spans="1:11" ht="15" x14ac:dyDescent="0.25">
      <c r="A32" s="67" t="s">
        <v>176</v>
      </c>
      <c r="B32" s="67" t="s">
        <v>11136</v>
      </c>
      <c r="C32" s="67" t="s">
        <v>46</v>
      </c>
      <c r="D32" s="67"/>
      <c r="E32" s="67"/>
      <c r="F32" s="67"/>
      <c r="G32" s="67"/>
      <c r="H32" s="67"/>
      <c r="I32" s="67"/>
      <c r="J32" s="67"/>
      <c r="K32" s="67"/>
    </row>
    <row r="33" spans="1:11" ht="15" x14ac:dyDescent="0.25">
      <c r="A33" s="67" t="s">
        <v>176</v>
      </c>
      <c r="B33" s="67" t="s">
        <v>11137</v>
      </c>
      <c r="C33" s="67" t="s">
        <v>46</v>
      </c>
      <c r="D33" s="67"/>
      <c r="E33" s="67"/>
      <c r="F33" s="67"/>
      <c r="G33" s="67"/>
      <c r="H33" s="67"/>
      <c r="I33" s="67"/>
      <c r="J33" s="67"/>
      <c r="K33" s="67"/>
    </row>
    <row r="34" spans="1:11" ht="15" x14ac:dyDescent="0.25">
      <c r="A34" s="67" t="s">
        <v>176</v>
      </c>
      <c r="B34" s="67" t="s">
        <v>11138</v>
      </c>
      <c r="C34" s="67" t="s">
        <v>46</v>
      </c>
      <c r="D34" s="67"/>
      <c r="E34" s="67"/>
      <c r="F34" s="67"/>
      <c r="G34" s="67"/>
      <c r="H34" s="67"/>
      <c r="I34" s="67"/>
      <c r="J34" s="67"/>
      <c r="K34" s="67"/>
    </row>
    <row r="35" spans="1:11" ht="15" x14ac:dyDescent="0.25">
      <c r="A35" s="67" t="s">
        <v>176</v>
      </c>
      <c r="B35" s="67" t="s">
        <v>11139</v>
      </c>
      <c r="C35" s="67" t="s">
        <v>46</v>
      </c>
      <c r="D35" s="67"/>
      <c r="E35" s="67"/>
      <c r="F35" s="67"/>
      <c r="G35" s="67"/>
      <c r="H35" s="67"/>
      <c r="I35" s="67"/>
      <c r="J35" s="67"/>
      <c r="K35" s="67"/>
    </row>
    <row r="36" spans="1:11" ht="15" x14ac:dyDescent="0.25">
      <c r="A36" s="67" t="s">
        <v>176</v>
      </c>
      <c r="B36" s="67" t="s">
        <v>11140</v>
      </c>
      <c r="C36" s="67" t="s">
        <v>46</v>
      </c>
      <c r="D36" s="67"/>
      <c r="E36" s="67"/>
      <c r="F36" s="67"/>
      <c r="G36" s="67"/>
      <c r="H36" s="67"/>
      <c r="I36" s="67"/>
      <c r="J36" s="67"/>
      <c r="K36" s="67"/>
    </row>
    <row r="37" spans="1:11" ht="15" x14ac:dyDescent="0.25">
      <c r="A37" s="67" t="s">
        <v>176</v>
      </c>
      <c r="B37" s="67" t="s">
        <v>11141</v>
      </c>
      <c r="C37" s="67" t="s">
        <v>46</v>
      </c>
      <c r="D37" s="67"/>
      <c r="E37" s="67"/>
      <c r="F37" s="67"/>
      <c r="G37" s="67"/>
      <c r="H37" s="67"/>
      <c r="I37" s="67"/>
      <c r="J37" s="67"/>
      <c r="K37" s="67"/>
    </row>
    <row r="38" spans="1:11" ht="15" x14ac:dyDescent="0.25">
      <c r="A38" s="67" t="s">
        <v>176</v>
      </c>
      <c r="B38" s="67" t="s">
        <v>11142</v>
      </c>
      <c r="C38" s="67" t="s">
        <v>46</v>
      </c>
      <c r="D38" s="67"/>
      <c r="E38" s="67"/>
      <c r="F38" s="67"/>
      <c r="G38" s="67"/>
      <c r="H38" s="67"/>
      <c r="I38" s="67"/>
      <c r="J38" s="67"/>
      <c r="K38" s="67"/>
    </row>
    <row r="39" spans="1:11" ht="15" x14ac:dyDescent="0.25">
      <c r="A39" s="67" t="s">
        <v>176</v>
      </c>
      <c r="B39" s="67" t="s">
        <v>11143</v>
      </c>
      <c r="C39" s="67"/>
      <c r="D39" s="67"/>
      <c r="E39" s="67"/>
      <c r="F39" s="67"/>
      <c r="G39" s="67"/>
      <c r="H39" s="67"/>
      <c r="I39" s="67"/>
      <c r="J39" s="67"/>
      <c r="K39" s="67"/>
    </row>
    <row r="40" spans="1:11" ht="15" x14ac:dyDescent="0.25">
      <c r="A40" s="67" t="s">
        <v>176</v>
      </c>
      <c r="B40" s="67" t="s">
        <v>11144</v>
      </c>
      <c r="C40" s="67" t="s">
        <v>46</v>
      </c>
      <c r="D40" s="67"/>
      <c r="E40" s="67"/>
      <c r="F40" s="67"/>
      <c r="G40" s="67"/>
      <c r="H40" s="67"/>
      <c r="I40" s="67"/>
      <c r="J40" s="67"/>
      <c r="K40" s="67"/>
    </row>
    <row r="41" spans="1:11" ht="15" x14ac:dyDescent="0.25">
      <c r="A41" s="67" t="s">
        <v>176</v>
      </c>
      <c r="B41" s="67" t="s">
        <v>407</v>
      </c>
      <c r="C41" s="67" t="s">
        <v>46</v>
      </c>
      <c r="D41" s="67"/>
      <c r="E41" s="67"/>
      <c r="F41" s="67"/>
      <c r="G41" s="67"/>
      <c r="H41" s="67"/>
      <c r="I41" s="67"/>
      <c r="J41" s="67"/>
      <c r="K41" s="67"/>
    </row>
    <row r="42" spans="1:11" ht="15" x14ac:dyDescent="0.25">
      <c r="A42" s="67" t="s">
        <v>176</v>
      </c>
      <c r="B42" s="67" t="s">
        <v>11145</v>
      </c>
      <c r="C42" s="67"/>
      <c r="D42" s="67"/>
      <c r="E42" s="67"/>
      <c r="F42" s="67"/>
      <c r="G42" s="67"/>
      <c r="H42" s="67"/>
      <c r="I42" s="67"/>
      <c r="J42" s="67"/>
      <c r="K42" s="67"/>
    </row>
    <row r="43" spans="1:11" ht="15" x14ac:dyDescent="0.25">
      <c r="A43" s="67" t="s">
        <v>176</v>
      </c>
      <c r="B43" s="67" t="s">
        <v>11146</v>
      </c>
      <c r="C43" s="67" t="s">
        <v>46</v>
      </c>
      <c r="D43" s="67"/>
      <c r="E43" s="67"/>
      <c r="F43" s="67"/>
      <c r="G43" s="67"/>
      <c r="H43" s="67"/>
      <c r="I43" s="67"/>
      <c r="J43" s="67"/>
      <c r="K43" s="67"/>
    </row>
    <row r="44" spans="1:11" ht="15" x14ac:dyDescent="0.25">
      <c r="A44" s="67" t="s">
        <v>176</v>
      </c>
      <c r="B44" s="67" t="s">
        <v>11147</v>
      </c>
      <c r="C44" s="67" t="s">
        <v>11101</v>
      </c>
      <c r="D44" s="67"/>
      <c r="E44" s="67"/>
      <c r="F44" s="67"/>
      <c r="G44" s="67"/>
      <c r="H44" s="67"/>
      <c r="I44" s="67"/>
      <c r="J44" s="67"/>
      <c r="K44" s="67"/>
    </row>
    <row r="45" spans="1:11" ht="15" x14ac:dyDescent="0.25">
      <c r="A45" s="67" t="s">
        <v>176</v>
      </c>
      <c r="B45" s="67" t="s">
        <v>11148</v>
      </c>
      <c r="C45" s="67" t="s">
        <v>46</v>
      </c>
      <c r="D45" s="67"/>
      <c r="E45" s="67"/>
      <c r="F45" s="67"/>
      <c r="G45" s="67"/>
      <c r="H45" s="67"/>
      <c r="I45" s="67"/>
      <c r="J45" s="67"/>
      <c r="K45" s="67"/>
    </row>
    <row r="46" spans="1:11" ht="15" x14ac:dyDescent="0.25">
      <c r="A46" s="67" t="s">
        <v>176</v>
      </c>
      <c r="B46" s="67" t="s">
        <v>11149</v>
      </c>
      <c r="C46" s="67" t="s">
        <v>46</v>
      </c>
      <c r="D46" s="67"/>
      <c r="E46" s="67"/>
      <c r="F46" s="67"/>
      <c r="G46" s="67"/>
      <c r="H46" s="67"/>
      <c r="I46" s="67"/>
      <c r="J46" s="67"/>
      <c r="K46" s="67"/>
    </row>
    <row r="47" spans="1:11" ht="15" x14ac:dyDescent="0.25">
      <c r="A47" s="67" t="s">
        <v>176</v>
      </c>
      <c r="B47" s="67" t="s">
        <v>421</v>
      </c>
      <c r="C47" s="67" t="s">
        <v>46</v>
      </c>
      <c r="D47" s="67"/>
      <c r="E47" s="67"/>
      <c r="F47" s="67"/>
      <c r="G47" s="67"/>
      <c r="H47" s="67"/>
      <c r="I47" s="67"/>
      <c r="J47" s="67"/>
      <c r="K47" s="67"/>
    </row>
    <row r="48" spans="1:11" ht="15" x14ac:dyDescent="0.25">
      <c r="A48" s="67" t="s">
        <v>176</v>
      </c>
      <c r="B48" s="67" t="s">
        <v>11150</v>
      </c>
      <c r="C48" s="67" t="s">
        <v>46</v>
      </c>
      <c r="D48" s="67"/>
      <c r="E48" s="67"/>
      <c r="F48" s="67"/>
      <c r="G48" s="67"/>
      <c r="H48" s="67"/>
      <c r="I48" s="67"/>
      <c r="J48" s="67"/>
      <c r="K48" s="67"/>
    </row>
    <row r="49" spans="1:11" ht="15" x14ac:dyDescent="0.25">
      <c r="A49" s="67" t="s">
        <v>176</v>
      </c>
      <c r="B49" s="67" t="s">
        <v>11151</v>
      </c>
      <c r="C49" s="67"/>
      <c r="D49" s="67"/>
      <c r="E49" s="67"/>
      <c r="F49" s="67"/>
      <c r="G49" s="67"/>
      <c r="H49" s="67"/>
      <c r="I49" s="67"/>
      <c r="J49" s="67"/>
      <c r="K49" s="67"/>
    </row>
    <row r="50" spans="1:11" ht="15" x14ac:dyDescent="0.25">
      <c r="A50" s="67" t="s">
        <v>176</v>
      </c>
      <c r="B50" s="67" t="s">
        <v>11152</v>
      </c>
      <c r="C50" s="67" t="s">
        <v>46</v>
      </c>
      <c r="D50" s="67"/>
      <c r="E50" s="67"/>
      <c r="F50" s="67"/>
      <c r="G50" s="67"/>
      <c r="H50" s="67"/>
      <c r="I50" s="67"/>
      <c r="J50" s="67"/>
      <c r="K50" s="67"/>
    </row>
    <row r="51" spans="1:11" ht="15" x14ac:dyDescent="0.25">
      <c r="A51" s="67" t="s">
        <v>176</v>
      </c>
      <c r="B51" s="67" t="s">
        <v>11153</v>
      </c>
      <c r="C51" s="67" t="s">
        <v>46</v>
      </c>
      <c r="D51" s="67"/>
      <c r="E51" s="67"/>
      <c r="F51" s="67"/>
      <c r="G51" s="67"/>
      <c r="H51" s="67"/>
      <c r="I51" s="67"/>
      <c r="J51" s="67"/>
      <c r="K51" s="67"/>
    </row>
    <row r="52" spans="1:11" ht="15" x14ac:dyDescent="0.25">
      <c r="A52" s="67" t="s">
        <v>176</v>
      </c>
      <c r="B52" s="67" t="s">
        <v>11154</v>
      </c>
      <c r="C52" s="67" t="s">
        <v>11101</v>
      </c>
      <c r="D52" s="67"/>
      <c r="E52" s="67"/>
      <c r="F52" s="67"/>
      <c r="G52" s="67"/>
      <c r="H52" s="67"/>
      <c r="I52" s="67"/>
      <c r="J52" s="67"/>
      <c r="K52" s="67"/>
    </row>
    <row r="53" spans="1:11" ht="15" x14ac:dyDescent="0.25">
      <c r="A53" s="67" t="s">
        <v>176</v>
      </c>
      <c r="B53" s="67" t="s">
        <v>11155</v>
      </c>
      <c r="C53" s="67" t="s">
        <v>46</v>
      </c>
      <c r="D53" s="67"/>
      <c r="E53" s="67"/>
      <c r="F53" s="67"/>
      <c r="G53" s="67"/>
      <c r="H53" s="67"/>
      <c r="I53" s="67"/>
      <c r="J53" s="67"/>
      <c r="K53" s="67"/>
    </row>
    <row r="54" spans="1:11" ht="15" x14ac:dyDescent="0.25">
      <c r="A54" s="67" t="s">
        <v>176</v>
      </c>
      <c r="B54" s="67" t="s">
        <v>11156</v>
      </c>
      <c r="C54" s="67" t="s">
        <v>46</v>
      </c>
      <c r="D54" s="67"/>
      <c r="E54" s="67"/>
      <c r="F54" s="67"/>
      <c r="G54" s="67"/>
      <c r="H54" s="67"/>
      <c r="I54" s="67"/>
      <c r="J54" s="67"/>
      <c r="K54" s="67"/>
    </row>
    <row r="55" spans="1:11" ht="15" x14ac:dyDescent="0.25">
      <c r="A55" s="67" t="s">
        <v>176</v>
      </c>
      <c r="B55" s="67" t="s">
        <v>11157</v>
      </c>
      <c r="C55" s="67" t="s">
        <v>46</v>
      </c>
      <c r="D55" s="67"/>
      <c r="E55" s="67"/>
      <c r="F55" s="67"/>
      <c r="G55" s="67"/>
      <c r="H55" s="67"/>
      <c r="I55" s="67"/>
      <c r="J55" s="67"/>
      <c r="K55" s="67"/>
    </row>
    <row r="56" spans="1:11" ht="15" x14ac:dyDescent="0.25">
      <c r="A56" s="67" t="s">
        <v>176</v>
      </c>
      <c r="B56" s="67" t="s">
        <v>438</v>
      </c>
      <c r="C56" s="67" t="s">
        <v>11101</v>
      </c>
      <c r="D56" s="67"/>
      <c r="E56" s="67"/>
      <c r="F56" s="67"/>
      <c r="G56" s="67"/>
      <c r="H56" s="67"/>
      <c r="I56" s="67"/>
      <c r="J56" s="67"/>
      <c r="K56" s="67"/>
    </row>
    <row r="57" spans="1:11" ht="15" x14ac:dyDescent="0.25">
      <c r="A57" s="67" t="s">
        <v>174</v>
      </c>
      <c r="B57" s="67" t="s">
        <v>11158</v>
      </c>
      <c r="C57" s="67" t="s">
        <v>11101</v>
      </c>
      <c r="D57" s="67"/>
      <c r="E57" s="67"/>
      <c r="F57" s="67"/>
      <c r="G57" s="67"/>
      <c r="H57" s="67"/>
      <c r="I57" s="67"/>
      <c r="J57" s="67"/>
      <c r="K57" s="67"/>
    </row>
    <row r="58" spans="1:11" ht="15" x14ac:dyDescent="0.25">
      <c r="A58" s="67" t="s">
        <v>174</v>
      </c>
      <c r="B58" s="67" t="s">
        <v>11159</v>
      </c>
      <c r="C58" s="67" t="s">
        <v>46</v>
      </c>
      <c r="D58" s="67"/>
      <c r="E58" s="67"/>
      <c r="F58" s="67"/>
      <c r="G58" s="67"/>
      <c r="H58" s="67"/>
      <c r="I58" s="67"/>
      <c r="J58" s="67"/>
      <c r="K58" s="67"/>
    </row>
    <row r="59" spans="1:11" ht="15" x14ac:dyDescent="0.25">
      <c r="A59" s="67" t="s">
        <v>174</v>
      </c>
      <c r="B59" s="67" t="s">
        <v>11160</v>
      </c>
      <c r="C59" s="67" t="s">
        <v>46</v>
      </c>
      <c r="D59" s="67"/>
      <c r="E59" s="67"/>
      <c r="F59" s="67"/>
      <c r="G59" s="67"/>
      <c r="H59" s="67"/>
      <c r="I59" s="67"/>
      <c r="J59" s="67"/>
      <c r="K59" s="67"/>
    </row>
    <row r="60" spans="1:11" ht="15" x14ac:dyDescent="0.25">
      <c r="A60" s="67" t="s">
        <v>174</v>
      </c>
      <c r="B60" s="67" t="s">
        <v>11161</v>
      </c>
      <c r="C60" s="67" t="s">
        <v>46</v>
      </c>
      <c r="D60" s="67"/>
      <c r="E60" s="67"/>
      <c r="F60" s="67"/>
      <c r="G60" s="67"/>
      <c r="H60" s="67"/>
      <c r="I60" s="67"/>
      <c r="J60" s="67"/>
      <c r="K60" s="67"/>
    </row>
    <row r="61" spans="1:11" ht="15" x14ac:dyDescent="0.25">
      <c r="A61" s="67" t="s">
        <v>174</v>
      </c>
      <c r="B61" s="67" t="s">
        <v>11162</v>
      </c>
      <c r="C61" s="67" t="s">
        <v>11101</v>
      </c>
      <c r="D61" s="67"/>
      <c r="E61" s="67"/>
      <c r="F61" s="67"/>
      <c r="G61" s="67"/>
      <c r="H61" s="67"/>
      <c r="I61" s="67"/>
      <c r="J61" s="67"/>
      <c r="K61" s="67"/>
    </row>
    <row r="62" spans="1:11" ht="15" x14ac:dyDescent="0.25">
      <c r="A62" s="67" t="s">
        <v>174</v>
      </c>
      <c r="B62" s="67" t="s">
        <v>11163</v>
      </c>
      <c r="C62" s="67" t="s">
        <v>11101</v>
      </c>
      <c r="D62" s="67"/>
      <c r="E62" s="67"/>
      <c r="F62" s="67"/>
      <c r="G62" s="67"/>
      <c r="H62" s="67"/>
      <c r="I62" s="67"/>
      <c r="J62" s="67"/>
      <c r="K62" s="67"/>
    </row>
    <row r="63" spans="1:11" ht="15" x14ac:dyDescent="0.25">
      <c r="A63" s="67" t="s">
        <v>174</v>
      </c>
      <c r="B63" s="67" t="s">
        <v>11164</v>
      </c>
      <c r="C63" s="67" t="s">
        <v>11101</v>
      </c>
      <c r="D63" s="67"/>
      <c r="E63" s="67"/>
      <c r="F63" s="67"/>
      <c r="G63" s="67"/>
      <c r="H63" s="67"/>
      <c r="I63" s="67"/>
      <c r="J63" s="67"/>
      <c r="K63" s="67"/>
    </row>
    <row r="64" spans="1:11" ht="15" x14ac:dyDescent="0.25">
      <c r="A64" s="67" t="s">
        <v>174</v>
      </c>
      <c r="B64" s="67" t="s">
        <v>11165</v>
      </c>
      <c r="C64" s="67" t="s">
        <v>46</v>
      </c>
      <c r="D64" s="67"/>
      <c r="E64" s="67"/>
      <c r="F64" s="67"/>
      <c r="G64" s="67"/>
      <c r="H64" s="67"/>
      <c r="I64" s="67"/>
      <c r="J64" s="67"/>
      <c r="K64" s="67"/>
    </row>
    <row r="65" spans="1:11" ht="15" x14ac:dyDescent="0.25">
      <c r="A65" s="67" t="s">
        <v>174</v>
      </c>
      <c r="B65" s="67" t="s">
        <v>11166</v>
      </c>
      <c r="C65" s="67" t="s">
        <v>46</v>
      </c>
      <c r="D65" s="67"/>
      <c r="E65" s="67"/>
      <c r="F65" s="67"/>
      <c r="G65" s="67"/>
      <c r="H65" s="67"/>
      <c r="I65" s="67"/>
      <c r="J65" s="67"/>
      <c r="K65" s="67"/>
    </row>
    <row r="66" spans="1:11" ht="15" x14ac:dyDescent="0.25">
      <c r="A66" s="67" t="s">
        <v>174</v>
      </c>
      <c r="B66" s="67" t="s">
        <v>11167</v>
      </c>
      <c r="C66" s="67" t="s">
        <v>46</v>
      </c>
      <c r="D66" s="67"/>
      <c r="E66" s="67"/>
      <c r="F66" s="67"/>
      <c r="G66" s="67"/>
      <c r="H66" s="67"/>
      <c r="I66" s="67"/>
      <c r="J66" s="67"/>
      <c r="K66" s="67"/>
    </row>
    <row r="67" spans="1:11" ht="15" x14ac:dyDescent="0.25">
      <c r="A67" s="67" t="s">
        <v>174</v>
      </c>
      <c r="B67" s="67" t="s">
        <v>11168</v>
      </c>
      <c r="C67" s="67" t="s">
        <v>46</v>
      </c>
      <c r="D67" s="67"/>
      <c r="E67" s="67"/>
      <c r="F67" s="67"/>
      <c r="G67" s="67"/>
      <c r="H67" s="67"/>
      <c r="I67" s="67"/>
      <c r="J67" s="67"/>
      <c r="K67" s="67"/>
    </row>
    <row r="68" spans="1:11" ht="15" x14ac:dyDescent="0.25">
      <c r="A68" s="67" t="s">
        <v>174</v>
      </c>
      <c r="B68" s="67" t="s">
        <v>11169</v>
      </c>
      <c r="C68" s="67" t="s">
        <v>46</v>
      </c>
      <c r="D68" s="67"/>
      <c r="E68" s="67"/>
      <c r="F68" s="67"/>
      <c r="G68" s="67"/>
      <c r="H68" s="67"/>
      <c r="I68" s="67"/>
      <c r="J68" s="67"/>
      <c r="K68" s="67"/>
    </row>
    <row r="69" spans="1:11" ht="15" x14ac:dyDescent="0.25">
      <c r="A69" s="67" t="s">
        <v>174</v>
      </c>
      <c r="B69" s="67" t="s">
        <v>11170</v>
      </c>
      <c r="C69" s="67" t="s">
        <v>11101</v>
      </c>
      <c r="D69" s="67"/>
      <c r="E69" s="67"/>
      <c r="F69" s="67"/>
      <c r="G69" s="67"/>
      <c r="H69" s="67"/>
      <c r="I69" s="67"/>
      <c r="J69" s="67"/>
      <c r="K69" s="67"/>
    </row>
    <row r="70" spans="1:11" ht="15" x14ac:dyDescent="0.25">
      <c r="A70" s="67" t="s">
        <v>174</v>
      </c>
      <c r="B70" s="67" t="s">
        <v>11171</v>
      </c>
      <c r="C70" s="67" t="s">
        <v>46</v>
      </c>
      <c r="D70" s="67"/>
      <c r="E70" s="67"/>
      <c r="F70" s="67"/>
      <c r="G70" s="67"/>
      <c r="H70" s="67"/>
      <c r="I70" s="67"/>
      <c r="J70" s="67"/>
      <c r="K70" s="67"/>
    </row>
    <row r="71" spans="1:11" ht="15" x14ac:dyDescent="0.25">
      <c r="A71" s="67" t="s">
        <v>174</v>
      </c>
      <c r="B71" s="67" t="s">
        <v>11172</v>
      </c>
      <c r="C71" s="67" t="s">
        <v>11101</v>
      </c>
      <c r="D71" s="67"/>
      <c r="E71" s="67"/>
      <c r="F71" s="67"/>
      <c r="G71" s="67"/>
      <c r="H71" s="67"/>
      <c r="I71" s="67"/>
      <c r="J71" s="67"/>
      <c r="K71" s="67"/>
    </row>
    <row r="72" spans="1:11" ht="15" x14ac:dyDescent="0.25">
      <c r="A72" s="67" t="s">
        <v>174</v>
      </c>
      <c r="B72" s="67" t="s">
        <v>11173</v>
      </c>
      <c r="C72" s="67" t="s">
        <v>11101</v>
      </c>
      <c r="D72" s="67"/>
      <c r="E72" s="67"/>
      <c r="F72" s="67"/>
      <c r="G72" s="67"/>
      <c r="H72" s="67"/>
      <c r="I72" s="67"/>
      <c r="J72" s="67"/>
      <c r="K72" s="67"/>
    </row>
    <row r="73" spans="1:11" ht="15" x14ac:dyDescent="0.25">
      <c r="A73" s="67" t="s">
        <v>174</v>
      </c>
      <c r="B73" s="67" t="s">
        <v>11174</v>
      </c>
      <c r="C73" s="67" t="s">
        <v>11101</v>
      </c>
      <c r="D73" s="67"/>
      <c r="E73" s="67"/>
      <c r="F73" s="67"/>
      <c r="G73" s="67"/>
      <c r="H73" s="67"/>
      <c r="I73" s="67"/>
      <c r="J73" s="67"/>
      <c r="K73" s="67"/>
    </row>
    <row r="74" spans="1:11" ht="15" x14ac:dyDescent="0.25">
      <c r="A74" s="67" t="s">
        <v>174</v>
      </c>
      <c r="B74" s="67" t="s">
        <v>11175</v>
      </c>
      <c r="C74" s="67" t="s">
        <v>46</v>
      </c>
      <c r="D74" s="67"/>
      <c r="E74" s="67"/>
      <c r="F74" s="67"/>
      <c r="G74" s="67"/>
      <c r="H74" s="67"/>
      <c r="I74" s="67"/>
      <c r="J74" s="67"/>
      <c r="K74" s="67"/>
    </row>
    <row r="75" spans="1:11" ht="15" x14ac:dyDescent="0.25">
      <c r="A75" s="67" t="s">
        <v>174</v>
      </c>
      <c r="B75" s="67" t="s">
        <v>11176</v>
      </c>
      <c r="C75" s="67" t="s">
        <v>46</v>
      </c>
      <c r="D75" s="67"/>
      <c r="E75" s="67"/>
      <c r="F75" s="67"/>
      <c r="G75" s="67"/>
      <c r="H75" s="67"/>
      <c r="I75" s="67"/>
      <c r="J75" s="67"/>
      <c r="K75" s="67"/>
    </row>
    <row r="76" spans="1:11" ht="15" x14ac:dyDescent="0.25">
      <c r="A76" s="67" t="s">
        <v>174</v>
      </c>
      <c r="B76" s="67" t="s">
        <v>11177</v>
      </c>
      <c r="C76" s="67" t="s">
        <v>46</v>
      </c>
      <c r="D76" s="67"/>
      <c r="E76" s="67"/>
      <c r="F76" s="67"/>
      <c r="G76" s="67"/>
      <c r="H76" s="67"/>
      <c r="I76" s="67"/>
      <c r="J76" s="67"/>
      <c r="K76" s="67"/>
    </row>
    <row r="77" spans="1:11" ht="15" x14ac:dyDescent="0.25">
      <c r="A77" s="67" t="s">
        <v>174</v>
      </c>
      <c r="B77" s="67" t="s">
        <v>11178</v>
      </c>
      <c r="C77" s="67" t="s">
        <v>46</v>
      </c>
      <c r="D77" s="67"/>
      <c r="E77" s="67"/>
      <c r="F77" s="67"/>
      <c r="G77" s="67"/>
      <c r="H77" s="67"/>
      <c r="I77" s="67"/>
      <c r="J77" s="67"/>
      <c r="K77" s="67"/>
    </row>
    <row r="78" spans="1:11" ht="15" x14ac:dyDescent="0.25">
      <c r="A78" s="67" t="s">
        <v>174</v>
      </c>
      <c r="B78" s="67" t="s">
        <v>11179</v>
      </c>
      <c r="C78" s="67" t="s">
        <v>11101</v>
      </c>
      <c r="D78" s="67"/>
      <c r="E78" s="67"/>
      <c r="F78" s="67"/>
      <c r="G78" s="67"/>
      <c r="H78" s="67"/>
      <c r="I78" s="67"/>
      <c r="J78" s="67"/>
      <c r="K78" s="67"/>
    </row>
    <row r="79" spans="1:11" ht="15" x14ac:dyDescent="0.25">
      <c r="A79" s="67" t="s">
        <v>174</v>
      </c>
      <c r="B79" s="67" t="s">
        <v>11180</v>
      </c>
      <c r="C79" s="67" t="s">
        <v>46</v>
      </c>
      <c r="D79" s="67"/>
      <c r="E79" s="67"/>
      <c r="F79" s="67"/>
      <c r="G79" s="67"/>
      <c r="H79" s="67"/>
      <c r="I79" s="67"/>
      <c r="J79" s="67"/>
      <c r="K79" s="67"/>
    </row>
    <row r="80" spans="1:11" ht="15" x14ac:dyDescent="0.25">
      <c r="A80" s="67" t="s">
        <v>174</v>
      </c>
      <c r="B80" s="67" t="s">
        <v>11181</v>
      </c>
      <c r="C80" s="67" t="s">
        <v>11101</v>
      </c>
      <c r="D80" s="67"/>
      <c r="E80" s="67"/>
      <c r="F80" s="67"/>
      <c r="G80" s="67"/>
      <c r="H80" s="67"/>
      <c r="I80" s="67"/>
      <c r="J80" s="67"/>
      <c r="K80" s="67"/>
    </row>
    <row r="81" spans="1:11" ht="15" x14ac:dyDescent="0.25">
      <c r="A81" s="67" t="s">
        <v>174</v>
      </c>
      <c r="B81" s="67" t="s">
        <v>11182</v>
      </c>
      <c r="C81" s="67" t="s">
        <v>11101</v>
      </c>
      <c r="D81" s="67"/>
      <c r="E81" s="67"/>
      <c r="F81" s="67"/>
      <c r="G81" s="67"/>
      <c r="H81" s="67"/>
      <c r="I81" s="67"/>
      <c r="J81" s="67"/>
      <c r="K81" s="67"/>
    </row>
    <row r="82" spans="1:11" ht="15" x14ac:dyDescent="0.25">
      <c r="A82" s="67" t="s">
        <v>174</v>
      </c>
      <c r="B82" s="67" t="s">
        <v>301</v>
      </c>
      <c r="C82" s="67" t="s">
        <v>46</v>
      </c>
      <c r="D82" s="67"/>
      <c r="E82" s="67"/>
      <c r="F82" s="67"/>
      <c r="G82" s="67"/>
      <c r="H82" s="67"/>
      <c r="I82" s="67"/>
      <c r="J82" s="67"/>
      <c r="K82" s="67"/>
    </row>
    <row r="83" spans="1:11" ht="15" x14ac:dyDescent="0.25">
      <c r="A83" s="67" t="s">
        <v>174</v>
      </c>
      <c r="B83" s="67" t="s">
        <v>11183</v>
      </c>
      <c r="C83" s="67" t="s">
        <v>11101</v>
      </c>
      <c r="D83" s="67"/>
      <c r="E83" s="67"/>
      <c r="F83" s="67"/>
      <c r="G83" s="67"/>
      <c r="H83" s="67"/>
      <c r="I83" s="67"/>
      <c r="J83" s="67"/>
      <c r="K83" s="67"/>
    </row>
    <row r="84" spans="1:11" ht="15" x14ac:dyDescent="0.25">
      <c r="A84" s="67" t="s">
        <v>174</v>
      </c>
      <c r="B84" s="67" t="s">
        <v>11184</v>
      </c>
      <c r="C84" s="67" t="s">
        <v>46</v>
      </c>
      <c r="D84" s="67"/>
      <c r="E84" s="67"/>
      <c r="F84" s="67"/>
      <c r="G84" s="67"/>
      <c r="H84" s="67"/>
      <c r="I84" s="67"/>
      <c r="J84" s="67"/>
      <c r="K84" s="67"/>
    </row>
    <row r="85" spans="1:11" ht="15" x14ac:dyDescent="0.25">
      <c r="A85" s="67" t="s">
        <v>174</v>
      </c>
      <c r="B85" s="67" t="s">
        <v>11185</v>
      </c>
      <c r="C85" s="67" t="s">
        <v>46</v>
      </c>
      <c r="D85" s="67"/>
      <c r="E85" s="67"/>
      <c r="F85" s="67"/>
      <c r="G85" s="67"/>
      <c r="H85" s="67"/>
      <c r="I85" s="67"/>
      <c r="J85" s="67"/>
      <c r="K85" s="67"/>
    </row>
    <row r="86" spans="1:11" ht="15" x14ac:dyDescent="0.25">
      <c r="A86" s="67" t="s">
        <v>174</v>
      </c>
      <c r="B86" s="67" t="s">
        <v>11186</v>
      </c>
      <c r="C86" s="67" t="s">
        <v>46</v>
      </c>
      <c r="D86" s="67"/>
      <c r="E86" s="67"/>
      <c r="F86" s="67"/>
      <c r="G86" s="67"/>
      <c r="H86" s="67"/>
      <c r="I86" s="67"/>
      <c r="J86" s="67"/>
      <c r="K86" s="67"/>
    </row>
    <row r="87" spans="1:11" ht="15" x14ac:dyDescent="0.25">
      <c r="A87" s="67" t="s">
        <v>174</v>
      </c>
      <c r="B87" s="67" t="s">
        <v>11187</v>
      </c>
      <c r="C87" s="67" t="s">
        <v>11101</v>
      </c>
      <c r="D87" s="67"/>
      <c r="E87" s="67"/>
      <c r="F87" s="67"/>
      <c r="G87" s="67"/>
      <c r="H87" s="67"/>
      <c r="I87" s="67"/>
      <c r="J87" s="67"/>
      <c r="K87" s="67"/>
    </row>
    <row r="88" spans="1:11" ht="15" x14ac:dyDescent="0.25">
      <c r="A88" s="67" t="s">
        <v>174</v>
      </c>
      <c r="B88" s="67" t="s">
        <v>11188</v>
      </c>
      <c r="C88" s="67" t="s">
        <v>46</v>
      </c>
      <c r="D88" s="67"/>
      <c r="E88" s="67"/>
      <c r="F88" s="67"/>
      <c r="G88" s="67"/>
      <c r="H88" s="67"/>
      <c r="I88" s="67"/>
      <c r="J88" s="67"/>
      <c r="K88" s="67"/>
    </row>
    <row r="89" spans="1:11" ht="15" x14ac:dyDescent="0.25">
      <c r="A89" s="67" t="s">
        <v>174</v>
      </c>
      <c r="B89" s="67" t="s">
        <v>11189</v>
      </c>
      <c r="C89" s="67" t="s">
        <v>46</v>
      </c>
      <c r="D89" s="67"/>
      <c r="E89" s="67"/>
      <c r="F89" s="67"/>
      <c r="G89" s="67"/>
      <c r="H89" s="67"/>
      <c r="I89" s="67"/>
      <c r="J89" s="67"/>
      <c r="K89" s="67"/>
    </row>
    <row r="90" spans="1:11" ht="15" x14ac:dyDescent="0.25">
      <c r="A90" s="67" t="s">
        <v>174</v>
      </c>
      <c r="B90" s="67" t="s">
        <v>11190</v>
      </c>
      <c r="C90" s="67" t="s">
        <v>11101</v>
      </c>
      <c r="D90" s="67"/>
      <c r="E90" s="67"/>
      <c r="F90" s="67"/>
      <c r="G90" s="67"/>
      <c r="H90" s="67"/>
      <c r="I90" s="67"/>
      <c r="J90" s="67"/>
      <c r="K90" s="67"/>
    </row>
    <row r="91" spans="1:11" ht="15" x14ac:dyDescent="0.25">
      <c r="A91" s="67" t="s">
        <v>174</v>
      </c>
      <c r="B91" s="67" t="s">
        <v>11191</v>
      </c>
      <c r="C91" s="67" t="s">
        <v>46</v>
      </c>
      <c r="D91" s="67"/>
      <c r="E91" s="67"/>
      <c r="F91" s="67"/>
      <c r="G91" s="67"/>
      <c r="H91" s="67"/>
      <c r="I91" s="67"/>
      <c r="J91" s="67"/>
      <c r="K91" s="67"/>
    </row>
    <row r="92" spans="1:11" ht="15" x14ac:dyDescent="0.25">
      <c r="A92" s="67" t="s">
        <v>174</v>
      </c>
      <c r="B92" s="67" t="s">
        <v>11192</v>
      </c>
      <c r="C92" s="67" t="s">
        <v>46</v>
      </c>
      <c r="D92" s="67"/>
      <c r="E92" s="67"/>
      <c r="F92" s="67"/>
      <c r="G92" s="67"/>
      <c r="H92" s="67"/>
      <c r="I92" s="67"/>
      <c r="J92" s="67"/>
      <c r="K92" s="67"/>
    </row>
    <row r="93" spans="1:11" ht="15" x14ac:dyDescent="0.25">
      <c r="A93" s="67" t="s">
        <v>174</v>
      </c>
      <c r="B93" s="67" t="s">
        <v>11193</v>
      </c>
      <c r="C93" s="67" t="s">
        <v>11101</v>
      </c>
      <c r="D93" s="67"/>
      <c r="E93" s="67"/>
      <c r="F93" s="67"/>
      <c r="G93" s="67"/>
      <c r="H93" s="67"/>
      <c r="I93" s="67"/>
      <c r="J93" s="67"/>
      <c r="K93" s="67"/>
    </row>
    <row r="94" spans="1:11" ht="15" x14ac:dyDescent="0.25">
      <c r="A94" s="67" t="s">
        <v>174</v>
      </c>
      <c r="B94" s="67" t="s">
        <v>11194</v>
      </c>
      <c r="C94" s="67" t="s">
        <v>11101</v>
      </c>
      <c r="D94" s="67"/>
      <c r="E94" s="67"/>
      <c r="F94" s="67"/>
      <c r="G94" s="67"/>
      <c r="H94" s="67"/>
      <c r="I94" s="67"/>
      <c r="J94" s="67"/>
      <c r="K94" s="67"/>
    </row>
    <row r="95" spans="1:11" ht="15" x14ac:dyDescent="0.25">
      <c r="A95" s="67" t="s">
        <v>174</v>
      </c>
      <c r="B95" s="67" t="s">
        <v>11195</v>
      </c>
      <c r="C95" s="67" t="s">
        <v>46</v>
      </c>
      <c r="D95" s="67"/>
      <c r="E95" s="67"/>
      <c r="F95" s="67"/>
      <c r="G95" s="67"/>
      <c r="H95" s="67"/>
      <c r="I95" s="67"/>
      <c r="J95" s="67"/>
      <c r="K95" s="67"/>
    </row>
    <row r="96" spans="1:11" ht="15" x14ac:dyDescent="0.25">
      <c r="A96" s="67" t="s">
        <v>174</v>
      </c>
      <c r="B96" s="67" t="s">
        <v>11196</v>
      </c>
      <c r="C96" s="67" t="s">
        <v>11101</v>
      </c>
      <c r="D96" s="67"/>
      <c r="E96" s="67"/>
      <c r="F96" s="67"/>
      <c r="G96" s="67"/>
      <c r="H96" s="67"/>
      <c r="I96" s="67"/>
      <c r="J96" s="67"/>
      <c r="K96" s="67"/>
    </row>
    <row r="97" spans="1:11" ht="15" x14ac:dyDescent="0.25">
      <c r="A97" s="67" t="s">
        <v>174</v>
      </c>
      <c r="B97" s="67" t="s">
        <v>326</v>
      </c>
      <c r="C97" s="67" t="s">
        <v>11101</v>
      </c>
      <c r="D97" s="67"/>
      <c r="E97" s="67"/>
      <c r="F97" s="67"/>
      <c r="G97" s="67"/>
      <c r="H97" s="67"/>
      <c r="I97" s="67"/>
      <c r="J97" s="67"/>
      <c r="K97" s="67"/>
    </row>
    <row r="98" spans="1:11" ht="15" x14ac:dyDescent="0.25">
      <c r="A98" s="67" t="s">
        <v>174</v>
      </c>
      <c r="B98" s="67" t="s">
        <v>11197</v>
      </c>
      <c r="C98" s="67" t="s">
        <v>46</v>
      </c>
      <c r="D98" s="67"/>
      <c r="E98" s="67"/>
      <c r="F98" s="67"/>
      <c r="G98" s="67"/>
      <c r="H98" s="67"/>
      <c r="I98" s="67"/>
      <c r="J98" s="67"/>
      <c r="K98" s="67"/>
    </row>
    <row r="99" spans="1:11" ht="15" x14ac:dyDescent="0.25">
      <c r="A99" s="67" t="s">
        <v>174</v>
      </c>
      <c r="B99" s="67" t="s">
        <v>11198</v>
      </c>
      <c r="C99" s="67" t="s">
        <v>11101</v>
      </c>
      <c r="D99" s="67"/>
      <c r="E99" s="67"/>
      <c r="F99" s="67"/>
      <c r="G99" s="67"/>
      <c r="H99" s="67"/>
      <c r="I99" s="67"/>
      <c r="J99" s="67"/>
      <c r="K99" s="67"/>
    </row>
    <row r="100" spans="1:11" ht="15" x14ac:dyDescent="0.25">
      <c r="A100" s="67" t="s">
        <v>174</v>
      </c>
      <c r="B100" s="67" t="s">
        <v>11199</v>
      </c>
      <c r="C100" s="67" t="s">
        <v>11101</v>
      </c>
      <c r="D100" s="67"/>
      <c r="E100" s="67"/>
      <c r="F100" s="67"/>
      <c r="G100" s="67"/>
      <c r="H100" s="67"/>
      <c r="I100" s="67"/>
      <c r="J100" s="67"/>
      <c r="K100" s="67"/>
    </row>
    <row r="101" spans="1:11" ht="15" x14ac:dyDescent="0.25">
      <c r="A101" s="67" t="s">
        <v>174</v>
      </c>
      <c r="B101" s="67" t="s">
        <v>11200</v>
      </c>
      <c r="C101" s="67" t="s">
        <v>46</v>
      </c>
      <c r="D101" s="67"/>
      <c r="E101" s="67"/>
      <c r="F101" s="67"/>
      <c r="G101" s="67"/>
      <c r="H101" s="67"/>
      <c r="I101" s="67"/>
      <c r="J101" s="67"/>
      <c r="K101" s="67"/>
    </row>
    <row r="102" spans="1:11" ht="15" x14ac:dyDescent="0.25">
      <c r="A102" s="67" t="s">
        <v>174</v>
      </c>
      <c r="B102" s="67" t="s">
        <v>11201</v>
      </c>
      <c r="C102" s="67" t="s">
        <v>46</v>
      </c>
      <c r="D102" s="67"/>
      <c r="E102" s="67"/>
      <c r="F102" s="67"/>
      <c r="G102" s="67"/>
      <c r="H102" s="67"/>
      <c r="I102" s="67"/>
      <c r="J102" s="67"/>
      <c r="K102" s="67"/>
    </row>
    <row r="103" spans="1:11" ht="15" x14ac:dyDescent="0.25">
      <c r="A103" s="67" t="s">
        <v>174</v>
      </c>
      <c r="B103" s="67" t="s">
        <v>11202</v>
      </c>
      <c r="C103" s="67" t="s">
        <v>11101</v>
      </c>
      <c r="D103" s="67"/>
      <c r="E103" s="67"/>
      <c r="F103" s="67"/>
      <c r="G103" s="67"/>
      <c r="H103" s="67"/>
      <c r="I103" s="67"/>
      <c r="J103" s="67"/>
      <c r="K103" s="67"/>
    </row>
    <row r="104" spans="1:11" ht="15" x14ac:dyDescent="0.25">
      <c r="A104" s="67" t="s">
        <v>177</v>
      </c>
      <c r="B104" s="67" t="s">
        <v>441</v>
      </c>
      <c r="C104" s="67" t="s">
        <v>46</v>
      </c>
      <c r="D104" s="67"/>
      <c r="E104" s="67"/>
      <c r="F104" s="67"/>
      <c r="G104" s="67"/>
      <c r="H104" s="67"/>
      <c r="I104" s="67"/>
      <c r="J104" s="67"/>
      <c r="K104" s="67"/>
    </row>
    <row r="105" spans="1:11" ht="15" x14ac:dyDescent="0.25">
      <c r="A105" s="67" t="s">
        <v>177</v>
      </c>
      <c r="B105" s="67" t="s">
        <v>443</v>
      </c>
      <c r="C105" s="67" t="s">
        <v>46</v>
      </c>
      <c r="D105" s="67"/>
      <c r="E105" s="67"/>
      <c r="F105" s="67"/>
      <c r="G105" s="67"/>
      <c r="H105" s="67"/>
      <c r="I105" s="67"/>
      <c r="J105" s="67"/>
      <c r="K105" s="67"/>
    </row>
    <row r="106" spans="1:11" ht="15" x14ac:dyDescent="0.25">
      <c r="A106" s="67" t="s">
        <v>177</v>
      </c>
      <c r="B106" s="67" t="s">
        <v>445</v>
      </c>
      <c r="C106" s="67" t="s">
        <v>46</v>
      </c>
      <c r="D106" s="67"/>
      <c r="E106" s="67"/>
      <c r="F106" s="67"/>
      <c r="G106" s="67"/>
      <c r="H106" s="67"/>
      <c r="I106" s="67"/>
      <c r="J106" s="67"/>
      <c r="K106" s="67"/>
    </row>
    <row r="107" spans="1:11" ht="15" x14ac:dyDescent="0.25">
      <c r="A107" s="67" t="s">
        <v>177</v>
      </c>
      <c r="B107" s="67" t="s">
        <v>447</v>
      </c>
      <c r="C107" s="67" t="s">
        <v>46</v>
      </c>
      <c r="D107" s="67"/>
      <c r="E107" s="67"/>
      <c r="F107" s="67"/>
      <c r="G107" s="67"/>
      <c r="H107" s="67"/>
      <c r="I107" s="67"/>
      <c r="J107" s="67"/>
      <c r="K107" s="67"/>
    </row>
    <row r="108" spans="1:11" ht="15" x14ac:dyDescent="0.25">
      <c r="A108" s="67" t="s">
        <v>177</v>
      </c>
      <c r="B108" s="67" t="s">
        <v>449</v>
      </c>
      <c r="C108" s="67" t="s">
        <v>46</v>
      </c>
      <c r="D108" s="67"/>
      <c r="E108" s="67"/>
      <c r="F108" s="67"/>
      <c r="G108" s="67"/>
      <c r="H108" s="67"/>
      <c r="I108" s="67"/>
      <c r="J108" s="67"/>
      <c r="K108" s="67"/>
    </row>
    <row r="109" spans="1:11" ht="15" x14ac:dyDescent="0.25">
      <c r="A109" s="67" t="s">
        <v>177</v>
      </c>
      <c r="B109" s="67" t="s">
        <v>451</v>
      </c>
      <c r="C109" s="67" t="s">
        <v>46</v>
      </c>
      <c r="D109" s="67"/>
      <c r="E109" s="67"/>
      <c r="F109" s="67"/>
      <c r="G109" s="67"/>
      <c r="H109" s="67"/>
      <c r="I109" s="67"/>
      <c r="J109" s="67"/>
      <c r="K109" s="67"/>
    </row>
    <row r="110" spans="1:11" ht="15" x14ac:dyDescent="0.25">
      <c r="A110" s="67" t="s">
        <v>177</v>
      </c>
      <c r="B110" s="67" t="s">
        <v>453</v>
      </c>
      <c r="C110" s="67" t="s">
        <v>11101</v>
      </c>
      <c r="D110" s="67"/>
      <c r="E110" s="67"/>
      <c r="F110" s="67"/>
      <c r="G110" s="67"/>
      <c r="H110" s="67"/>
      <c r="I110" s="67"/>
      <c r="J110" s="67"/>
      <c r="K110" s="67"/>
    </row>
    <row r="111" spans="1:11" ht="15" x14ac:dyDescent="0.25">
      <c r="A111" s="67" t="s">
        <v>177</v>
      </c>
      <c r="B111" s="67" t="s">
        <v>455</v>
      </c>
      <c r="C111" s="67" t="s">
        <v>46</v>
      </c>
      <c r="D111" s="67"/>
      <c r="E111" s="67"/>
      <c r="F111" s="67"/>
      <c r="G111" s="67"/>
      <c r="H111" s="67"/>
      <c r="I111" s="67"/>
      <c r="J111" s="67"/>
      <c r="K111" s="67"/>
    </row>
    <row r="112" spans="1:11" ht="15" x14ac:dyDescent="0.25">
      <c r="A112" s="67" t="s">
        <v>177</v>
      </c>
      <c r="B112" s="67" t="s">
        <v>457</v>
      </c>
      <c r="C112" s="67" t="s">
        <v>46</v>
      </c>
      <c r="D112" s="67"/>
      <c r="E112" s="67"/>
      <c r="F112" s="67"/>
      <c r="G112" s="67"/>
      <c r="H112" s="67"/>
      <c r="I112" s="67"/>
      <c r="J112" s="67"/>
      <c r="K112" s="67"/>
    </row>
    <row r="113" spans="1:11" ht="15" x14ac:dyDescent="0.25">
      <c r="A113" s="67" t="s">
        <v>177</v>
      </c>
      <c r="B113" s="67" t="s">
        <v>459</v>
      </c>
      <c r="C113" s="67" t="s">
        <v>46</v>
      </c>
      <c r="D113" s="67"/>
      <c r="E113" s="67"/>
      <c r="F113" s="67"/>
      <c r="G113" s="67"/>
      <c r="H113" s="67"/>
      <c r="I113" s="67"/>
      <c r="J113" s="67"/>
      <c r="K113" s="67"/>
    </row>
    <row r="114" spans="1:11" ht="15" x14ac:dyDescent="0.25">
      <c r="A114" s="67" t="s">
        <v>177</v>
      </c>
      <c r="B114" s="67" t="s">
        <v>461</v>
      </c>
      <c r="C114" s="67" t="s">
        <v>46</v>
      </c>
      <c r="D114" s="67"/>
      <c r="E114" s="67"/>
      <c r="F114" s="67"/>
      <c r="G114" s="67"/>
      <c r="H114" s="67"/>
      <c r="I114" s="67"/>
      <c r="J114" s="67"/>
      <c r="K114" s="67"/>
    </row>
    <row r="115" spans="1:11" ht="15" x14ac:dyDescent="0.25">
      <c r="A115" s="67" t="s">
        <v>177</v>
      </c>
      <c r="B115" s="67" t="s">
        <v>463</v>
      </c>
      <c r="C115" s="67" t="s">
        <v>46</v>
      </c>
      <c r="D115" s="67"/>
      <c r="E115" s="67"/>
      <c r="F115" s="67"/>
      <c r="G115" s="67"/>
      <c r="H115" s="67"/>
      <c r="I115" s="67"/>
      <c r="J115" s="67"/>
      <c r="K115" s="67"/>
    </row>
    <row r="116" spans="1:11" ht="15" x14ac:dyDescent="0.25">
      <c r="A116" s="67" t="s">
        <v>177</v>
      </c>
      <c r="B116" s="67" t="s">
        <v>465</v>
      </c>
      <c r="C116" s="67" t="s">
        <v>46</v>
      </c>
      <c r="D116" s="67"/>
      <c r="E116" s="67"/>
      <c r="F116" s="67"/>
      <c r="G116" s="67"/>
      <c r="H116" s="67"/>
      <c r="I116" s="67"/>
      <c r="J116" s="67"/>
      <c r="K116" s="67"/>
    </row>
    <row r="117" spans="1:11" ht="15" x14ac:dyDescent="0.25">
      <c r="A117" s="67" t="s">
        <v>177</v>
      </c>
      <c r="B117" s="67" t="s">
        <v>467</v>
      </c>
      <c r="C117" s="67" t="s">
        <v>46</v>
      </c>
      <c r="D117" s="67"/>
      <c r="E117" s="67"/>
      <c r="F117" s="67"/>
      <c r="G117" s="67"/>
      <c r="H117" s="67"/>
      <c r="I117" s="67"/>
      <c r="J117" s="67"/>
      <c r="K117" s="67"/>
    </row>
    <row r="118" spans="1:11" ht="15" x14ac:dyDescent="0.25">
      <c r="A118" s="67" t="s">
        <v>177</v>
      </c>
      <c r="B118" s="67" t="s">
        <v>469</v>
      </c>
      <c r="C118" s="67" t="s">
        <v>46</v>
      </c>
      <c r="D118" s="67"/>
      <c r="E118" s="67"/>
      <c r="F118" s="67"/>
      <c r="G118" s="67"/>
      <c r="H118" s="67"/>
      <c r="I118" s="67"/>
      <c r="J118" s="67"/>
      <c r="K118" s="67"/>
    </row>
    <row r="119" spans="1:11" ht="15" x14ac:dyDescent="0.25">
      <c r="A119" s="67" t="s">
        <v>177</v>
      </c>
      <c r="B119" s="67" t="s">
        <v>471</v>
      </c>
      <c r="C119" s="67" t="s">
        <v>46</v>
      </c>
      <c r="D119" s="67"/>
      <c r="E119" s="67"/>
      <c r="F119" s="67"/>
      <c r="G119" s="67"/>
      <c r="H119" s="67"/>
      <c r="I119" s="67"/>
      <c r="J119" s="67"/>
      <c r="K119" s="67"/>
    </row>
    <row r="120" spans="1:11" ht="15" x14ac:dyDescent="0.25">
      <c r="A120" s="67" t="s">
        <v>177</v>
      </c>
      <c r="B120" s="67" t="s">
        <v>473</v>
      </c>
      <c r="C120" s="67" t="s">
        <v>46</v>
      </c>
      <c r="D120" s="67"/>
      <c r="E120" s="67"/>
      <c r="F120" s="67"/>
      <c r="G120" s="67"/>
      <c r="H120" s="67"/>
      <c r="I120" s="67"/>
      <c r="J120" s="67"/>
      <c r="K120" s="67"/>
    </row>
    <row r="121" spans="1:11" ht="15" x14ac:dyDescent="0.25">
      <c r="A121" s="67" t="s">
        <v>177</v>
      </c>
      <c r="B121" s="67" t="s">
        <v>475</v>
      </c>
      <c r="C121" s="67" t="s">
        <v>46</v>
      </c>
      <c r="D121" s="67"/>
      <c r="E121" s="67"/>
      <c r="F121" s="67"/>
      <c r="G121" s="67"/>
      <c r="H121" s="67"/>
      <c r="I121" s="67"/>
      <c r="J121" s="67"/>
      <c r="K121" s="67"/>
    </row>
    <row r="122" spans="1:11" ht="15" x14ac:dyDescent="0.25">
      <c r="A122" s="67" t="s">
        <v>177</v>
      </c>
      <c r="B122" s="67" t="s">
        <v>477</v>
      </c>
      <c r="C122" s="67" t="s">
        <v>46</v>
      </c>
      <c r="D122" s="67"/>
      <c r="E122" s="67"/>
      <c r="F122" s="67"/>
      <c r="G122" s="67"/>
      <c r="H122" s="67"/>
      <c r="I122" s="67"/>
      <c r="J122" s="67"/>
      <c r="K122" s="67"/>
    </row>
    <row r="123" spans="1:11" ht="15" x14ac:dyDescent="0.25">
      <c r="A123" s="67" t="s">
        <v>177</v>
      </c>
      <c r="B123" s="67" t="s">
        <v>479</v>
      </c>
      <c r="C123" s="67" t="s">
        <v>11101</v>
      </c>
      <c r="D123" s="67"/>
      <c r="E123" s="67"/>
      <c r="F123" s="67"/>
      <c r="G123" s="67"/>
      <c r="H123" s="67"/>
      <c r="I123" s="67"/>
      <c r="J123" s="67"/>
      <c r="K123" s="67"/>
    </row>
    <row r="124" spans="1:11" ht="15" x14ac:dyDescent="0.25">
      <c r="A124" s="67" t="s">
        <v>177</v>
      </c>
      <c r="B124" s="67" t="s">
        <v>481</v>
      </c>
      <c r="C124" s="67" t="s">
        <v>46</v>
      </c>
      <c r="D124" s="67"/>
      <c r="E124" s="67"/>
      <c r="F124" s="67"/>
      <c r="G124" s="67"/>
      <c r="H124" s="67"/>
      <c r="I124" s="67"/>
      <c r="J124" s="67"/>
      <c r="K124" s="67"/>
    </row>
    <row r="125" spans="1:11" ht="15" x14ac:dyDescent="0.25">
      <c r="A125" s="67" t="s">
        <v>177</v>
      </c>
      <c r="B125" s="67" t="s">
        <v>483</v>
      </c>
      <c r="C125" s="67" t="s">
        <v>46</v>
      </c>
      <c r="D125" s="67"/>
      <c r="E125" s="67"/>
      <c r="F125" s="67"/>
      <c r="G125" s="67"/>
      <c r="H125" s="67"/>
      <c r="I125" s="67"/>
      <c r="J125" s="67"/>
      <c r="K125" s="67"/>
    </row>
    <row r="126" spans="1:11" ht="15" x14ac:dyDescent="0.25">
      <c r="A126" s="67" t="s">
        <v>177</v>
      </c>
      <c r="B126" s="67" t="s">
        <v>485</v>
      </c>
      <c r="C126" s="67" t="s">
        <v>46</v>
      </c>
      <c r="D126" s="67"/>
      <c r="E126" s="67"/>
      <c r="F126" s="67"/>
      <c r="G126" s="67"/>
      <c r="H126" s="67"/>
      <c r="I126" s="67"/>
      <c r="J126" s="67"/>
      <c r="K126" s="67"/>
    </row>
    <row r="127" spans="1:11" ht="15" x14ac:dyDescent="0.25">
      <c r="A127" s="67" t="s">
        <v>177</v>
      </c>
      <c r="B127" s="67" t="s">
        <v>487</v>
      </c>
      <c r="C127" s="67" t="s">
        <v>46</v>
      </c>
      <c r="D127" s="67"/>
      <c r="E127" s="67"/>
      <c r="F127" s="67"/>
      <c r="G127" s="67"/>
      <c r="H127" s="67"/>
      <c r="I127" s="67"/>
      <c r="J127" s="67"/>
      <c r="K127" s="67"/>
    </row>
    <row r="128" spans="1:11" ht="15" x14ac:dyDescent="0.25">
      <c r="A128" s="67" t="s">
        <v>177</v>
      </c>
      <c r="B128" s="67" t="s">
        <v>489</v>
      </c>
      <c r="C128" s="67" t="s">
        <v>46</v>
      </c>
      <c r="D128" s="67"/>
      <c r="E128" s="67"/>
      <c r="F128" s="67"/>
      <c r="G128" s="67"/>
      <c r="H128" s="67"/>
      <c r="I128" s="67"/>
      <c r="J128" s="67"/>
      <c r="K128" s="67"/>
    </row>
    <row r="129" spans="1:11" ht="15" x14ac:dyDescent="0.25">
      <c r="A129" s="67" t="s">
        <v>177</v>
      </c>
      <c r="B129" s="67" t="s">
        <v>491</v>
      </c>
      <c r="C129" s="67" t="s">
        <v>46</v>
      </c>
      <c r="D129" s="67"/>
      <c r="E129" s="67"/>
      <c r="F129" s="67"/>
      <c r="G129" s="67"/>
      <c r="H129" s="67"/>
      <c r="I129" s="67"/>
      <c r="J129" s="67"/>
      <c r="K129" s="67"/>
    </row>
    <row r="130" spans="1:11" ht="15" x14ac:dyDescent="0.25">
      <c r="A130" s="67" t="s">
        <v>177</v>
      </c>
      <c r="B130" s="67" t="s">
        <v>493</v>
      </c>
      <c r="C130" s="67" t="s">
        <v>46</v>
      </c>
      <c r="D130" s="67"/>
      <c r="E130" s="67"/>
      <c r="F130" s="67"/>
      <c r="G130" s="67"/>
      <c r="H130" s="67"/>
      <c r="I130" s="67"/>
      <c r="J130" s="67"/>
      <c r="K130" s="67"/>
    </row>
    <row r="131" spans="1:11" ht="15" x14ac:dyDescent="0.25">
      <c r="A131" s="67" t="s">
        <v>177</v>
      </c>
      <c r="B131" s="67" t="s">
        <v>495</v>
      </c>
      <c r="C131" s="67" t="s">
        <v>46</v>
      </c>
      <c r="D131" s="67"/>
      <c r="E131" s="67"/>
      <c r="F131" s="67"/>
      <c r="G131" s="67"/>
      <c r="H131" s="67"/>
      <c r="I131" s="67"/>
      <c r="J131" s="67"/>
      <c r="K131" s="67"/>
    </row>
    <row r="132" spans="1:11" ht="15" x14ac:dyDescent="0.25">
      <c r="A132" s="67" t="s">
        <v>177</v>
      </c>
      <c r="B132" s="67" t="s">
        <v>497</v>
      </c>
      <c r="C132" s="67" t="s">
        <v>46</v>
      </c>
      <c r="D132" s="67"/>
      <c r="E132" s="67"/>
      <c r="F132" s="67"/>
      <c r="G132" s="67"/>
      <c r="H132" s="67"/>
      <c r="I132" s="67"/>
      <c r="J132" s="67"/>
      <c r="K132" s="67"/>
    </row>
    <row r="133" spans="1:11" ht="15" x14ac:dyDescent="0.25">
      <c r="A133" s="67" t="s">
        <v>177</v>
      </c>
      <c r="B133" s="67" t="s">
        <v>499</v>
      </c>
      <c r="C133" s="67" t="s">
        <v>46</v>
      </c>
      <c r="D133" s="67"/>
      <c r="E133" s="67"/>
      <c r="F133" s="67"/>
      <c r="G133" s="67"/>
      <c r="H133" s="67"/>
      <c r="I133" s="67"/>
      <c r="J133" s="67"/>
      <c r="K133" s="67"/>
    </row>
    <row r="134" spans="1:11" ht="15" x14ac:dyDescent="0.25">
      <c r="A134" s="67" t="s">
        <v>177</v>
      </c>
      <c r="B134" s="67" t="s">
        <v>501</v>
      </c>
      <c r="C134" s="67" t="s">
        <v>46</v>
      </c>
      <c r="D134" s="67"/>
      <c r="E134" s="67"/>
      <c r="F134" s="67"/>
      <c r="G134" s="67"/>
      <c r="H134" s="67"/>
      <c r="I134" s="67"/>
      <c r="J134" s="67"/>
      <c r="K134" s="67"/>
    </row>
    <row r="135" spans="1:11" ht="15" x14ac:dyDescent="0.25">
      <c r="A135" s="67" t="s">
        <v>177</v>
      </c>
      <c r="B135" s="67" t="s">
        <v>503</v>
      </c>
      <c r="C135" s="67" t="s">
        <v>46</v>
      </c>
      <c r="D135" s="67"/>
      <c r="E135" s="67"/>
      <c r="F135" s="67"/>
      <c r="G135" s="67"/>
      <c r="H135" s="67"/>
      <c r="I135" s="67"/>
      <c r="J135" s="67"/>
      <c r="K135" s="67"/>
    </row>
    <row r="136" spans="1:11" ht="15" x14ac:dyDescent="0.25">
      <c r="A136" s="67" t="s">
        <v>177</v>
      </c>
      <c r="B136" s="67" t="s">
        <v>505</v>
      </c>
      <c r="C136" s="67" t="s">
        <v>11101</v>
      </c>
      <c r="D136" s="67"/>
      <c r="E136" s="67"/>
      <c r="F136" s="67"/>
      <c r="G136" s="67"/>
      <c r="H136" s="67"/>
      <c r="I136" s="67"/>
      <c r="J136" s="67"/>
      <c r="K136" s="67"/>
    </row>
    <row r="137" spans="1:11" ht="15" x14ac:dyDescent="0.25">
      <c r="A137" s="67" t="s">
        <v>171</v>
      </c>
      <c r="B137" s="67" t="s">
        <v>508</v>
      </c>
      <c r="C137" s="67" t="s">
        <v>11101</v>
      </c>
      <c r="D137" s="67"/>
      <c r="E137" s="67"/>
      <c r="F137" s="67"/>
      <c r="G137" s="67"/>
      <c r="H137" s="67"/>
      <c r="I137" s="67"/>
      <c r="J137" s="67"/>
      <c r="K137" s="67"/>
    </row>
    <row r="138" spans="1:11" ht="15" x14ac:dyDescent="0.25">
      <c r="A138" s="67" t="s">
        <v>171</v>
      </c>
      <c r="B138" s="67" t="s">
        <v>11203</v>
      </c>
      <c r="C138" s="67" t="s">
        <v>11101</v>
      </c>
      <c r="D138" s="67"/>
      <c r="E138" s="67"/>
      <c r="F138" s="67"/>
      <c r="G138" s="67"/>
      <c r="H138" s="67"/>
      <c r="I138" s="67"/>
      <c r="J138" s="67"/>
      <c r="K138" s="67"/>
    </row>
    <row r="139" spans="1:11" ht="15" x14ac:dyDescent="0.25">
      <c r="A139" s="67" t="s">
        <v>171</v>
      </c>
      <c r="B139" s="67" t="s">
        <v>514</v>
      </c>
      <c r="C139" s="67" t="s">
        <v>46</v>
      </c>
      <c r="D139" s="67"/>
      <c r="E139" s="67"/>
      <c r="F139" s="67"/>
      <c r="G139" s="67"/>
      <c r="H139" s="67"/>
      <c r="I139" s="67"/>
      <c r="J139" s="67"/>
      <c r="K139" s="67"/>
    </row>
    <row r="140" spans="1:11" ht="15" x14ac:dyDescent="0.25">
      <c r="A140" s="67" t="s">
        <v>171</v>
      </c>
      <c r="B140" s="67" t="s">
        <v>11204</v>
      </c>
      <c r="C140" s="67" t="s">
        <v>46</v>
      </c>
      <c r="D140" s="67"/>
      <c r="E140" s="67"/>
      <c r="F140" s="67"/>
      <c r="G140" s="67"/>
      <c r="H140" s="67"/>
      <c r="I140" s="67"/>
      <c r="J140" s="67"/>
      <c r="K140" s="67"/>
    </row>
    <row r="141" spans="1:11" ht="15" x14ac:dyDescent="0.25">
      <c r="A141" s="67" t="s">
        <v>171</v>
      </c>
      <c r="B141" s="67" t="s">
        <v>11205</v>
      </c>
      <c r="C141" s="67" t="s">
        <v>46</v>
      </c>
      <c r="D141" s="67"/>
      <c r="E141" s="67"/>
      <c r="F141" s="67"/>
      <c r="G141" s="67"/>
      <c r="H141" s="67"/>
      <c r="I141" s="67"/>
      <c r="J141" s="67"/>
      <c r="K141" s="67"/>
    </row>
    <row r="142" spans="1:11" ht="15" x14ac:dyDescent="0.25">
      <c r="A142" s="67" t="s">
        <v>171</v>
      </c>
      <c r="B142" s="67" t="s">
        <v>523</v>
      </c>
      <c r="C142" s="67" t="s">
        <v>46</v>
      </c>
      <c r="D142" s="67"/>
      <c r="E142" s="67"/>
      <c r="F142" s="67"/>
      <c r="G142" s="67"/>
      <c r="H142" s="67"/>
      <c r="I142" s="67"/>
      <c r="J142" s="67"/>
      <c r="K142" s="67"/>
    </row>
    <row r="143" spans="1:11" ht="15" x14ac:dyDescent="0.25">
      <c r="A143" s="67" t="s">
        <v>171</v>
      </c>
      <c r="B143" s="67" t="s">
        <v>526</v>
      </c>
      <c r="C143" s="67" t="s">
        <v>46</v>
      </c>
      <c r="D143" s="67"/>
      <c r="E143" s="67"/>
      <c r="F143" s="67"/>
      <c r="G143" s="67"/>
      <c r="H143" s="67"/>
      <c r="I143" s="67"/>
      <c r="J143" s="67"/>
      <c r="K143" s="67"/>
    </row>
    <row r="144" spans="1:11" ht="15" x14ac:dyDescent="0.25">
      <c r="A144" s="67" t="s">
        <v>171</v>
      </c>
      <c r="B144" s="67" t="s">
        <v>529</v>
      </c>
      <c r="C144" s="67" t="s">
        <v>11101</v>
      </c>
      <c r="D144" s="67"/>
      <c r="E144" s="67"/>
      <c r="F144" s="67"/>
      <c r="G144" s="67"/>
      <c r="H144" s="67"/>
      <c r="I144" s="67"/>
      <c r="J144" s="67"/>
      <c r="K144" s="67"/>
    </row>
    <row r="145" spans="1:11" ht="15" x14ac:dyDescent="0.25">
      <c r="A145" s="67" t="s">
        <v>171</v>
      </c>
      <c r="B145" s="67" t="s">
        <v>11206</v>
      </c>
      <c r="C145" s="67" t="s">
        <v>11101</v>
      </c>
      <c r="D145" s="67"/>
      <c r="E145" s="67"/>
      <c r="F145" s="67"/>
      <c r="G145" s="67"/>
      <c r="H145" s="67"/>
      <c r="I145" s="67"/>
      <c r="J145" s="67"/>
      <c r="K145" s="67"/>
    </row>
    <row r="146" spans="1:11" ht="15" x14ac:dyDescent="0.25">
      <c r="A146" s="67" t="s">
        <v>171</v>
      </c>
      <c r="B146" s="67" t="s">
        <v>535</v>
      </c>
      <c r="C146" s="67" t="s">
        <v>46</v>
      </c>
      <c r="D146" s="67"/>
      <c r="E146" s="67"/>
      <c r="F146" s="67"/>
      <c r="G146" s="67"/>
      <c r="H146" s="67"/>
      <c r="I146" s="67"/>
      <c r="J146" s="67"/>
      <c r="K146" s="67"/>
    </row>
    <row r="147" spans="1:11" ht="15" x14ac:dyDescent="0.25">
      <c r="A147" s="67" t="s">
        <v>171</v>
      </c>
      <c r="B147" s="67" t="s">
        <v>11207</v>
      </c>
      <c r="C147" s="67" t="s">
        <v>11101</v>
      </c>
      <c r="D147" s="67"/>
      <c r="E147" s="67"/>
      <c r="F147" s="67"/>
      <c r="G147" s="67"/>
      <c r="H147" s="67"/>
      <c r="I147" s="67"/>
      <c r="J147" s="67"/>
      <c r="K147" s="67"/>
    </row>
    <row r="148" spans="1:11" ht="15" x14ac:dyDescent="0.25">
      <c r="A148" s="67" t="s">
        <v>171</v>
      </c>
      <c r="B148" s="67" t="s">
        <v>541</v>
      </c>
      <c r="C148" s="67" t="s">
        <v>11101</v>
      </c>
      <c r="D148" s="67"/>
      <c r="E148" s="67"/>
      <c r="F148" s="67"/>
      <c r="G148" s="67"/>
      <c r="H148" s="67"/>
      <c r="I148" s="67"/>
      <c r="J148" s="67"/>
      <c r="K148" s="67"/>
    </row>
    <row r="149" spans="1:11" ht="15" x14ac:dyDescent="0.25">
      <c r="A149" s="67" t="s">
        <v>172</v>
      </c>
      <c r="B149" s="67" t="s">
        <v>11208</v>
      </c>
      <c r="C149" s="67" t="s">
        <v>11101</v>
      </c>
      <c r="D149" s="67"/>
      <c r="E149" s="67"/>
      <c r="F149" s="67"/>
      <c r="G149" s="67"/>
      <c r="H149" s="67"/>
      <c r="I149" s="67"/>
      <c r="J149" s="67"/>
      <c r="K149" s="67"/>
    </row>
    <row r="150" spans="1:11" ht="15" x14ac:dyDescent="0.25">
      <c r="A150" s="67" t="s">
        <v>172</v>
      </c>
      <c r="B150" s="67" t="s">
        <v>11209</v>
      </c>
      <c r="C150" s="67" t="s">
        <v>11101</v>
      </c>
      <c r="D150" s="67"/>
      <c r="E150" s="67"/>
      <c r="F150" s="67"/>
      <c r="G150" s="67"/>
      <c r="H150" s="67"/>
      <c r="I150" s="67"/>
      <c r="J150" s="67"/>
      <c r="K150" s="67"/>
    </row>
    <row r="151" spans="1:11" ht="15" x14ac:dyDescent="0.25">
      <c r="A151" s="67" t="s">
        <v>172</v>
      </c>
      <c r="B151" s="67" t="s">
        <v>11210</v>
      </c>
      <c r="C151" s="67" t="s">
        <v>46</v>
      </c>
      <c r="D151" s="67"/>
      <c r="E151" s="67"/>
      <c r="F151" s="67"/>
      <c r="G151" s="67"/>
      <c r="H151" s="67"/>
      <c r="I151" s="67"/>
      <c r="J151" s="67"/>
      <c r="K151" s="67"/>
    </row>
    <row r="152" spans="1:11" ht="15" x14ac:dyDescent="0.25">
      <c r="A152" s="67" t="s">
        <v>172</v>
      </c>
      <c r="B152" s="67" t="s">
        <v>11211</v>
      </c>
      <c r="C152" s="67" t="s">
        <v>46</v>
      </c>
      <c r="D152" s="67"/>
      <c r="E152" s="67"/>
      <c r="F152" s="67"/>
      <c r="G152" s="67"/>
      <c r="H152" s="67"/>
      <c r="I152" s="67"/>
      <c r="J152" s="67"/>
      <c r="K152" s="67"/>
    </row>
    <row r="153" spans="1:11" ht="15" x14ac:dyDescent="0.25">
      <c r="A153" s="67" t="s">
        <v>172</v>
      </c>
      <c r="B153" s="67" t="s">
        <v>555</v>
      </c>
      <c r="C153" s="67" t="s">
        <v>46</v>
      </c>
      <c r="D153" s="67"/>
      <c r="E153" s="67"/>
      <c r="F153" s="67"/>
      <c r="G153" s="67"/>
      <c r="H153" s="67"/>
      <c r="I153" s="67"/>
      <c r="J153" s="67"/>
      <c r="K153" s="67"/>
    </row>
    <row r="154" spans="1:11" ht="15" x14ac:dyDescent="0.25">
      <c r="A154" s="67" t="s">
        <v>172</v>
      </c>
      <c r="B154" s="67" t="s">
        <v>11212</v>
      </c>
      <c r="C154" s="67" t="s">
        <v>46</v>
      </c>
      <c r="D154" s="67"/>
      <c r="E154" s="67"/>
      <c r="F154" s="67"/>
      <c r="G154" s="67"/>
      <c r="H154" s="67"/>
      <c r="I154" s="67"/>
      <c r="J154" s="67"/>
      <c r="K154" s="67"/>
    </row>
    <row r="155" spans="1:11" ht="15" x14ac:dyDescent="0.25">
      <c r="A155" s="67" t="s">
        <v>172</v>
      </c>
      <c r="B155" s="67" t="s">
        <v>561</v>
      </c>
      <c r="C155" s="67" t="s">
        <v>46</v>
      </c>
      <c r="D155" s="67"/>
      <c r="E155" s="67"/>
      <c r="F155" s="67"/>
      <c r="G155" s="67"/>
      <c r="H155" s="67"/>
      <c r="I155" s="67"/>
      <c r="J155" s="67"/>
      <c r="K155" s="67"/>
    </row>
    <row r="156" spans="1:11" ht="15" x14ac:dyDescent="0.25">
      <c r="A156" s="67" t="s">
        <v>172</v>
      </c>
      <c r="B156" s="67" t="s">
        <v>563</v>
      </c>
      <c r="C156" s="67" t="s">
        <v>46</v>
      </c>
      <c r="D156" s="67"/>
      <c r="E156" s="67"/>
      <c r="F156" s="67"/>
      <c r="G156" s="67"/>
      <c r="H156" s="67"/>
      <c r="I156" s="67"/>
      <c r="J156" s="67"/>
      <c r="K156" s="67"/>
    </row>
    <row r="157" spans="1:11" ht="15" x14ac:dyDescent="0.25">
      <c r="A157" s="67" t="s">
        <v>172</v>
      </c>
      <c r="B157" s="67" t="s">
        <v>11213</v>
      </c>
      <c r="C157" s="67" t="s">
        <v>46</v>
      </c>
      <c r="D157" s="67"/>
      <c r="E157" s="67"/>
      <c r="F157" s="67"/>
      <c r="G157" s="67"/>
      <c r="H157" s="67"/>
      <c r="I157" s="67"/>
      <c r="J157" s="67"/>
      <c r="K157" s="67"/>
    </row>
    <row r="158" spans="1:11" ht="15" x14ac:dyDescent="0.25">
      <c r="A158" s="67" t="s">
        <v>172</v>
      </c>
      <c r="B158" s="67" t="s">
        <v>11214</v>
      </c>
      <c r="C158" s="67" t="s">
        <v>46</v>
      </c>
      <c r="D158" s="67"/>
      <c r="E158" s="67"/>
      <c r="F158" s="67"/>
      <c r="G158" s="67"/>
      <c r="H158" s="67"/>
      <c r="I158" s="67"/>
      <c r="J158" s="67"/>
      <c r="K158" s="67"/>
    </row>
    <row r="159" spans="1:11" ht="15" x14ac:dyDescent="0.25">
      <c r="A159" s="67" t="s">
        <v>172</v>
      </c>
      <c r="B159" s="67" t="s">
        <v>11215</v>
      </c>
      <c r="C159" s="67" t="s">
        <v>46</v>
      </c>
      <c r="D159" s="67"/>
      <c r="E159" s="67"/>
      <c r="F159" s="67"/>
      <c r="G159" s="67"/>
      <c r="H159" s="67"/>
      <c r="I159" s="67"/>
      <c r="J159" s="67"/>
      <c r="K159" s="67"/>
    </row>
    <row r="160" spans="1:11" ht="15" x14ac:dyDescent="0.25">
      <c r="A160" s="67" t="s">
        <v>172</v>
      </c>
      <c r="B160" s="67" t="s">
        <v>11216</v>
      </c>
      <c r="C160" s="67" t="s">
        <v>11101</v>
      </c>
      <c r="D160" s="67"/>
      <c r="E160" s="67"/>
      <c r="F160" s="67"/>
      <c r="G160" s="67"/>
      <c r="H160" s="67"/>
      <c r="I160" s="67"/>
      <c r="J160" s="67"/>
      <c r="K160" s="67"/>
    </row>
    <row r="161" spans="1:11" ht="15" x14ac:dyDescent="0.25">
      <c r="A161" s="67" t="s">
        <v>172</v>
      </c>
      <c r="B161" s="67" t="s">
        <v>11217</v>
      </c>
      <c r="C161" s="67" t="s">
        <v>11101</v>
      </c>
      <c r="D161" s="67"/>
      <c r="E161" s="67"/>
      <c r="F161" s="67"/>
      <c r="G161" s="67"/>
      <c r="H161" s="67"/>
      <c r="I161" s="67"/>
      <c r="J161" s="67"/>
      <c r="K161" s="67"/>
    </row>
    <row r="162" spans="1:11" ht="15" x14ac:dyDescent="0.25">
      <c r="A162" s="67" t="s">
        <v>172</v>
      </c>
      <c r="B162" s="67" t="s">
        <v>11218</v>
      </c>
      <c r="C162" s="67" t="s">
        <v>11101</v>
      </c>
      <c r="D162" s="67"/>
      <c r="E162" s="67"/>
      <c r="F162" s="67"/>
      <c r="G162" s="67"/>
      <c r="H162" s="67"/>
      <c r="I162" s="67"/>
      <c r="J162" s="67"/>
      <c r="K162" s="67"/>
    </row>
    <row r="163" spans="1:11" ht="15" x14ac:dyDescent="0.25">
      <c r="A163" s="67" t="s">
        <v>172</v>
      </c>
      <c r="B163" s="67" t="s">
        <v>11219</v>
      </c>
      <c r="C163" s="67" t="s">
        <v>46</v>
      </c>
      <c r="D163" s="67"/>
      <c r="E163" s="67"/>
      <c r="F163" s="67"/>
      <c r="G163" s="67"/>
      <c r="H163" s="67"/>
      <c r="I163" s="67"/>
      <c r="J163" s="67"/>
      <c r="K163" s="67"/>
    </row>
    <row r="164" spans="1:11" ht="15" x14ac:dyDescent="0.25">
      <c r="A164" s="67" t="s">
        <v>172</v>
      </c>
      <c r="B164" s="67" t="s">
        <v>11220</v>
      </c>
      <c r="C164" s="67" t="s">
        <v>46</v>
      </c>
      <c r="D164" s="67"/>
      <c r="E164" s="67"/>
      <c r="F164" s="67"/>
      <c r="G164" s="67"/>
      <c r="H164" s="67"/>
      <c r="I164" s="67"/>
      <c r="J164" s="67"/>
      <c r="K164" s="67"/>
    </row>
    <row r="165" spans="1:11" ht="15" x14ac:dyDescent="0.25">
      <c r="A165" s="67" t="s">
        <v>172</v>
      </c>
      <c r="B165" s="67" t="s">
        <v>11221</v>
      </c>
      <c r="C165" s="67" t="s">
        <v>46</v>
      </c>
      <c r="D165" s="67"/>
      <c r="E165" s="67"/>
      <c r="F165" s="67"/>
      <c r="G165" s="67"/>
      <c r="H165" s="67"/>
      <c r="I165" s="67"/>
      <c r="J165" s="67"/>
      <c r="K165" s="67"/>
    </row>
    <row r="166" spans="1:11" ht="15" x14ac:dyDescent="0.25">
      <c r="A166" s="67" t="s">
        <v>172</v>
      </c>
      <c r="B166" s="67" t="s">
        <v>11222</v>
      </c>
      <c r="C166" s="67" t="s">
        <v>46</v>
      </c>
      <c r="D166" s="67"/>
      <c r="E166" s="67"/>
      <c r="F166" s="67"/>
      <c r="G166" s="67"/>
      <c r="H166" s="67"/>
      <c r="I166" s="67"/>
      <c r="J166" s="67"/>
      <c r="K166" s="67"/>
    </row>
    <row r="167" spans="1:11" ht="15" x14ac:dyDescent="0.25">
      <c r="A167" s="67" t="s">
        <v>172</v>
      </c>
      <c r="B167" s="67" t="s">
        <v>11223</v>
      </c>
      <c r="C167" s="67" t="s">
        <v>46</v>
      </c>
      <c r="D167" s="67"/>
      <c r="E167" s="67"/>
      <c r="F167" s="67"/>
      <c r="G167" s="67"/>
      <c r="H167" s="67"/>
      <c r="I167" s="67"/>
      <c r="J167" s="67"/>
      <c r="K167" s="67"/>
    </row>
    <row r="168" spans="1:11" ht="15" x14ac:dyDescent="0.25">
      <c r="A168" s="67" t="s">
        <v>172</v>
      </c>
      <c r="B168" s="67" t="s">
        <v>11224</v>
      </c>
      <c r="C168" s="67" t="s">
        <v>46</v>
      </c>
      <c r="D168" s="67"/>
      <c r="E168" s="67"/>
      <c r="F168" s="67"/>
      <c r="G168" s="67"/>
      <c r="H168" s="67"/>
      <c r="I168" s="67"/>
      <c r="J168" s="67"/>
      <c r="K168" s="67"/>
    </row>
    <row r="169" spans="1:11" ht="15" x14ac:dyDescent="0.25">
      <c r="A169" s="67" t="s">
        <v>172</v>
      </c>
      <c r="B169" s="67" t="s">
        <v>590</v>
      </c>
      <c r="C169" s="67" t="s">
        <v>11101</v>
      </c>
      <c r="D169" s="67"/>
      <c r="E169" s="67"/>
      <c r="F169" s="67"/>
      <c r="G169" s="67"/>
      <c r="H169" s="67"/>
      <c r="I169" s="67"/>
      <c r="J169" s="67"/>
      <c r="K169" s="67"/>
    </row>
    <row r="170" spans="1:11" ht="15" x14ac:dyDescent="0.25">
      <c r="A170" s="67" t="s">
        <v>172</v>
      </c>
      <c r="B170" s="67" t="s">
        <v>593</v>
      </c>
      <c r="C170" s="67" t="s">
        <v>11101</v>
      </c>
      <c r="D170" s="67"/>
      <c r="E170" s="67"/>
      <c r="F170" s="67"/>
      <c r="G170" s="67"/>
      <c r="H170" s="67"/>
      <c r="I170" s="67"/>
      <c r="J170" s="67"/>
      <c r="K170" s="67"/>
    </row>
    <row r="171" spans="1:11" ht="15" x14ac:dyDescent="0.25">
      <c r="A171" s="67" t="s">
        <v>172</v>
      </c>
      <c r="B171" s="67" t="s">
        <v>11225</v>
      </c>
      <c r="C171" s="67" t="s">
        <v>46</v>
      </c>
      <c r="D171" s="67"/>
      <c r="E171" s="67"/>
      <c r="F171" s="67"/>
      <c r="G171" s="67"/>
      <c r="H171" s="67"/>
      <c r="I171" s="67"/>
      <c r="J171" s="67"/>
      <c r="K171" s="67"/>
    </row>
    <row r="172" spans="1:11" ht="15" x14ac:dyDescent="0.25">
      <c r="A172" s="67" t="s">
        <v>172</v>
      </c>
      <c r="B172" s="67" t="s">
        <v>11226</v>
      </c>
      <c r="C172" s="67" t="s">
        <v>46</v>
      </c>
      <c r="D172" s="67"/>
      <c r="E172" s="67"/>
      <c r="F172" s="67"/>
      <c r="G172" s="67"/>
      <c r="H172" s="67"/>
      <c r="I172" s="67"/>
      <c r="J172" s="67"/>
      <c r="K172" s="67"/>
    </row>
    <row r="173" spans="1:11" ht="15" x14ac:dyDescent="0.25">
      <c r="A173" s="67" t="s">
        <v>172</v>
      </c>
      <c r="B173" s="67" t="s">
        <v>600</v>
      </c>
      <c r="C173" s="67" t="s">
        <v>46</v>
      </c>
      <c r="D173" s="67"/>
      <c r="E173" s="67"/>
      <c r="F173" s="67"/>
      <c r="G173" s="67"/>
      <c r="H173" s="67"/>
      <c r="I173" s="67"/>
      <c r="J173" s="67"/>
      <c r="K173" s="67"/>
    </row>
    <row r="174" spans="1:11" ht="15" x14ac:dyDescent="0.25">
      <c r="A174" s="67" t="s">
        <v>172</v>
      </c>
      <c r="B174" s="67" t="s">
        <v>11227</v>
      </c>
      <c r="C174" s="67" t="s">
        <v>46</v>
      </c>
      <c r="D174" s="67"/>
      <c r="E174" s="67"/>
      <c r="F174" s="67"/>
      <c r="G174" s="67"/>
      <c r="H174" s="67"/>
      <c r="I174" s="67"/>
      <c r="J174" s="67"/>
      <c r="K174" s="67"/>
    </row>
    <row r="175" spans="1:11" ht="15" x14ac:dyDescent="0.25">
      <c r="A175" s="67" t="s">
        <v>172</v>
      </c>
      <c r="B175" s="67" t="s">
        <v>11228</v>
      </c>
      <c r="C175" s="67" t="s">
        <v>46</v>
      </c>
      <c r="D175" s="67"/>
      <c r="E175" s="67"/>
      <c r="F175" s="67"/>
      <c r="G175" s="67"/>
      <c r="H175" s="67"/>
      <c r="I175" s="67"/>
      <c r="J175" s="67"/>
      <c r="K175" s="67"/>
    </row>
    <row r="176" spans="1:11" ht="15" x14ac:dyDescent="0.25">
      <c r="A176" s="67" t="s">
        <v>172</v>
      </c>
      <c r="B176" s="67" t="s">
        <v>11229</v>
      </c>
      <c r="C176" s="67" t="s">
        <v>46</v>
      </c>
      <c r="D176" s="67"/>
      <c r="E176" s="67"/>
      <c r="F176" s="67"/>
      <c r="G176" s="67"/>
      <c r="H176" s="67"/>
      <c r="I176" s="67"/>
      <c r="J176" s="67"/>
      <c r="K176" s="67"/>
    </row>
    <row r="177" spans="1:11" ht="15" x14ac:dyDescent="0.25">
      <c r="A177" s="67" t="s">
        <v>172</v>
      </c>
      <c r="B177" s="67" t="s">
        <v>610</v>
      </c>
      <c r="C177" s="67" t="s">
        <v>46</v>
      </c>
      <c r="D177" s="67"/>
      <c r="E177" s="67"/>
      <c r="F177" s="67"/>
      <c r="G177" s="67"/>
      <c r="H177" s="67"/>
      <c r="I177" s="67"/>
      <c r="J177" s="67"/>
      <c r="K177" s="67"/>
    </row>
    <row r="178" spans="1:11" ht="15" x14ac:dyDescent="0.25">
      <c r="A178" s="67" t="s">
        <v>172</v>
      </c>
      <c r="B178" s="67" t="s">
        <v>613</v>
      </c>
      <c r="C178" s="67" t="s">
        <v>46</v>
      </c>
      <c r="D178" s="67"/>
      <c r="E178" s="67"/>
      <c r="F178" s="67"/>
      <c r="G178" s="67"/>
      <c r="H178" s="67"/>
      <c r="I178" s="67"/>
      <c r="J178" s="67"/>
      <c r="K178" s="67"/>
    </row>
    <row r="179" spans="1:11" ht="15" x14ac:dyDescent="0.25">
      <c r="A179" s="67" t="s">
        <v>172</v>
      </c>
      <c r="B179" s="67" t="s">
        <v>11230</v>
      </c>
      <c r="C179" s="67" t="s">
        <v>46</v>
      </c>
      <c r="D179" s="67"/>
      <c r="E179" s="67"/>
      <c r="F179" s="67"/>
      <c r="G179" s="67"/>
      <c r="H179" s="67"/>
      <c r="I179" s="67"/>
      <c r="J179" s="67"/>
      <c r="K179" s="67"/>
    </row>
    <row r="180" spans="1:11" ht="15" x14ac:dyDescent="0.25">
      <c r="A180" s="67" t="s">
        <v>172</v>
      </c>
      <c r="B180" s="67" t="s">
        <v>11231</v>
      </c>
      <c r="C180" s="67" t="s">
        <v>46</v>
      </c>
      <c r="D180" s="67"/>
      <c r="E180" s="67"/>
      <c r="F180" s="67"/>
      <c r="G180" s="67"/>
      <c r="H180" s="67"/>
      <c r="I180" s="67"/>
      <c r="J180" s="67"/>
      <c r="K180" s="67"/>
    </row>
    <row r="181" spans="1:11" ht="15" x14ac:dyDescent="0.25">
      <c r="A181" s="67" t="s">
        <v>172</v>
      </c>
      <c r="B181" s="67" t="s">
        <v>11232</v>
      </c>
      <c r="C181" s="67" t="s">
        <v>46</v>
      </c>
      <c r="D181" s="67"/>
      <c r="E181" s="67"/>
      <c r="F181" s="67"/>
      <c r="G181" s="67"/>
      <c r="H181" s="67"/>
      <c r="I181" s="67"/>
      <c r="J181" s="67"/>
      <c r="K181" s="67"/>
    </row>
    <row r="182" spans="1:11" ht="15" x14ac:dyDescent="0.25">
      <c r="A182" s="67" t="s">
        <v>172</v>
      </c>
      <c r="B182" s="67" t="s">
        <v>623</v>
      </c>
      <c r="C182" s="67" t="s">
        <v>46</v>
      </c>
      <c r="D182" s="67"/>
      <c r="E182" s="67"/>
      <c r="F182" s="67"/>
      <c r="G182" s="67"/>
      <c r="H182" s="67"/>
      <c r="I182" s="67"/>
      <c r="J182" s="67"/>
      <c r="K182" s="67"/>
    </row>
    <row r="183" spans="1:11" ht="15" x14ac:dyDescent="0.25">
      <c r="A183" s="67" t="s">
        <v>172</v>
      </c>
      <c r="B183" s="67" t="s">
        <v>626</v>
      </c>
      <c r="C183" s="67" t="s">
        <v>46</v>
      </c>
      <c r="D183" s="67"/>
      <c r="E183" s="67"/>
      <c r="F183" s="67"/>
      <c r="G183" s="67"/>
      <c r="H183" s="67"/>
      <c r="I183" s="67"/>
      <c r="J183" s="67"/>
      <c r="K183" s="67"/>
    </row>
    <row r="184" spans="1:11" ht="15" x14ac:dyDescent="0.25">
      <c r="A184" s="67" t="s">
        <v>172</v>
      </c>
      <c r="B184" s="67" t="s">
        <v>11233</v>
      </c>
      <c r="C184" s="67" t="s">
        <v>11101</v>
      </c>
      <c r="D184" s="67"/>
      <c r="E184" s="67"/>
      <c r="F184" s="67"/>
      <c r="G184" s="67"/>
      <c r="H184" s="67"/>
      <c r="I184" s="67"/>
      <c r="J184" s="67"/>
      <c r="K184" s="67"/>
    </row>
    <row r="185" spans="1:11" ht="15" x14ac:dyDescent="0.25">
      <c r="A185" s="67" t="s">
        <v>172</v>
      </c>
      <c r="B185" s="67" t="s">
        <v>11234</v>
      </c>
      <c r="C185" s="67" t="s">
        <v>46</v>
      </c>
      <c r="D185" s="67"/>
      <c r="E185" s="67"/>
      <c r="F185" s="67"/>
      <c r="G185" s="67"/>
      <c r="H185" s="67"/>
      <c r="I185" s="67"/>
      <c r="J185" s="67"/>
      <c r="K185" s="67"/>
    </row>
    <row r="186" spans="1:11" ht="15" x14ac:dyDescent="0.25">
      <c r="A186" s="67" t="s">
        <v>172</v>
      </c>
      <c r="B186" s="67" t="s">
        <v>11235</v>
      </c>
      <c r="C186" s="67" t="s">
        <v>46</v>
      </c>
      <c r="D186" s="67"/>
      <c r="E186" s="67"/>
      <c r="F186" s="67"/>
      <c r="G186" s="67"/>
      <c r="H186" s="67"/>
      <c r="I186" s="67"/>
      <c r="J186" s="67"/>
      <c r="K186" s="67"/>
    </row>
    <row r="187" spans="1:11" ht="15" x14ac:dyDescent="0.25">
      <c r="A187" s="67" t="s">
        <v>172</v>
      </c>
      <c r="B187" s="67" t="s">
        <v>11236</v>
      </c>
      <c r="C187" s="67" t="s">
        <v>46</v>
      </c>
      <c r="D187" s="67"/>
      <c r="E187" s="67"/>
      <c r="F187" s="67"/>
      <c r="G187" s="67"/>
      <c r="H187" s="67"/>
      <c r="I187" s="67"/>
      <c r="J187" s="67"/>
      <c r="K187" s="67"/>
    </row>
    <row r="188" spans="1:11" ht="15" x14ac:dyDescent="0.25">
      <c r="A188" s="67" t="s">
        <v>172</v>
      </c>
      <c r="B188" s="67" t="s">
        <v>11237</v>
      </c>
      <c r="C188" s="67" t="s">
        <v>46</v>
      </c>
      <c r="D188" s="67"/>
      <c r="E188" s="67"/>
      <c r="F188" s="67"/>
      <c r="G188" s="67"/>
      <c r="H188" s="67"/>
      <c r="I188" s="67"/>
      <c r="J188" s="67"/>
      <c r="K188" s="67"/>
    </row>
    <row r="189" spans="1:11" ht="15" x14ac:dyDescent="0.25">
      <c r="A189" s="67" t="s">
        <v>172</v>
      </c>
      <c r="B189" s="67" t="s">
        <v>11238</v>
      </c>
      <c r="C189" s="67" t="s">
        <v>46</v>
      </c>
      <c r="D189" s="67"/>
      <c r="E189" s="67"/>
      <c r="F189" s="67"/>
      <c r="G189" s="67"/>
      <c r="H189" s="67"/>
      <c r="I189" s="67"/>
      <c r="J189" s="67"/>
      <c r="K189" s="67"/>
    </row>
    <row r="190" spans="1:11" ht="15" x14ac:dyDescent="0.25">
      <c r="A190" s="67" t="s">
        <v>178</v>
      </c>
      <c r="B190" s="67" t="s">
        <v>11239</v>
      </c>
      <c r="C190" s="67" t="s">
        <v>11101</v>
      </c>
      <c r="D190" s="67"/>
      <c r="E190" s="67"/>
      <c r="F190" s="67"/>
      <c r="G190" s="67"/>
      <c r="H190" s="67"/>
      <c r="I190" s="67"/>
      <c r="J190" s="67"/>
      <c r="K190" s="67"/>
    </row>
    <row r="191" spans="1:11" ht="15" x14ac:dyDescent="0.25">
      <c r="A191" s="67" t="s">
        <v>178</v>
      </c>
      <c r="B191" s="67" t="s">
        <v>11240</v>
      </c>
      <c r="C191" s="67" t="s">
        <v>46</v>
      </c>
      <c r="D191" s="67"/>
      <c r="E191" s="67"/>
      <c r="F191" s="67"/>
      <c r="G191" s="67"/>
      <c r="H191" s="67"/>
      <c r="I191" s="67"/>
      <c r="J191" s="67"/>
      <c r="K191" s="67"/>
    </row>
    <row r="192" spans="1:11" ht="15" x14ac:dyDescent="0.25">
      <c r="A192" s="67" t="s">
        <v>178</v>
      </c>
      <c r="B192" s="67" t="s">
        <v>11241</v>
      </c>
      <c r="C192" s="67" t="s">
        <v>11101</v>
      </c>
      <c r="D192" s="67"/>
      <c r="E192" s="67"/>
      <c r="F192" s="67"/>
      <c r="G192" s="67"/>
      <c r="H192" s="67"/>
      <c r="I192" s="67"/>
      <c r="J192" s="67"/>
      <c r="K192" s="67"/>
    </row>
    <row r="193" spans="1:11" ht="15" x14ac:dyDescent="0.25">
      <c r="A193" s="67" t="s">
        <v>178</v>
      </c>
      <c r="B193" s="67" t="s">
        <v>11242</v>
      </c>
      <c r="C193" s="67" t="s">
        <v>46</v>
      </c>
      <c r="D193" s="67"/>
      <c r="E193" s="67"/>
      <c r="F193" s="67"/>
      <c r="G193" s="67"/>
      <c r="H193" s="67"/>
      <c r="I193" s="67"/>
      <c r="J193" s="67"/>
      <c r="K193" s="67"/>
    </row>
    <row r="194" spans="1:11" ht="15" x14ac:dyDescent="0.25">
      <c r="A194" s="67" t="s">
        <v>178</v>
      </c>
      <c r="B194" s="67" t="s">
        <v>11243</v>
      </c>
      <c r="C194" s="67" t="s">
        <v>46</v>
      </c>
      <c r="D194" s="67"/>
      <c r="E194" s="67"/>
      <c r="F194" s="67"/>
      <c r="G194" s="67"/>
      <c r="H194" s="67"/>
      <c r="I194" s="67"/>
      <c r="J194" s="67"/>
      <c r="K194" s="67"/>
    </row>
    <row r="195" spans="1:11" ht="15" x14ac:dyDescent="0.25">
      <c r="A195" s="67" t="s">
        <v>178</v>
      </c>
      <c r="B195" s="67" t="s">
        <v>11244</v>
      </c>
      <c r="C195" s="67" t="s">
        <v>11101</v>
      </c>
      <c r="D195" s="67"/>
      <c r="E195" s="67"/>
      <c r="F195" s="67"/>
      <c r="G195" s="67"/>
      <c r="H195" s="67"/>
      <c r="I195" s="67"/>
      <c r="J195" s="67"/>
      <c r="K195" s="67"/>
    </row>
    <row r="196" spans="1:11" ht="15" x14ac:dyDescent="0.25">
      <c r="A196" s="67" t="s">
        <v>178</v>
      </c>
      <c r="B196" s="67" t="s">
        <v>664</v>
      </c>
      <c r="C196" s="67" t="s">
        <v>46</v>
      </c>
      <c r="D196" s="67"/>
      <c r="E196" s="67"/>
      <c r="F196" s="67"/>
      <c r="G196" s="67"/>
      <c r="H196" s="67"/>
      <c r="I196" s="67"/>
      <c r="J196" s="67"/>
      <c r="K196" s="67"/>
    </row>
    <row r="197" spans="1:11" ht="15" x14ac:dyDescent="0.25">
      <c r="A197" s="67" t="s">
        <v>178</v>
      </c>
      <c r="B197" s="67" t="s">
        <v>11245</v>
      </c>
      <c r="C197" s="67" t="s">
        <v>46</v>
      </c>
      <c r="D197" s="67"/>
      <c r="E197" s="67"/>
      <c r="F197" s="67"/>
      <c r="G197" s="67"/>
      <c r="H197" s="67"/>
      <c r="I197" s="67"/>
      <c r="J197" s="67"/>
      <c r="K197" s="67"/>
    </row>
    <row r="198" spans="1:11" ht="15" x14ac:dyDescent="0.25">
      <c r="A198" s="67" t="s">
        <v>178</v>
      </c>
      <c r="B198" s="67" t="s">
        <v>11246</v>
      </c>
      <c r="C198" s="67" t="s">
        <v>46</v>
      </c>
      <c r="D198" s="67"/>
      <c r="E198" s="67"/>
      <c r="F198" s="67"/>
      <c r="G198" s="67"/>
      <c r="H198" s="67"/>
      <c r="I198" s="67"/>
      <c r="J198" s="67"/>
      <c r="K198" s="67"/>
    </row>
    <row r="199" spans="1:11" ht="15" x14ac:dyDescent="0.25">
      <c r="A199" s="67" t="s">
        <v>178</v>
      </c>
      <c r="B199" s="67" t="s">
        <v>11247</v>
      </c>
      <c r="C199" s="67" t="s">
        <v>46</v>
      </c>
      <c r="D199" s="67"/>
      <c r="E199" s="67"/>
      <c r="F199" s="67"/>
      <c r="G199" s="67"/>
      <c r="H199" s="67"/>
      <c r="I199" s="67"/>
      <c r="J199" s="67"/>
      <c r="K199" s="67"/>
    </row>
    <row r="200" spans="1:11" ht="15" x14ac:dyDescent="0.25">
      <c r="A200" s="67" t="s">
        <v>178</v>
      </c>
      <c r="B200" s="67" t="s">
        <v>11248</v>
      </c>
      <c r="C200" s="67" t="s">
        <v>46</v>
      </c>
      <c r="D200" s="67"/>
      <c r="E200" s="67"/>
      <c r="F200" s="67"/>
      <c r="G200" s="67"/>
      <c r="H200" s="67"/>
      <c r="I200" s="67"/>
      <c r="J200" s="67"/>
      <c r="K200" s="67"/>
    </row>
    <row r="201" spans="1:11" ht="15" x14ac:dyDescent="0.25">
      <c r="A201" s="67" t="s">
        <v>178</v>
      </c>
      <c r="B201" s="67" t="s">
        <v>11249</v>
      </c>
      <c r="C201" s="67" t="s">
        <v>46</v>
      </c>
      <c r="D201" s="67"/>
      <c r="E201" s="67"/>
      <c r="F201" s="67"/>
      <c r="G201" s="67"/>
      <c r="H201" s="67"/>
      <c r="I201" s="67"/>
      <c r="J201" s="67"/>
      <c r="K201" s="67"/>
    </row>
    <row r="202" spans="1:11" ht="15" x14ac:dyDescent="0.25">
      <c r="A202" s="67" t="s">
        <v>178</v>
      </c>
      <c r="B202" s="67" t="s">
        <v>11250</v>
      </c>
      <c r="C202" s="67" t="s">
        <v>11101</v>
      </c>
      <c r="D202" s="67"/>
      <c r="E202" s="67"/>
      <c r="F202" s="67"/>
      <c r="G202" s="67"/>
      <c r="H202" s="67"/>
      <c r="I202" s="67"/>
      <c r="J202" s="67"/>
      <c r="K202" s="67"/>
    </row>
    <row r="203" spans="1:11" ht="15" x14ac:dyDescent="0.25">
      <c r="A203" s="67" t="s">
        <v>178</v>
      </c>
      <c r="B203" s="67" t="s">
        <v>11251</v>
      </c>
      <c r="C203" s="67" t="s">
        <v>11101</v>
      </c>
      <c r="D203" s="67"/>
      <c r="E203" s="67"/>
      <c r="F203" s="67"/>
      <c r="G203" s="67"/>
      <c r="H203" s="67"/>
      <c r="I203" s="67"/>
      <c r="J203" s="67"/>
      <c r="K203" s="67"/>
    </row>
    <row r="204" spans="1:11" ht="15" x14ac:dyDescent="0.25">
      <c r="A204" s="67" t="s">
        <v>178</v>
      </c>
      <c r="B204" s="67" t="s">
        <v>11252</v>
      </c>
      <c r="C204" s="67" t="s">
        <v>11101</v>
      </c>
      <c r="D204" s="67"/>
      <c r="E204" s="67"/>
      <c r="F204" s="67"/>
      <c r="G204" s="67"/>
      <c r="H204" s="67"/>
      <c r="I204" s="67"/>
      <c r="J204" s="67"/>
      <c r="K204" s="67"/>
    </row>
    <row r="205" spans="1:11" ht="15" x14ac:dyDescent="0.25">
      <c r="A205" s="67" t="s">
        <v>178</v>
      </c>
      <c r="B205" s="67" t="s">
        <v>11253</v>
      </c>
      <c r="C205" s="67" t="s">
        <v>11099</v>
      </c>
      <c r="D205" s="67"/>
      <c r="E205" s="67"/>
      <c r="F205" s="67"/>
      <c r="G205" s="67"/>
      <c r="H205" s="67"/>
      <c r="I205" s="67"/>
      <c r="J205" s="67"/>
      <c r="K205" s="67"/>
    </row>
    <row r="206" spans="1:11" ht="15" x14ac:dyDescent="0.25">
      <c r="A206" s="67" t="s">
        <v>178</v>
      </c>
      <c r="B206" s="67" t="s">
        <v>11254</v>
      </c>
      <c r="C206" s="67" t="s">
        <v>11101</v>
      </c>
      <c r="D206" s="67"/>
      <c r="E206" s="67"/>
      <c r="F206" s="67"/>
      <c r="G206" s="67"/>
      <c r="H206" s="67"/>
      <c r="I206" s="67"/>
      <c r="J206" s="67"/>
      <c r="K206" s="67"/>
    </row>
    <row r="207" spans="1:11" ht="15" x14ac:dyDescent="0.25">
      <c r="A207" s="67" t="s">
        <v>178</v>
      </c>
      <c r="B207" s="67" t="s">
        <v>11255</v>
      </c>
      <c r="C207" s="67" t="s">
        <v>46</v>
      </c>
      <c r="D207" s="67"/>
      <c r="E207" s="67"/>
      <c r="F207" s="67"/>
      <c r="G207" s="67"/>
      <c r="H207" s="67"/>
      <c r="I207" s="67"/>
      <c r="J207" s="67"/>
      <c r="K207" s="67"/>
    </row>
    <row r="208" spans="1:11" ht="15" x14ac:dyDescent="0.25">
      <c r="A208" s="67" t="s">
        <v>178</v>
      </c>
      <c r="B208" s="67" t="s">
        <v>11256</v>
      </c>
      <c r="C208" s="67" t="s">
        <v>46</v>
      </c>
      <c r="D208" s="67"/>
      <c r="E208" s="67"/>
      <c r="F208" s="67"/>
      <c r="G208" s="67"/>
      <c r="H208" s="67"/>
      <c r="I208" s="67"/>
      <c r="J208" s="67"/>
      <c r="K208" s="67"/>
    </row>
    <row r="209" spans="1:11" ht="15" x14ac:dyDescent="0.25">
      <c r="A209" s="67" t="s">
        <v>178</v>
      </c>
      <c r="B209" s="67" t="s">
        <v>11257</v>
      </c>
      <c r="C209" s="67" t="s">
        <v>46</v>
      </c>
      <c r="D209" s="67"/>
      <c r="E209" s="67"/>
      <c r="F209" s="67"/>
      <c r="G209" s="67"/>
      <c r="H209" s="67"/>
      <c r="I209" s="67"/>
      <c r="J209" s="67"/>
      <c r="K209" s="67"/>
    </row>
    <row r="210" spans="1:11" ht="15" x14ac:dyDescent="0.25">
      <c r="A210" s="67" t="s">
        <v>178</v>
      </c>
      <c r="B210" s="67" t="s">
        <v>11258</v>
      </c>
      <c r="C210" s="67" t="s">
        <v>46</v>
      </c>
      <c r="D210" s="67"/>
      <c r="E210" s="67"/>
      <c r="F210" s="67"/>
      <c r="G210" s="67"/>
      <c r="H210" s="67"/>
      <c r="I210" s="67"/>
      <c r="J210" s="67"/>
      <c r="K210" s="67"/>
    </row>
    <row r="211" spans="1:11" ht="15" x14ac:dyDescent="0.25">
      <c r="A211" s="67" t="s">
        <v>178</v>
      </c>
      <c r="B211" s="67" t="s">
        <v>691</v>
      </c>
      <c r="C211" s="67" t="s">
        <v>11101</v>
      </c>
      <c r="D211" s="67"/>
      <c r="E211" s="67"/>
      <c r="F211" s="67"/>
      <c r="G211" s="67"/>
      <c r="H211" s="67"/>
      <c r="I211" s="67"/>
      <c r="J211" s="67"/>
      <c r="K211" s="67"/>
    </row>
    <row r="212" spans="1:11" ht="15" x14ac:dyDescent="0.25">
      <c r="A212" s="67" t="s">
        <v>178</v>
      </c>
      <c r="B212" s="67" t="s">
        <v>11259</v>
      </c>
      <c r="C212" s="67" t="s">
        <v>46</v>
      </c>
      <c r="D212" s="67"/>
      <c r="E212" s="67"/>
      <c r="F212" s="67"/>
      <c r="G212" s="67"/>
      <c r="H212" s="67"/>
      <c r="I212" s="67"/>
      <c r="J212" s="67"/>
      <c r="K212" s="67"/>
    </row>
    <row r="213" spans="1:11" ht="15" x14ac:dyDescent="0.25">
      <c r="A213" s="67" t="s">
        <v>178</v>
      </c>
      <c r="B213" s="67" t="s">
        <v>11260</v>
      </c>
      <c r="C213" s="67" t="s">
        <v>11101</v>
      </c>
      <c r="D213" s="67"/>
      <c r="E213" s="67"/>
      <c r="F213" s="67"/>
      <c r="G213" s="67"/>
      <c r="H213" s="67"/>
      <c r="I213" s="67"/>
      <c r="J213" s="67"/>
      <c r="K213" s="67"/>
    </row>
    <row r="214" spans="1:11" ht="15" x14ac:dyDescent="0.25">
      <c r="A214" s="67" t="s">
        <v>178</v>
      </c>
      <c r="B214" s="67" t="s">
        <v>11261</v>
      </c>
      <c r="C214" s="67" t="s">
        <v>46</v>
      </c>
      <c r="D214" s="67"/>
      <c r="E214" s="67"/>
      <c r="F214" s="67"/>
      <c r="G214" s="67"/>
      <c r="H214" s="67"/>
      <c r="I214" s="67"/>
      <c r="J214" s="67"/>
      <c r="K214" s="67"/>
    </row>
    <row r="215" spans="1:11" ht="15" x14ac:dyDescent="0.25">
      <c r="A215" s="67" t="s">
        <v>178</v>
      </c>
      <c r="B215" s="67" t="s">
        <v>11262</v>
      </c>
      <c r="C215" s="67" t="s">
        <v>11099</v>
      </c>
      <c r="D215" s="67"/>
      <c r="E215" s="67"/>
      <c r="F215" s="67"/>
      <c r="G215" s="67"/>
      <c r="H215" s="67"/>
      <c r="I215" s="67"/>
      <c r="J215" s="67"/>
      <c r="K215" s="67"/>
    </row>
    <row r="216" spans="1:11" ht="15" x14ac:dyDescent="0.25">
      <c r="A216" s="67" t="s">
        <v>178</v>
      </c>
      <c r="B216" s="67" t="s">
        <v>11263</v>
      </c>
      <c r="C216" s="67" t="s">
        <v>11101</v>
      </c>
      <c r="D216" s="67"/>
      <c r="E216" s="67"/>
      <c r="F216" s="67"/>
      <c r="G216" s="67"/>
      <c r="H216" s="67"/>
      <c r="I216" s="67"/>
      <c r="J216" s="67"/>
      <c r="K216" s="67"/>
    </row>
    <row r="217" spans="1:11" ht="15" x14ac:dyDescent="0.25">
      <c r="A217" s="67" t="s">
        <v>178</v>
      </c>
      <c r="B217" s="67" t="s">
        <v>11264</v>
      </c>
      <c r="C217" s="67" t="s">
        <v>46</v>
      </c>
      <c r="D217" s="67"/>
      <c r="E217" s="67"/>
      <c r="F217" s="67"/>
      <c r="G217" s="67"/>
      <c r="H217" s="67"/>
      <c r="I217" s="67"/>
      <c r="J217" s="67"/>
      <c r="K217" s="67"/>
    </row>
    <row r="218" spans="1:11" ht="15" x14ac:dyDescent="0.25">
      <c r="A218" s="67" t="s">
        <v>178</v>
      </c>
      <c r="B218" s="67" t="s">
        <v>11265</v>
      </c>
      <c r="C218" s="67" t="s">
        <v>46</v>
      </c>
      <c r="D218" s="67"/>
      <c r="E218" s="67"/>
      <c r="F218" s="67"/>
      <c r="G218" s="67"/>
      <c r="H218" s="67"/>
      <c r="I218" s="67"/>
      <c r="J218" s="67"/>
      <c r="K218" s="67"/>
    </row>
    <row r="219" spans="1:11" ht="15" x14ac:dyDescent="0.25">
      <c r="A219" s="67" t="s">
        <v>178</v>
      </c>
      <c r="B219" s="67" t="s">
        <v>11266</v>
      </c>
      <c r="C219" s="67" t="s">
        <v>46</v>
      </c>
      <c r="D219" s="67"/>
      <c r="E219" s="67"/>
      <c r="F219" s="67"/>
      <c r="G219" s="67"/>
      <c r="H219" s="67"/>
      <c r="I219" s="67"/>
      <c r="J219" s="67"/>
      <c r="K219" s="67"/>
    </row>
    <row r="220" spans="1:11" ht="15" x14ac:dyDescent="0.25">
      <c r="A220" s="67" t="s">
        <v>178</v>
      </c>
      <c r="B220" s="67" t="s">
        <v>11267</v>
      </c>
      <c r="C220" s="67" t="s">
        <v>46</v>
      </c>
      <c r="D220" s="67"/>
      <c r="E220" s="67"/>
      <c r="F220" s="67"/>
      <c r="G220" s="67"/>
      <c r="H220" s="67"/>
      <c r="I220" s="67"/>
      <c r="J220" s="67"/>
      <c r="K220" s="67"/>
    </row>
    <row r="221" spans="1:11" ht="15" x14ac:dyDescent="0.25">
      <c r="A221" s="67" t="s">
        <v>178</v>
      </c>
      <c r="B221" s="67" t="s">
        <v>11268</v>
      </c>
      <c r="C221" s="67" t="s">
        <v>11099</v>
      </c>
      <c r="D221" s="67"/>
      <c r="E221" s="67"/>
      <c r="F221" s="67"/>
      <c r="G221" s="67"/>
      <c r="H221" s="67"/>
      <c r="I221" s="67"/>
      <c r="J221" s="67"/>
      <c r="K221" s="67"/>
    </row>
    <row r="222" spans="1:11" ht="15" x14ac:dyDescent="0.25">
      <c r="A222" s="67" t="s">
        <v>178</v>
      </c>
      <c r="B222" s="67" t="s">
        <v>11269</v>
      </c>
      <c r="C222" s="67" t="s">
        <v>11101</v>
      </c>
      <c r="D222" s="67"/>
      <c r="E222" s="67"/>
      <c r="F222" s="67"/>
      <c r="G222" s="67"/>
      <c r="H222" s="67"/>
      <c r="I222" s="67"/>
      <c r="J222" s="67"/>
      <c r="K222" s="67"/>
    </row>
    <row r="223" spans="1:11" ht="15" x14ac:dyDescent="0.25">
      <c r="A223" s="67" t="s">
        <v>178</v>
      </c>
      <c r="B223" s="67" t="s">
        <v>11270</v>
      </c>
      <c r="C223" s="67" t="s">
        <v>46</v>
      </c>
      <c r="D223" s="67"/>
      <c r="E223" s="67"/>
      <c r="F223" s="67"/>
      <c r="G223" s="67"/>
      <c r="H223" s="67"/>
      <c r="I223" s="67"/>
      <c r="J223" s="67"/>
      <c r="K223" s="67"/>
    </row>
    <row r="224" spans="1:11" ht="15" x14ac:dyDescent="0.25">
      <c r="A224" s="67" t="s">
        <v>178</v>
      </c>
      <c r="B224" s="67" t="s">
        <v>11271</v>
      </c>
      <c r="C224" s="67" t="s">
        <v>11101</v>
      </c>
      <c r="D224" s="67"/>
      <c r="E224" s="67"/>
      <c r="F224" s="67"/>
      <c r="G224" s="67"/>
      <c r="H224" s="67"/>
      <c r="I224" s="67"/>
      <c r="J224" s="67"/>
      <c r="K224" s="67"/>
    </row>
    <row r="225" spans="1:11" ht="15" x14ac:dyDescent="0.25">
      <c r="A225" s="67" t="s">
        <v>178</v>
      </c>
      <c r="B225" s="67" t="s">
        <v>11272</v>
      </c>
      <c r="C225" s="67" t="s">
        <v>11101</v>
      </c>
      <c r="D225" s="67"/>
      <c r="E225" s="67"/>
      <c r="F225" s="67"/>
      <c r="G225" s="67"/>
      <c r="H225" s="67"/>
      <c r="I225" s="67"/>
      <c r="J225" s="67"/>
      <c r="K225" s="67"/>
    </row>
    <row r="226" spans="1:11" ht="15" x14ac:dyDescent="0.25">
      <c r="A226" s="67" t="s">
        <v>178</v>
      </c>
      <c r="B226" s="67" t="s">
        <v>11273</v>
      </c>
      <c r="C226" s="67" t="s">
        <v>46</v>
      </c>
      <c r="D226" s="67"/>
      <c r="E226" s="67"/>
      <c r="F226" s="67"/>
      <c r="G226" s="67"/>
      <c r="H226" s="67"/>
      <c r="I226" s="67"/>
      <c r="J226" s="67"/>
      <c r="K226" s="67"/>
    </row>
    <row r="227" spans="1:11" ht="15" x14ac:dyDescent="0.25">
      <c r="A227" s="67" t="s">
        <v>178</v>
      </c>
      <c r="B227" s="67" t="s">
        <v>11274</v>
      </c>
      <c r="C227" s="67" t="s">
        <v>11101</v>
      </c>
      <c r="D227" s="67"/>
      <c r="E227" s="67"/>
      <c r="F227" s="67"/>
      <c r="G227" s="67"/>
      <c r="H227" s="67"/>
      <c r="I227" s="67"/>
      <c r="J227" s="67"/>
      <c r="K227" s="67"/>
    </row>
    <row r="228" spans="1:11" ht="15" x14ac:dyDescent="0.25">
      <c r="A228" s="67" t="s">
        <v>178</v>
      </c>
      <c r="B228" s="67" t="s">
        <v>11275</v>
      </c>
      <c r="C228" s="67" t="s">
        <v>11101</v>
      </c>
      <c r="D228" s="67"/>
      <c r="E228" s="67"/>
      <c r="F228" s="67"/>
      <c r="G228" s="67"/>
      <c r="H228" s="67"/>
      <c r="I228" s="67"/>
      <c r="J228" s="67"/>
      <c r="K228" s="67"/>
    </row>
    <row r="229" spans="1:11" ht="15" x14ac:dyDescent="0.25">
      <c r="A229" s="67" t="s">
        <v>178</v>
      </c>
      <c r="B229" s="67" t="s">
        <v>726</v>
      </c>
      <c r="C229" s="67" t="s">
        <v>46</v>
      </c>
      <c r="D229" s="67"/>
      <c r="E229" s="67"/>
      <c r="F229" s="67"/>
      <c r="G229" s="67"/>
      <c r="H229" s="67"/>
      <c r="I229" s="67"/>
      <c r="J229" s="67"/>
      <c r="K229" s="67"/>
    </row>
    <row r="230" spans="1:11" ht="15" x14ac:dyDescent="0.25">
      <c r="A230" s="67" t="s">
        <v>178</v>
      </c>
      <c r="B230" s="67" t="s">
        <v>11276</v>
      </c>
      <c r="C230" s="67" t="s">
        <v>11099</v>
      </c>
      <c r="D230" s="67"/>
      <c r="E230" s="67"/>
      <c r="F230" s="67"/>
      <c r="G230" s="67"/>
      <c r="H230" s="67"/>
      <c r="I230" s="67"/>
      <c r="J230" s="67"/>
      <c r="K230" s="67"/>
    </row>
    <row r="231" spans="1:11" ht="15" x14ac:dyDescent="0.25">
      <c r="A231" s="67" t="s">
        <v>178</v>
      </c>
      <c r="B231" s="67" t="s">
        <v>11277</v>
      </c>
      <c r="C231" s="67" t="s">
        <v>46</v>
      </c>
      <c r="D231" s="67"/>
      <c r="E231" s="67"/>
      <c r="F231" s="67"/>
      <c r="G231" s="67"/>
      <c r="H231" s="67"/>
      <c r="I231" s="67"/>
      <c r="J231" s="67"/>
      <c r="K231" s="67"/>
    </row>
    <row r="232" spans="1:11" ht="15" x14ac:dyDescent="0.25">
      <c r="A232" s="67" t="s">
        <v>178</v>
      </c>
      <c r="B232" s="67" t="s">
        <v>11278</v>
      </c>
      <c r="C232" s="67" t="s">
        <v>46</v>
      </c>
      <c r="D232" s="67"/>
      <c r="E232" s="67"/>
      <c r="F232" s="67"/>
      <c r="G232" s="67"/>
      <c r="H232" s="67"/>
      <c r="I232" s="67"/>
      <c r="J232" s="67"/>
      <c r="K232" s="67"/>
    </row>
    <row r="233" spans="1:11" ht="15" x14ac:dyDescent="0.25">
      <c r="A233" s="67" t="s">
        <v>178</v>
      </c>
      <c r="B233" s="67" t="s">
        <v>11279</v>
      </c>
      <c r="C233" s="67" t="s">
        <v>11101</v>
      </c>
      <c r="D233" s="67"/>
      <c r="E233" s="67"/>
      <c r="F233" s="67"/>
      <c r="G233" s="67"/>
      <c r="H233" s="67"/>
      <c r="I233" s="67"/>
      <c r="J233" s="67"/>
      <c r="K233" s="67"/>
    </row>
    <row r="234" spans="1:11" ht="15" x14ac:dyDescent="0.25">
      <c r="A234" s="67" t="s">
        <v>178</v>
      </c>
      <c r="B234" s="67" t="s">
        <v>11280</v>
      </c>
      <c r="C234" s="67" t="s">
        <v>46</v>
      </c>
      <c r="D234" s="67"/>
      <c r="E234" s="67"/>
      <c r="F234" s="67"/>
      <c r="G234" s="67"/>
      <c r="H234" s="67"/>
      <c r="I234" s="67"/>
      <c r="J234" s="67"/>
      <c r="K234" s="67"/>
    </row>
    <row r="235" spans="1:11" ht="15" x14ac:dyDescent="0.25">
      <c r="A235" s="67" t="s">
        <v>178</v>
      </c>
      <c r="B235" s="67" t="s">
        <v>11281</v>
      </c>
      <c r="C235" s="67" t="s">
        <v>46</v>
      </c>
      <c r="D235" s="67"/>
      <c r="E235" s="67"/>
      <c r="F235" s="67"/>
      <c r="G235" s="67"/>
      <c r="H235" s="67"/>
      <c r="I235" s="67"/>
      <c r="J235" s="67"/>
      <c r="K235" s="67"/>
    </row>
    <row r="236" spans="1:11" ht="15" x14ac:dyDescent="0.25">
      <c r="A236" s="67" t="s">
        <v>178</v>
      </c>
      <c r="B236" s="67" t="s">
        <v>11282</v>
      </c>
      <c r="C236" s="67" t="s">
        <v>46</v>
      </c>
      <c r="D236" s="67"/>
      <c r="E236" s="67"/>
      <c r="F236" s="67"/>
      <c r="G236" s="67"/>
      <c r="H236" s="67"/>
      <c r="I236" s="67"/>
      <c r="J236" s="67"/>
      <c r="K236" s="67"/>
    </row>
    <row r="237" spans="1:11" ht="15" x14ac:dyDescent="0.25">
      <c r="A237" s="67" t="s">
        <v>178</v>
      </c>
      <c r="B237" s="67" t="s">
        <v>11283</v>
      </c>
      <c r="C237" s="67" t="s">
        <v>46</v>
      </c>
      <c r="D237" s="67"/>
      <c r="E237" s="67"/>
      <c r="F237" s="67"/>
      <c r="G237" s="67"/>
      <c r="H237" s="67"/>
      <c r="I237" s="67"/>
      <c r="J237" s="67"/>
      <c r="K237" s="67"/>
    </row>
    <row r="238" spans="1:11" ht="15" x14ac:dyDescent="0.25">
      <c r="A238" s="67" t="s">
        <v>178</v>
      </c>
      <c r="B238" s="67" t="s">
        <v>11284</v>
      </c>
      <c r="C238" s="67" t="s">
        <v>11101</v>
      </c>
      <c r="D238" s="67"/>
      <c r="E238" s="67"/>
      <c r="F238" s="67"/>
      <c r="G238" s="67"/>
      <c r="H238" s="67"/>
      <c r="I238" s="67"/>
      <c r="J238" s="67"/>
      <c r="K238" s="67"/>
    </row>
    <row r="239" spans="1:11" ht="15" x14ac:dyDescent="0.25">
      <c r="A239" s="67" t="s">
        <v>178</v>
      </c>
      <c r="B239" s="67" t="s">
        <v>11285</v>
      </c>
      <c r="C239" s="67" t="s">
        <v>46</v>
      </c>
      <c r="D239" s="67"/>
      <c r="E239" s="67"/>
      <c r="F239" s="67"/>
      <c r="G239" s="67"/>
      <c r="H239" s="67"/>
      <c r="I239" s="67"/>
      <c r="J239" s="67"/>
      <c r="K239" s="67"/>
    </row>
    <row r="240" spans="1:11" ht="15" x14ac:dyDescent="0.25">
      <c r="A240" s="67" t="s">
        <v>178</v>
      </c>
      <c r="B240" s="67" t="s">
        <v>11286</v>
      </c>
      <c r="C240" s="67" t="s">
        <v>11099</v>
      </c>
      <c r="D240" s="67"/>
      <c r="E240" s="67"/>
      <c r="F240" s="67"/>
      <c r="G240" s="67"/>
      <c r="H240" s="67"/>
      <c r="I240" s="67"/>
      <c r="J240" s="67"/>
      <c r="K240" s="67"/>
    </row>
    <row r="241" spans="1:11" ht="15" x14ac:dyDescent="0.25">
      <c r="A241" s="67" t="s">
        <v>178</v>
      </c>
      <c r="B241" s="67" t="s">
        <v>11287</v>
      </c>
      <c r="C241" s="67" t="s">
        <v>46</v>
      </c>
      <c r="D241" s="67"/>
      <c r="E241" s="67"/>
      <c r="F241" s="67"/>
      <c r="G241" s="67"/>
      <c r="H241" s="67"/>
      <c r="I241" s="67"/>
      <c r="J241" s="67"/>
      <c r="K241" s="67"/>
    </row>
    <row r="242" spans="1:11" ht="15" x14ac:dyDescent="0.25">
      <c r="A242" s="67" t="s">
        <v>178</v>
      </c>
      <c r="B242" s="67" t="s">
        <v>11288</v>
      </c>
      <c r="C242" s="67" t="s">
        <v>11101</v>
      </c>
      <c r="D242" s="67"/>
      <c r="E242" s="67"/>
      <c r="F242" s="67"/>
      <c r="G242" s="67"/>
      <c r="H242" s="67"/>
      <c r="I242" s="67"/>
      <c r="J242" s="67"/>
      <c r="K242" s="67"/>
    </row>
    <row r="243" spans="1:11" ht="15" x14ac:dyDescent="0.25">
      <c r="A243" s="67" t="s">
        <v>178</v>
      </c>
      <c r="B243" s="67" t="s">
        <v>11289</v>
      </c>
      <c r="C243" s="67" t="s">
        <v>46</v>
      </c>
      <c r="D243" s="67"/>
      <c r="E243" s="67"/>
      <c r="F243" s="67"/>
      <c r="G243" s="67"/>
      <c r="H243" s="67"/>
      <c r="I243" s="67"/>
      <c r="J243" s="67"/>
      <c r="K243" s="67"/>
    </row>
    <row r="244" spans="1:11" ht="15" x14ac:dyDescent="0.25">
      <c r="A244" s="67" t="s">
        <v>178</v>
      </c>
      <c r="B244" s="67" t="s">
        <v>11290</v>
      </c>
      <c r="C244" s="67" t="s">
        <v>11101</v>
      </c>
      <c r="D244" s="67"/>
      <c r="E244" s="67"/>
      <c r="F244" s="67"/>
      <c r="G244" s="67"/>
      <c r="H244" s="67"/>
      <c r="I244" s="67"/>
      <c r="J244" s="67"/>
      <c r="K244" s="67"/>
    </row>
    <row r="245" spans="1:11" ht="15" x14ac:dyDescent="0.25">
      <c r="A245" s="67" t="s">
        <v>178</v>
      </c>
      <c r="B245" s="67" t="s">
        <v>11291</v>
      </c>
      <c r="C245" s="67" t="s">
        <v>11101</v>
      </c>
      <c r="D245" s="67"/>
      <c r="E245" s="67"/>
      <c r="F245" s="67"/>
      <c r="G245" s="67"/>
      <c r="H245" s="67"/>
      <c r="I245" s="67"/>
      <c r="J245" s="67"/>
      <c r="K245" s="67"/>
    </row>
    <row r="246" spans="1:11" ht="15" x14ac:dyDescent="0.25">
      <c r="A246" s="67" t="s">
        <v>178</v>
      </c>
      <c r="B246" s="67" t="s">
        <v>11292</v>
      </c>
      <c r="C246" s="67" t="s">
        <v>46</v>
      </c>
      <c r="D246" s="67"/>
      <c r="E246" s="67"/>
      <c r="F246" s="67"/>
      <c r="G246" s="67"/>
      <c r="H246" s="67"/>
      <c r="I246" s="67"/>
      <c r="J246" s="67"/>
      <c r="K246" s="67"/>
    </row>
    <row r="247" spans="1:11" ht="15" x14ac:dyDescent="0.25">
      <c r="A247" s="67" t="s">
        <v>178</v>
      </c>
      <c r="B247" s="67" t="s">
        <v>11293</v>
      </c>
      <c r="C247" s="67" t="s">
        <v>11101</v>
      </c>
      <c r="D247" s="67"/>
      <c r="E247" s="67"/>
      <c r="F247" s="67"/>
      <c r="G247" s="67"/>
      <c r="H247" s="67"/>
      <c r="I247" s="67"/>
      <c r="J247" s="67"/>
      <c r="K247" s="67"/>
    </row>
    <row r="248" spans="1:11" ht="15" x14ac:dyDescent="0.25">
      <c r="A248" s="67" t="s">
        <v>178</v>
      </c>
      <c r="B248" s="67" t="s">
        <v>11294</v>
      </c>
      <c r="C248" s="67" t="s">
        <v>46</v>
      </c>
      <c r="D248" s="67"/>
      <c r="E248" s="67"/>
      <c r="F248" s="67"/>
      <c r="G248" s="67"/>
      <c r="H248" s="67"/>
      <c r="I248" s="67"/>
      <c r="J248" s="67"/>
      <c r="K248" s="67"/>
    </row>
    <row r="249" spans="1:11" ht="15" x14ac:dyDescent="0.25">
      <c r="A249" s="67" t="s">
        <v>178</v>
      </c>
      <c r="B249" s="67" t="s">
        <v>11295</v>
      </c>
      <c r="C249" s="67" t="s">
        <v>11101</v>
      </c>
      <c r="D249" s="67"/>
      <c r="E249" s="67"/>
      <c r="F249" s="67"/>
      <c r="G249" s="67"/>
      <c r="H249" s="67"/>
      <c r="I249" s="67"/>
      <c r="J249" s="67"/>
      <c r="K249" s="67"/>
    </row>
    <row r="250" spans="1:11" ht="15" x14ac:dyDescent="0.25">
      <c r="A250" s="67" t="s">
        <v>178</v>
      </c>
      <c r="B250" s="67" t="s">
        <v>11296</v>
      </c>
      <c r="C250" s="67" t="s">
        <v>46</v>
      </c>
      <c r="D250" s="67"/>
      <c r="E250" s="67"/>
      <c r="F250" s="67"/>
      <c r="G250" s="67"/>
      <c r="H250" s="67"/>
      <c r="I250" s="67"/>
      <c r="J250" s="67"/>
      <c r="K250" s="67"/>
    </row>
    <row r="251" spans="1:11" ht="15" x14ac:dyDescent="0.25">
      <c r="A251" s="67" t="s">
        <v>178</v>
      </c>
      <c r="B251" s="67" t="s">
        <v>11297</v>
      </c>
      <c r="C251" s="67" t="s">
        <v>11101</v>
      </c>
      <c r="D251" s="67"/>
      <c r="E251" s="67"/>
      <c r="F251" s="67"/>
      <c r="G251" s="67"/>
      <c r="H251" s="67"/>
      <c r="I251" s="67"/>
      <c r="J251" s="67"/>
      <c r="K251" s="67"/>
    </row>
    <row r="252" spans="1:11" ht="15" x14ac:dyDescent="0.25">
      <c r="A252" s="67" t="s">
        <v>178</v>
      </c>
      <c r="B252" s="67" t="s">
        <v>11298</v>
      </c>
      <c r="C252" s="67" t="s">
        <v>46</v>
      </c>
      <c r="D252" s="67"/>
      <c r="E252" s="67"/>
      <c r="F252" s="67"/>
      <c r="G252" s="67"/>
      <c r="H252" s="67"/>
      <c r="I252" s="67"/>
      <c r="J252" s="67"/>
      <c r="K252" s="67"/>
    </row>
    <row r="253" spans="1:11" ht="15" x14ac:dyDescent="0.25">
      <c r="A253" s="67" t="s">
        <v>178</v>
      </c>
      <c r="B253" s="67" t="s">
        <v>11299</v>
      </c>
      <c r="C253" s="67" t="s">
        <v>11101</v>
      </c>
      <c r="D253" s="67"/>
      <c r="E253" s="67"/>
      <c r="F253" s="67"/>
      <c r="G253" s="67"/>
      <c r="H253" s="67"/>
      <c r="I253" s="67"/>
      <c r="J253" s="67"/>
      <c r="K253" s="67"/>
    </row>
    <row r="254" spans="1:11" ht="15" x14ac:dyDescent="0.25">
      <c r="A254" s="67" t="s">
        <v>178</v>
      </c>
      <c r="B254" s="67" t="s">
        <v>11300</v>
      </c>
      <c r="C254" s="67" t="s">
        <v>11099</v>
      </c>
      <c r="D254" s="67"/>
      <c r="E254" s="67"/>
      <c r="F254" s="67"/>
      <c r="G254" s="67"/>
      <c r="H254" s="67"/>
      <c r="I254" s="67"/>
      <c r="J254" s="67"/>
      <c r="K254" s="67"/>
    </row>
    <row r="255" spans="1:11" ht="15" x14ac:dyDescent="0.25">
      <c r="A255" s="67" t="s">
        <v>178</v>
      </c>
      <c r="B255" s="67" t="s">
        <v>779</v>
      </c>
      <c r="C255" s="67" t="s">
        <v>11101</v>
      </c>
      <c r="D255" s="67"/>
      <c r="E255" s="67"/>
      <c r="F255" s="67"/>
      <c r="G255" s="67"/>
      <c r="H255" s="67"/>
      <c r="I255" s="67"/>
      <c r="J255" s="67"/>
      <c r="K255" s="67"/>
    </row>
    <row r="256" spans="1:11" ht="15" x14ac:dyDescent="0.25">
      <c r="A256" s="67" t="s">
        <v>178</v>
      </c>
      <c r="B256" s="67" t="s">
        <v>11301</v>
      </c>
      <c r="C256" s="67" t="s">
        <v>46</v>
      </c>
      <c r="D256" s="67"/>
      <c r="E256" s="67"/>
      <c r="F256" s="67"/>
      <c r="G256" s="67"/>
      <c r="H256" s="67"/>
      <c r="I256" s="67"/>
      <c r="J256" s="67"/>
      <c r="K256" s="67"/>
    </row>
    <row r="257" spans="1:11" ht="15" x14ac:dyDescent="0.25">
      <c r="A257" s="67" t="s">
        <v>178</v>
      </c>
      <c r="B257" s="67" t="s">
        <v>11302</v>
      </c>
      <c r="C257" s="67" t="s">
        <v>46</v>
      </c>
      <c r="D257" s="67"/>
      <c r="E257" s="67"/>
      <c r="F257" s="67"/>
      <c r="G257" s="67"/>
      <c r="H257" s="67"/>
      <c r="I257" s="67"/>
      <c r="J257" s="67"/>
      <c r="K257" s="67"/>
    </row>
    <row r="258" spans="1:11" ht="15" x14ac:dyDescent="0.25">
      <c r="A258" s="67" t="s">
        <v>178</v>
      </c>
      <c r="B258" s="67" t="s">
        <v>11303</v>
      </c>
      <c r="C258" s="67" t="s">
        <v>46</v>
      </c>
      <c r="D258" s="67"/>
      <c r="E258" s="67"/>
      <c r="F258" s="67"/>
      <c r="G258" s="67"/>
      <c r="H258" s="67"/>
      <c r="I258" s="67"/>
      <c r="J258" s="67"/>
      <c r="K258" s="67"/>
    </row>
    <row r="259" spans="1:11" ht="15" x14ac:dyDescent="0.25">
      <c r="A259" s="67" t="s">
        <v>178</v>
      </c>
      <c r="B259" s="67" t="s">
        <v>11304</v>
      </c>
      <c r="C259" s="67" t="s">
        <v>46</v>
      </c>
      <c r="D259" s="67"/>
      <c r="E259" s="67"/>
      <c r="F259" s="67"/>
      <c r="G259" s="67"/>
      <c r="H259" s="67"/>
      <c r="I259" s="67"/>
      <c r="J259" s="67"/>
      <c r="K259" s="67"/>
    </row>
    <row r="260" spans="1:11" ht="15" x14ac:dyDescent="0.25">
      <c r="A260" s="67" t="s">
        <v>179</v>
      </c>
      <c r="B260" s="67" t="s">
        <v>11305</v>
      </c>
      <c r="C260" s="67" t="s">
        <v>11101</v>
      </c>
      <c r="D260" s="67"/>
      <c r="E260" s="67"/>
      <c r="F260" s="67"/>
      <c r="G260" s="67"/>
      <c r="H260" s="67"/>
      <c r="I260" s="67"/>
      <c r="J260" s="67"/>
      <c r="K260" s="67"/>
    </row>
    <row r="261" spans="1:11" ht="15" x14ac:dyDescent="0.25">
      <c r="A261" s="67" t="s">
        <v>179</v>
      </c>
      <c r="B261" s="67" t="s">
        <v>11306</v>
      </c>
      <c r="C261" s="67" t="s">
        <v>11307</v>
      </c>
      <c r="D261" s="67"/>
      <c r="E261" s="67"/>
      <c r="F261" s="67"/>
      <c r="G261" s="67"/>
      <c r="H261" s="67"/>
      <c r="I261" s="67"/>
      <c r="J261" s="67"/>
      <c r="K261" s="67"/>
    </row>
    <row r="262" spans="1:11" ht="15" x14ac:dyDescent="0.25">
      <c r="A262" s="67" t="s">
        <v>179</v>
      </c>
      <c r="B262" s="67" t="s">
        <v>801</v>
      </c>
      <c r="C262" s="67" t="s">
        <v>46</v>
      </c>
      <c r="D262" s="67"/>
      <c r="E262" s="67"/>
      <c r="F262" s="67"/>
      <c r="G262" s="67"/>
      <c r="H262" s="67"/>
      <c r="I262" s="67"/>
      <c r="J262" s="67"/>
      <c r="K262" s="67"/>
    </row>
    <row r="263" spans="1:11" ht="15" x14ac:dyDescent="0.25">
      <c r="A263" s="67" t="s">
        <v>179</v>
      </c>
      <c r="B263" s="67" t="s">
        <v>11308</v>
      </c>
      <c r="C263" s="67" t="s">
        <v>46</v>
      </c>
      <c r="D263" s="67"/>
      <c r="E263" s="67"/>
      <c r="F263" s="67"/>
      <c r="G263" s="67"/>
      <c r="H263" s="67"/>
      <c r="I263" s="67"/>
      <c r="J263" s="67"/>
      <c r="K263" s="67"/>
    </row>
    <row r="264" spans="1:11" ht="15" x14ac:dyDescent="0.25">
      <c r="A264" s="67" t="s">
        <v>179</v>
      </c>
      <c r="B264" s="67" t="s">
        <v>11309</v>
      </c>
      <c r="C264" s="67" t="s">
        <v>11101</v>
      </c>
      <c r="D264" s="67"/>
      <c r="E264" s="67"/>
      <c r="F264" s="67"/>
      <c r="G264" s="67"/>
      <c r="H264" s="67"/>
      <c r="I264" s="67"/>
      <c r="J264" s="67"/>
      <c r="K264" s="67"/>
    </row>
    <row r="265" spans="1:11" ht="15" x14ac:dyDescent="0.25">
      <c r="A265" s="67" t="s">
        <v>179</v>
      </c>
      <c r="B265" s="67" t="s">
        <v>11310</v>
      </c>
      <c r="C265" s="67" t="s">
        <v>11101</v>
      </c>
      <c r="D265" s="67"/>
      <c r="E265" s="67"/>
      <c r="F265" s="67"/>
      <c r="G265" s="67"/>
      <c r="H265" s="67"/>
      <c r="I265" s="67"/>
      <c r="J265" s="67"/>
      <c r="K265" s="67"/>
    </row>
    <row r="266" spans="1:11" ht="15" x14ac:dyDescent="0.25">
      <c r="A266" s="67" t="s">
        <v>179</v>
      </c>
      <c r="B266" s="67" t="s">
        <v>11311</v>
      </c>
      <c r="C266" s="67" t="s">
        <v>11101</v>
      </c>
      <c r="D266" s="67"/>
      <c r="E266" s="67"/>
      <c r="F266" s="67"/>
      <c r="G266" s="67"/>
      <c r="H266" s="67"/>
      <c r="I266" s="67"/>
      <c r="J266" s="67"/>
      <c r="K266" s="67"/>
    </row>
    <row r="267" spans="1:11" ht="15" x14ac:dyDescent="0.25">
      <c r="A267" s="67" t="s">
        <v>179</v>
      </c>
      <c r="B267" s="67" t="s">
        <v>11312</v>
      </c>
      <c r="C267" s="67" t="s">
        <v>11101</v>
      </c>
      <c r="D267" s="67"/>
      <c r="E267" s="67"/>
      <c r="F267" s="67"/>
      <c r="G267" s="67"/>
      <c r="H267" s="67"/>
      <c r="I267" s="67"/>
      <c r="J267" s="67"/>
      <c r="K267" s="67"/>
    </row>
    <row r="268" spans="1:11" ht="15" x14ac:dyDescent="0.25">
      <c r="A268" s="67" t="s">
        <v>179</v>
      </c>
      <c r="B268" s="67" t="s">
        <v>11313</v>
      </c>
      <c r="C268" s="67" t="s">
        <v>11101</v>
      </c>
      <c r="D268" s="67"/>
      <c r="E268" s="67"/>
      <c r="F268" s="67"/>
      <c r="G268" s="67"/>
      <c r="H268" s="67"/>
      <c r="I268" s="67"/>
      <c r="J268" s="67"/>
      <c r="K268" s="67"/>
    </row>
    <row r="269" spans="1:11" ht="15" x14ac:dyDescent="0.25">
      <c r="A269" s="67" t="s">
        <v>179</v>
      </c>
      <c r="B269" s="67" t="s">
        <v>11314</v>
      </c>
      <c r="C269" s="67" t="s">
        <v>46</v>
      </c>
      <c r="D269" s="67"/>
      <c r="E269" s="67"/>
      <c r="F269" s="67"/>
      <c r="G269" s="67"/>
      <c r="H269" s="67"/>
      <c r="I269" s="67"/>
      <c r="J269" s="67"/>
      <c r="K269" s="67"/>
    </row>
    <row r="270" spans="1:11" ht="15" x14ac:dyDescent="0.25">
      <c r="A270" s="67" t="s">
        <v>179</v>
      </c>
      <c r="B270" s="67" t="s">
        <v>814</v>
      </c>
      <c r="C270" s="67" t="s">
        <v>46</v>
      </c>
      <c r="D270" s="67"/>
      <c r="E270" s="67"/>
      <c r="F270" s="67"/>
      <c r="G270" s="67"/>
      <c r="H270" s="67"/>
      <c r="I270" s="67"/>
      <c r="J270" s="67"/>
      <c r="K270" s="67"/>
    </row>
    <row r="271" spans="1:11" ht="15" x14ac:dyDescent="0.25">
      <c r="A271" s="67" t="s">
        <v>179</v>
      </c>
      <c r="B271" s="67" t="s">
        <v>11315</v>
      </c>
      <c r="C271" s="67" t="s">
        <v>11101</v>
      </c>
      <c r="D271" s="67"/>
      <c r="E271" s="67"/>
      <c r="F271" s="67"/>
      <c r="G271" s="67"/>
      <c r="H271" s="67"/>
      <c r="I271" s="67"/>
      <c r="J271" s="67"/>
      <c r="K271" s="67"/>
    </row>
    <row r="272" spans="1:11" ht="15" x14ac:dyDescent="0.25">
      <c r="A272" s="67" t="s">
        <v>179</v>
      </c>
      <c r="B272" s="67" t="s">
        <v>818</v>
      </c>
      <c r="C272" s="67" t="s">
        <v>46</v>
      </c>
      <c r="D272" s="67"/>
      <c r="E272" s="67"/>
      <c r="F272" s="67"/>
      <c r="G272" s="67"/>
      <c r="H272" s="67"/>
      <c r="I272" s="67"/>
      <c r="J272" s="67"/>
      <c r="K272" s="67"/>
    </row>
    <row r="273" spans="1:11" ht="15" x14ac:dyDescent="0.25">
      <c r="A273" s="67" t="s">
        <v>179</v>
      </c>
      <c r="B273" s="67" t="s">
        <v>11316</v>
      </c>
      <c r="C273" s="67" t="s">
        <v>11101</v>
      </c>
      <c r="D273" s="67"/>
      <c r="E273" s="67"/>
      <c r="F273" s="67"/>
      <c r="G273" s="67"/>
      <c r="H273" s="67"/>
      <c r="I273" s="67"/>
      <c r="J273" s="67"/>
      <c r="K273" s="67"/>
    </row>
    <row r="274" spans="1:11" ht="15" x14ac:dyDescent="0.25">
      <c r="A274" s="67" t="s">
        <v>179</v>
      </c>
      <c r="B274" s="67" t="s">
        <v>821</v>
      </c>
      <c r="C274" s="67" t="s">
        <v>11101</v>
      </c>
      <c r="D274" s="67"/>
      <c r="E274" s="67"/>
      <c r="F274" s="67"/>
      <c r="G274" s="67"/>
      <c r="H274" s="67"/>
      <c r="I274" s="67"/>
      <c r="J274" s="67"/>
      <c r="K274" s="67"/>
    </row>
    <row r="275" spans="1:11" ht="15" x14ac:dyDescent="0.25">
      <c r="A275" s="67" t="s">
        <v>179</v>
      </c>
      <c r="B275" s="67" t="s">
        <v>11317</v>
      </c>
      <c r="C275" s="67" t="s">
        <v>11101</v>
      </c>
      <c r="D275" s="67"/>
      <c r="E275" s="67"/>
      <c r="F275" s="67"/>
      <c r="G275" s="67"/>
      <c r="H275" s="67"/>
      <c r="I275" s="67"/>
      <c r="J275" s="67"/>
      <c r="K275" s="67"/>
    </row>
    <row r="276" spans="1:11" ht="15" x14ac:dyDescent="0.25">
      <c r="A276" s="67" t="s">
        <v>179</v>
      </c>
      <c r="B276" s="67" t="s">
        <v>11318</v>
      </c>
      <c r="C276" s="67" t="s">
        <v>46</v>
      </c>
      <c r="D276" s="67"/>
      <c r="E276" s="67"/>
      <c r="F276" s="67"/>
      <c r="G276" s="67"/>
      <c r="H276" s="67"/>
      <c r="I276" s="67"/>
      <c r="J276" s="67"/>
      <c r="K276" s="67"/>
    </row>
    <row r="277" spans="1:11" ht="15" x14ac:dyDescent="0.25">
      <c r="A277" s="67" t="s">
        <v>179</v>
      </c>
      <c r="B277" s="67" t="s">
        <v>11319</v>
      </c>
      <c r="C277" s="67" t="s">
        <v>46</v>
      </c>
      <c r="D277" s="67"/>
      <c r="E277" s="67"/>
      <c r="F277" s="67"/>
      <c r="G277" s="67"/>
      <c r="H277" s="67"/>
      <c r="I277" s="67"/>
      <c r="J277" s="67"/>
      <c r="K277" s="67"/>
    </row>
    <row r="278" spans="1:11" ht="15" x14ac:dyDescent="0.25">
      <c r="A278" s="67" t="s">
        <v>179</v>
      </c>
      <c r="B278" s="67" t="s">
        <v>11320</v>
      </c>
      <c r="C278" s="67" t="s">
        <v>11321</v>
      </c>
      <c r="D278" s="67"/>
      <c r="E278" s="67"/>
      <c r="F278" s="67"/>
      <c r="G278" s="67"/>
      <c r="H278" s="67"/>
      <c r="I278" s="67"/>
      <c r="J278" s="67"/>
      <c r="K278" s="67"/>
    </row>
    <row r="279" spans="1:11" ht="15" x14ac:dyDescent="0.25">
      <c r="A279" s="67" t="s">
        <v>179</v>
      </c>
      <c r="B279" s="67" t="s">
        <v>11322</v>
      </c>
      <c r="C279" s="67" t="s">
        <v>11101</v>
      </c>
      <c r="D279" s="67"/>
      <c r="E279" s="67"/>
      <c r="F279" s="67"/>
      <c r="G279" s="67"/>
      <c r="H279" s="67"/>
      <c r="I279" s="67"/>
      <c r="J279" s="67"/>
      <c r="K279" s="67"/>
    </row>
    <row r="280" spans="1:11" ht="15" x14ac:dyDescent="0.25">
      <c r="A280" s="67" t="s">
        <v>179</v>
      </c>
      <c r="B280" s="67" t="s">
        <v>11323</v>
      </c>
      <c r="C280" s="67" t="s">
        <v>46</v>
      </c>
      <c r="D280" s="67"/>
      <c r="E280" s="67"/>
      <c r="F280" s="67"/>
      <c r="G280" s="67"/>
      <c r="H280" s="67"/>
      <c r="I280" s="67"/>
      <c r="J280" s="67"/>
      <c r="K280" s="67"/>
    </row>
    <row r="281" spans="1:11" ht="15" x14ac:dyDescent="0.25">
      <c r="A281" s="67" t="s">
        <v>179</v>
      </c>
      <c r="B281" s="67" t="s">
        <v>11324</v>
      </c>
      <c r="C281" s="67" t="s">
        <v>11101</v>
      </c>
      <c r="D281" s="67"/>
      <c r="E281" s="67"/>
      <c r="F281" s="67"/>
      <c r="G281" s="67"/>
      <c r="H281" s="67"/>
      <c r="I281" s="67"/>
      <c r="J281" s="67"/>
      <c r="K281" s="67"/>
    </row>
    <row r="282" spans="1:11" ht="15" x14ac:dyDescent="0.25">
      <c r="A282" s="67" t="s">
        <v>179</v>
      </c>
      <c r="B282" s="67" t="s">
        <v>11325</v>
      </c>
      <c r="C282" s="67" t="s">
        <v>46</v>
      </c>
      <c r="D282" s="67"/>
      <c r="E282" s="67"/>
      <c r="F282" s="67"/>
      <c r="G282" s="67"/>
      <c r="H282" s="67"/>
      <c r="I282" s="67"/>
      <c r="J282" s="67"/>
      <c r="K282" s="67"/>
    </row>
    <row r="283" spans="1:11" ht="15" x14ac:dyDescent="0.25">
      <c r="A283" s="67" t="s">
        <v>179</v>
      </c>
      <c r="B283" s="67" t="s">
        <v>11326</v>
      </c>
      <c r="C283" s="67" t="s">
        <v>11101</v>
      </c>
      <c r="D283" s="67"/>
      <c r="E283" s="67"/>
      <c r="F283" s="67"/>
      <c r="G283" s="67"/>
      <c r="H283" s="67"/>
      <c r="I283" s="67"/>
      <c r="J283" s="67"/>
      <c r="K283" s="67"/>
    </row>
    <row r="284" spans="1:11" ht="15" x14ac:dyDescent="0.25">
      <c r="A284" s="67" t="s">
        <v>179</v>
      </c>
      <c r="B284" s="67" t="s">
        <v>11327</v>
      </c>
      <c r="C284" s="67" t="s">
        <v>11101</v>
      </c>
      <c r="D284" s="67"/>
      <c r="E284" s="67"/>
      <c r="F284" s="67"/>
      <c r="G284" s="67"/>
      <c r="H284" s="67"/>
      <c r="I284" s="67"/>
      <c r="J284" s="67"/>
      <c r="K284" s="67"/>
    </row>
    <row r="285" spans="1:11" ht="15" x14ac:dyDescent="0.25">
      <c r="A285" s="67" t="s">
        <v>179</v>
      </c>
      <c r="B285" s="67" t="s">
        <v>11328</v>
      </c>
      <c r="C285" s="67" t="s">
        <v>46</v>
      </c>
      <c r="D285" s="67"/>
      <c r="E285" s="67"/>
      <c r="F285" s="67"/>
      <c r="G285" s="67"/>
      <c r="H285" s="67"/>
      <c r="I285" s="67"/>
      <c r="J285" s="67"/>
      <c r="K285" s="67"/>
    </row>
    <row r="286" spans="1:11" ht="15" x14ac:dyDescent="0.25">
      <c r="A286" s="67" t="s">
        <v>179</v>
      </c>
      <c r="B286" s="67" t="s">
        <v>11329</v>
      </c>
      <c r="C286" s="67" t="s">
        <v>11101</v>
      </c>
      <c r="D286" s="67"/>
      <c r="E286" s="67"/>
      <c r="F286" s="67"/>
      <c r="G286" s="67"/>
      <c r="H286" s="67"/>
      <c r="I286" s="67"/>
      <c r="J286" s="67"/>
      <c r="K286" s="67"/>
    </row>
    <row r="287" spans="1:11" ht="15" x14ac:dyDescent="0.25">
      <c r="A287" s="67" t="s">
        <v>179</v>
      </c>
      <c r="B287" s="67" t="s">
        <v>11330</v>
      </c>
      <c r="C287" s="67" t="s">
        <v>11101</v>
      </c>
      <c r="D287" s="67"/>
      <c r="E287" s="67"/>
      <c r="F287" s="67"/>
      <c r="G287" s="67"/>
      <c r="H287" s="67"/>
      <c r="I287" s="67"/>
      <c r="J287" s="67"/>
      <c r="K287" s="67"/>
    </row>
    <row r="288" spans="1:11" ht="15" x14ac:dyDescent="0.25">
      <c r="A288" s="67" t="s">
        <v>179</v>
      </c>
      <c r="B288" s="67" t="s">
        <v>11331</v>
      </c>
      <c r="C288" s="67" t="s">
        <v>11101</v>
      </c>
      <c r="D288" s="67"/>
      <c r="E288" s="67"/>
      <c r="F288" s="67"/>
      <c r="G288" s="67"/>
      <c r="H288" s="67"/>
      <c r="I288" s="67"/>
      <c r="J288" s="67"/>
      <c r="K288" s="67"/>
    </row>
    <row r="289" spans="1:11" ht="15" x14ac:dyDescent="0.25">
      <c r="A289" s="67" t="s">
        <v>179</v>
      </c>
      <c r="B289" s="67" t="s">
        <v>11332</v>
      </c>
      <c r="C289" s="67" t="s">
        <v>11101</v>
      </c>
      <c r="D289" s="67"/>
      <c r="E289" s="67"/>
      <c r="F289" s="67"/>
      <c r="G289" s="67"/>
      <c r="H289" s="67"/>
      <c r="I289" s="67"/>
      <c r="J289" s="67"/>
      <c r="K289" s="67"/>
    </row>
    <row r="290" spans="1:11" ht="15" x14ac:dyDescent="0.25">
      <c r="A290" s="67" t="s">
        <v>179</v>
      </c>
      <c r="B290" s="67" t="s">
        <v>11333</v>
      </c>
      <c r="C290" s="67" t="s">
        <v>46</v>
      </c>
      <c r="D290" s="67"/>
      <c r="E290" s="67"/>
      <c r="F290" s="67"/>
      <c r="G290" s="67"/>
      <c r="H290" s="67"/>
      <c r="I290" s="67"/>
      <c r="J290" s="67"/>
      <c r="K290" s="67"/>
    </row>
    <row r="291" spans="1:11" ht="15" x14ac:dyDescent="0.25">
      <c r="A291" s="67" t="s">
        <v>179</v>
      </c>
      <c r="B291" s="67" t="s">
        <v>11334</v>
      </c>
      <c r="C291" s="67" t="s">
        <v>11101</v>
      </c>
      <c r="D291" s="67"/>
      <c r="E291" s="67"/>
      <c r="F291" s="67"/>
      <c r="G291" s="67"/>
      <c r="H291" s="67"/>
      <c r="I291" s="67"/>
      <c r="J291" s="67"/>
      <c r="K291" s="67"/>
    </row>
    <row r="292" spans="1:11" ht="15" x14ac:dyDescent="0.25">
      <c r="A292" s="67" t="s">
        <v>179</v>
      </c>
      <c r="B292" s="67" t="s">
        <v>11335</v>
      </c>
      <c r="C292" s="67" t="s">
        <v>11101</v>
      </c>
      <c r="D292" s="67"/>
      <c r="E292" s="67"/>
      <c r="F292" s="67"/>
      <c r="G292" s="67"/>
      <c r="H292" s="67"/>
      <c r="I292" s="67"/>
      <c r="J292" s="67"/>
      <c r="K292" s="67"/>
    </row>
    <row r="293" spans="1:11" ht="15" x14ac:dyDescent="0.25">
      <c r="A293" s="67" t="s">
        <v>175</v>
      </c>
      <c r="B293" s="67" t="s">
        <v>867</v>
      </c>
      <c r="C293" s="67" t="s">
        <v>46</v>
      </c>
      <c r="D293" s="67"/>
      <c r="E293" s="67"/>
      <c r="F293" s="67"/>
      <c r="G293" s="67"/>
      <c r="H293" s="67"/>
      <c r="I293" s="67"/>
      <c r="J293" s="67"/>
      <c r="K293" s="67"/>
    </row>
    <row r="294" spans="1:11" ht="15" x14ac:dyDescent="0.25">
      <c r="A294" s="67" t="s">
        <v>175</v>
      </c>
      <c r="B294" s="67" t="s">
        <v>11336</v>
      </c>
      <c r="C294" s="67" t="s">
        <v>46</v>
      </c>
      <c r="D294" s="67"/>
      <c r="E294" s="67"/>
      <c r="F294" s="67"/>
      <c r="G294" s="67"/>
      <c r="H294" s="67"/>
      <c r="I294" s="67"/>
      <c r="J294" s="67"/>
      <c r="K294" s="67"/>
    </row>
    <row r="295" spans="1:11" ht="15" x14ac:dyDescent="0.25">
      <c r="A295" s="67" t="s">
        <v>175</v>
      </c>
      <c r="B295" s="67" t="s">
        <v>11337</v>
      </c>
      <c r="C295" s="67" t="s">
        <v>46</v>
      </c>
      <c r="D295" s="67"/>
      <c r="E295" s="67"/>
      <c r="F295" s="67"/>
      <c r="G295" s="67"/>
      <c r="H295" s="67"/>
      <c r="I295" s="67"/>
      <c r="J295" s="67"/>
      <c r="K295" s="67"/>
    </row>
    <row r="296" spans="1:11" ht="15" x14ac:dyDescent="0.25">
      <c r="A296" s="67" t="s">
        <v>175</v>
      </c>
      <c r="B296" s="67" t="s">
        <v>11338</v>
      </c>
      <c r="C296" s="67" t="s">
        <v>46</v>
      </c>
      <c r="D296" s="67"/>
      <c r="E296" s="67"/>
      <c r="F296" s="67"/>
      <c r="G296" s="67"/>
      <c r="H296" s="67"/>
      <c r="I296" s="67"/>
      <c r="J296" s="67"/>
      <c r="K296" s="67"/>
    </row>
    <row r="297" spans="1:11" ht="15" x14ac:dyDescent="0.25">
      <c r="A297" s="67" t="s">
        <v>175</v>
      </c>
      <c r="B297" s="67" t="s">
        <v>11339</v>
      </c>
      <c r="C297" s="67" t="s">
        <v>46</v>
      </c>
      <c r="D297" s="67"/>
      <c r="E297" s="67"/>
      <c r="F297" s="67"/>
      <c r="G297" s="67"/>
      <c r="H297" s="67"/>
      <c r="I297" s="67"/>
      <c r="J297" s="67"/>
      <c r="K297" s="67"/>
    </row>
    <row r="298" spans="1:11" ht="15" x14ac:dyDescent="0.25">
      <c r="A298" s="67" t="s">
        <v>175</v>
      </c>
      <c r="B298" s="67" t="s">
        <v>11340</v>
      </c>
      <c r="C298" s="67" t="s">
        <v>46</v>
      </c>
      <c r="D298" s="67"/>
      <c r="E298" s="67"/>
      <c r="F298" s="67"/>
      <c r="G298" s="67"/>
      <c r="H298" s="67"/>
      <c r="I298" s="67"/>
      <c r="J298" s="67"/>
      <c r="K298" s="67"/>
    </row>
    <row r="299" spans="1:11" ht="15" x14ac:dyDescent="0.25">
      <c r="A299" s="67" t="s">
        <v>175</v>
      </c>
      <c r="B299" s="67" t="s">
        <v>876</v>
      </c>
      <c r="C299" s="67" t="s">
        <v>46</v>
      </c>
      <c r="D299" s="67"/>
      <c r="E299" s="67"/>
      <c r="F299" s="67"/>
      <c r="G299" s="67"/>
      <c r="H299" s="67"/>
      <c r="I299" s="67"/>
      <c r="J299" s="67"/>
      <c r="K299" s="67"/>
    </row>
    <row r="300" spans="1:11" ht="15" x14ac:dyDescent="0.25">
      <c r="A300" s="67" t="s">
        <v>175</v>
      </c>
      <c r="B300" s="67" t="s">
        <v>879</v>
      </c>
      <c r="C300" s="67" t="s">
        <v>46</v>
      </c>
      <c r="D300" s="67"/>
      <c r="E300" s="67"/>
      <c r="F300" s="67"/>
      <c r="G300" s="67"/>
      <c r="H300" s="67"/>
      <c r="I300" s="67"/>
      <c r="J300" s="67"/>
      <c r="K300" s="67"/>
    </row>
    <row r="301" spans="1:11" ht="15" x14ac:dyDescent="0.25">
      <c r="A301" s="67" t="s">
        <v>175</v>
      </c>
      <c r="B301" s="67" t="s">
        <v>11341</v>
      </c>
      <c r="C301" s="67" t="s">
        <v>11101</v>
      </c>
      <c r="D301" s="67"/>
      <c r="E301" s="67"/>
      <c r="F301" s="67"/>
      <c r="G301" s="67"/>
      <c r="H301" s="67"/>
      <c r="I301" s="67"/>
      <c r="J301" s="67"/>
      <c r="K301" s="67"/>
    </row>
    <row r="302" spans="1:11" ht="15" x14ac:dyDescent="0.25">
      <c r="A302" s="67" t="s">
        <v>175</v>
      </c>
      <c r="B302" s="67" t="s">
        <v>886</v>
      </c>
      <c r="C302" s="67" t="s">
        <v>46</v>
      </c>
      <c r="D302" s="67"/>
      <c r="E302" s="67"/>
      <c r="F302" s="67"/>
      <c r="G302" s="67"/>
      <c r="H302" s="67"/>
      <c r="I302" s="67"/>
      <c r="J302" s="67"/>
      <c r="K302" s="67"/>
    </row>
    <row r="303" spans="1:11" ht="15" x14ac:dyDescent="0.25">
      <c r="A303" s="67" t="s">
        <v>175</v>
      </c>
      <c r="B303" s="67" t="s">
        <v>11342</v>
      </c>
      <c r="C303" s="67" t="s">
        <v>46</v>
      </c>
      <c r="D303" s="67"/>
      <c r="E303" s="67"/>
      <c r="F303" s="67"/>
      <c r="G303" s="67"/>
      <c r="H303" s="67"/>
      <c r="I303" s="67"/>
      <c r="J303" s="67"/>
      <c r="K303" s="67"/>
    </row>
    <row r="304" spans="1:11" ht="15" x14ac:dyDescent="0.25">
      <c r="A304" s="67" t="s">
        <v>175</v>
      </c>
      <c r="B304" s="67" t="s">
        <v>11343</v>
      </c>
      <c r="C304" s="67" t="s">
        <v>46</v>
      </c>
      <c r="D304" s="67"/>
      <c r="E304" s="67"/>
      <c r="F304" s="67"/>
      <c r="G304" s="67"/>
      <c r="H304" s="67"/>
      <c r="I304" s="67"/>
      <c r="J304" s="67"/>
      <c r="K304" s="67"/>
    </row>
    <row r="305" spans="1:11" ht="15" x14ac:dyDescent="0.25">
      <c r="A305" s="67" t="s">
        <v>175</v>
      </c>
      <c r="B305" s="67" t="s">
        <v>11344</v>
      </c>
      <c r="C305" s="67" t="s">
        <v>46</v>
      </c>
      <c r="D305" s="67"/>
      <c r="E305" s="67"/>
      <c r="F305" s="67"/>
      <c r="G305" s="67"/>
      <c r="H305" s="67"/>
      <c r="I305" s="67"/>
      <c r="J305" s="67"/>
      <c r="K305" s="67"/>
    </row>
    <row r="306" spans="1:11" ht="15" x14ac:dyDescent="0.25">
      <c r="A306" s="67" t="s">
        <v>175</v>
      </c>
      <c r="B306" s="67" t="s">
        <v>11345</v>
      </c>
      <c r="C306" s="67" t="s">
        <v>46</v>
      </c>
      <c r="D306" s="67"/>
      <c r="E306" s="67"/>
      <c r="F306" s="67"/>
      <c r="G306" s="67"/>
      <c r="H306" s="67"/>
      <c r="I306" s="67"/>
      <c r="J306" s="67"/>
      <c r="K306" s="67"/>
    </row>
    <row r="307" spans="1:11" ht="15" x14ac:dyDescent="0.25">
      <c r="A307" s="67" t="s">
        <v>175</v>
      </c>
      <c r="B307" s="67" t="s">
        <v>11346</v>
      </c>
      <c r="C307" s="67" t="s">
        <v>46</v>
      </c>
      <c r="D307" s="67"/>
      <c r="E307" s="67"/>
      <c r="F307" s="67"/>
      <c r="G307" s="67"/>
      <c r="H307" s="67"/>
      <c r="I307" s="67"/>
      <c r="J307" s="67"/>
      <c r="K307" s="67"/>
    </row>
    <row r="308" spans="1:11" ht="15" x14ac:dyDescent="0.25">
      <c r="A308" s="67" t="s">
        <v>175</v>
      </c>
      <c r="B308" s="67" t="s">
        <v>11347</v>
      </c>
      <c r="C308" s="67" t="s">
        <v>46</v>
      </c>
      <c r="D308" s="67"/>
      <c r="E308" s="67"/>
      <c r="F308" s="67"/>
      <c r="G308" s="67"/>
      <c r="H308" s="67"/>
      <c r="I308" s="67"/>
      <c r="J308" s="67"/>
      <c r="K308" s="67"/>
    </row>
    <row r="309" spans="1:11" ht="15" x14ac:dyDescent="0.25">
      <c r="A309" s="67" t="s">
        <v>175</v>
      </c>
      <c r="B309" s="67" t="s">
        <v>902</v>
      </c>
      <c r="C309" s="67" t="s">
        <v>46</v>
      </c>
      <c r="D309" s="67"/>
      <c r="E309" s="67"/>
      <c r="F309" s="67"/>
      <c r="G309" s="67"/>
      <c r="H309" s="67"/>
      <c r="I309" s="67"/>
      <c r="J309" s="67"/>
      <c r="K309" s="67"/>
    </row>
    <row r="310" spans="1:11" ht="15" x14ac:dyDescent="0.25">
      <c r="A310" s="67" t="s">
        <v>175</v>
      </c>
      <c r="B310" s="67" t="s">
        <v>11348</v>
      </c>
      <c r="C310" s="67" t="s">
        <v>11101</v>
      </c>
      <c r="D310" s="67"/>
      <c r="E310" s="67"/>
      <c r="F310" s="67"/>
      <c r="G310" s="67"/>
      <c r="H310" s="67"/>
      <c r="I310" s="67"/>
      <c r="J310" s="67"/>
      <c r="K310" s="67"/>
    </row>
    <row r="311" spans="1:11" ht="15" x14ac:dyDescent="0.25">
      <c r="A311" s="67" t="s">
        <v>175</v>
      </c>
      <c r="B311" s="67" t="s">
        <v>908</v>
      </c>
      <c r="C311" s="67" t="s">
        <v>46</v>
      </c>
      <c r="D311" s="67"/>
      <c r="E311" s="67"/>
      <c r="F311" s="67"/>
      <c r="G311" s="67"/>
      <c r="H311" s="67"/>
      <c r="I311" s="67"/>
      <c r="J311" s="67"/>
      <c r="K311" s="67"/>
    </row>
    <row r="312" spans="1:11" ht="15" x14ac:dyDescent="0.25">
      <c r="A312" s="67" t="s">
        <v>175</v>
      </c>
      <c r="B312" s="67" t="s">
        <v>11349</v>
      </c>
      <c r="C312" s="67" t="s">
        <v>46</v>
      </c>
      <c r="D312" s="67"/>
      <c r="E312" s="67"/>
      <c r="F312" s="67"/>
      <c r="G312" s="67"/>
      <c r="H312" s="67"/>
      <c r="I312" s="67"/>
      <c r="J312" s="67"/>
      <c r="K312" s="67"/>
    </row>
    <row r="313" spans="1:11" ht="15" x14ac:dyDescent="0.25">
      <c r="A313" s="67" t="s">
        <v>175</v>
      </c>
      <c r="B313" s="67" t="s">
        <v>11350</v>
      </c>
      <c r="C313" s="67" t="s">
        <v>11101</v>
      </c>
      <c r="D313" s="67"/>
      <c r="E313" s="67"/>
      <c r="F313" s="67"/>
      <c r="G313" s="67"/>
      <c r="H313" s="67"/>
      <c r="I313" s="67"/>
      <c r="J313" s="67"/>
      <c r="K313" s="67"/>
    </row>
    <row r="314" spans="1:11" ht="15" x14ac:dyDescent="0.25">
      <c r="A314" s="67" t="s">
        <v>175</v>
      </c>
      <c r="B314" s="67" t="s">
        <v>11351</v>
      </c>
      <c r="C314" s="67" t="s">
        <v>11101</v>
      </c>
      <c r="D314" s="67"/>
      <c r="E314" s="67"/>
      <c r="F314" s="67"/>
      <c r="G314" s="67"/>
      <c r="H314" s="67"/>
      <c r="I314" s="67"/>
      <c r="J314" s="67"/>
      <c r="K314" s="67"/>
    </row>
    <row r="315" spans="1:11" ht="15" x14ac:dyDescent="0.25">
      <c r="A315" s="67" t="s">
        <v>175</v>
      </c>
      <c r="B315" s="67" t="s">
        <v>11352</v>
      </c>
      <c r="C315" s="67" t="s">
        <v>46</v>
      </c>
      <c r="D315" s="67"/>
      <c r="E315" s="67"/>
      <c r="F315" s="67"/>
      <c r="G315" s="67"/>
      <c r="H315" s="67"/>
      <c r="I315" s="67"/>
      <c r="J315" s="67"/>
      <c r="K315" s="67"/>
    </row>
    <row r="316" spans="1:11" ht="15" x14ac:dyDescent="0.25">
      <c r="A316" s="67" t="s">
        <v>175</v>
      </c>
      <c r="B316" s="67" t="s">
        <v>11353</v>
      </c>
      <c r="C316" s="67" t="s">
        <v>46</v>
      </c>
      <c r="D316" s="67"/>
      <c r="E316" s="67"/>
      <c r="F316" s="67"/>
      <c r="G316" s="67"/>
      <c r="H316" s="67"/>
      <c r="I316" s="67"/>
      <c r="J316" s="67"/>
      <c r="K316" s="67"/>
    </row>
    <row r="317" spans="1:11" ht="15" x14ac:dyDescent="0.25">
      <c r="A317" s="67" t="s">
        <v>175</v>
      </c>
      <c r="B317" s="67" t="s">
        <v>11354</v>
      </c>
      <c r="C317" s="67" t="s">
        <v>46</v>
      </c>
      <c r="D317" s="67"/>
      <c r="E317" s="67"/>
      <c r="F317" s="67"/>
      <c r="G317" s="67"/>
      <c r="H317" s="67"/>
      <c r="I317" s="67"/>
      <c r="J317" s="67"/>
      <c r="K317" s="67"/>
    </row>
    <row r="318" spans="1:11" ht="15" x14ac:dyDescent="0.25">
      <c r="A318" s="67" t="s">
        <v>175</v>
      </c>
      <c r="B318" s="67" t="s">
        <v>11355</v>
      </c>
      <c r="C318" s="67" t="s">
        <v>46</v>
      </c>
      <c r="D318" s="67"/>
      <c r="E318" s="67"/>
      <c r="F318" s="67"/>
      <c r="G318" s="67"/>
      <c r="H318" s="67"/>
      <c r="I318" s="67"/>
      <c r="J318" s="67"/>
      <c r="K318" s="67"/>
    </row>
    <row r="319" spans="1:11" ht="15" x14ac:dyDescent="0.25">
      <c r="A319" s="67" t="s">
        <v>175</v>
      </c>
      <c r="B319" s="67" t="s">
        <v>927</v>
      </c>
      <c r="C319" s="67" t="s">
        <v>46</v>
      </c>
      <c r="D319" s="67"/>
      <c r="E319" s="67"/>
      <c r="F319" s="67"/>
      <c r="G319" s="67"/>
      <c r="H319" s="67"/>
      <c r="I319" s="67"/>
      <c r="J319" s="67"/>
      <c r="K319" s="67"/>
    </row>
    <row r="320" spans="1:11" ht="15" x14ac:dyDescent="0.25">
      <c r="A320" s="67" t="s">
        <v>175</v>
      </c>
      <c r="B320" s="67" t="s">
        <v>11356</v>
      </c>
      <c r="C320" s="67" t="s">
        <v>46</v>
      </c>
      <c r="D320" s="67"/>
      <c r="E320" s="67"/>
      <c r="F320" s="67"/>
      <c r="G320" s="67"/>
      <c r="H320" s="67"/>
      <c r="I320" s="67"/>
      <c r="J320" s="67"/>
      <c r="K320" s="67"/>
    </row>
    <row r="321" spans="1:11" ht="15" x14ac:dyDescent="0.25">
      <c r="A321" s="67" t="s">
        <v>175</v>
      </c>
      <c r="B321" s="67" t="s">
        <v>11357</v>
      </c>
      <c r="C321" s="67" t="s">
        <v>11101</v>
      </c>
      <c r="D321" s="67"/>
      <c r="E321" s="67"/>
      <c r="F321" s="67"/>
      <c r="G321" s="67"/>
      <c r="H321" s="67"/>
      <c r="I321" s="67"/>
      <c r="J321" s="67"/>
      <c r="K321" s="67"/>
    </row>
    <row r="322" spans="1:11" ht="15" x14ac:dyDescent="0.25">
      <c r="A322" s="67" t="s">
        <v>175</v>
      </c>
      <c r="B322" s="67" t="s">
        <v>934</v>
      </c>
      <c r="C322" s="67" t="s">
        <v>46</v>
      </c>
      <c r="D322" s="67"/>
      <c r="E322" s="67"/>
      <c r="F322" s="67"/>
      <c r="G322" s="67"/>
      <c r="H322" s="67"/>
      <c r="I322" s="67"/>
      <c r="J322" s="67"/>
      <c r="K322" s="67"/>
    </row>
    <row r="323" spans="1:11" ht="15" x14ac:dyDescent="0.25">
      <c r="A323" s="67" t="s">
        <v>175</v>
      </c>
      <c r="B323" s="67" t="s">
        <v>11358</v>
      </c>
      <c r="C323" s="67" t="s">
        <v>11101</v>
      </c>
      <c r="D323" s="67"/>
      <c r="E323" s="67"/>
      <c r="F323" s="67"/>
      <c r="G323" s="67"/>
      <c r="H323" s="67"/>
      <c r="I323" s="67"/>
      <c r="J323" s="67"/>
      <c r="K323" s="67"/>
    </row>
    <row r="324" spans="1:11" ht="15" x14ac:dyDescent="0.25">
      <c r="A324" s="67" t="s">
        <v>175</v>
      </c>
      <c r="B324" s="67" t="s">
        <v>11359</v>
      </c>
      <c r="C324" s="67" t="s">
        <v>46</v>
      </c>
      <c r="D324" s="67"/>
      <c r="E324" s="67"/>
      <c r="F324" s="67"/>
      <c r="G324" s="67"/>
      <c r="H324" s="67"/>
      <c r="I324" s="67"/>
      <c r="J324" s="67"/>
      <c r="K324" s="67"/>
    </row>
    <row r="325" spans="1:11" ht="15" x14ac:dyDescent="0.25">
      <c r="A325" s="67" t="s">
        <v>175</v>
      </c>
      <c r="B325" s="67" t="s">
        <v>11360</v>
      </c>
      <c r="C325" s="67" t="s">
        <v>46</v>
      </c>
      <c r="D325" s="67"/>
      <c r="E325" s="67"/>
      <c r="F325" s="67"/>
      <c r="G325" s="67"/>
      <c r="H325" s="67"/>
      <c r="I325" s="67"/>
      <c r="J325" s="67"/>
      <c r="K325" s="67"/>
    </row>
    <row r="326" spans="1:11" ht="15" x14ac:dyDescent="0.25">
      <c r="A326" s="67" t="s">
        <v>173</v>
      </c>
      <c r="B326" s="67" t="s">
        <v>942</v>
      </c>
      <c r="C326" s="67" t="s">
        <v>46</v>
      </c>
      <c r="D326" s="67"/>
      <c r="E326" s="67"/>
      <c r="F326" s="67"/>
      <c r="G326" s="67"/>
      <c r="H326" s="67"/>
      <c r="I326" s="67"/>
      <c r="J326" s="67"/>
      <c r="K326" s="67"/>
    </row>
    <row r="327" spans="1:11" ht="15" x14ac:dyDescent="0.25">
      <c r="A327" s="67" t="s">
        <v>173</v>
      </c>
      <c r="B327" s="67" t="s">
        <v>945</v>
      </c>
      <c r="C327" s="67" t="s">
        <v>11101</v>
      </c>
      <c r="D327" s="67"/>
      <c r="E327" s="67"/>
      <c r="F327" s="67"/>
      <c r="G327" s="67"/>
      <c r="H327" s="67"/>
      <c r="I327" s="67"/>
      <c r="J327" s="67"/>
      <c r="K327" s="67"/>
    </row>
    <row r="328" spans="1:11" ht="15" x14ac:dyDescent="0.25">
      <c r="A328" s="67" t="s">
        <v>173</v>
      </c>
      <c r="B328" s="67" t="s">
        <v>948</v>
      </c>
      <c r="C328" s="67" t="s">
        <v>11101</v>
      </c>
      <c r="D328" s="67"/>
      <c r="E328" s="67"/>
      <c r="F328" s="67"/>
      <c r="G328" s="67"/>
      <c r="H328" s="67"/>
      <c r="I328" s="67"/>
      <c r="J328" s="67"/>
      <c r="K328" s="67"/>
    </row>
    <row r="329" spans="1:11" ht="15" x14ac:dyDescent="0.25">
      <c r="A329" s="67" t="s">
        <v>173</v>
      </c>
      <c r="B329" s="67" t="s">
        <v>11361</v>
      </c>
      <c r="C329" s="67" t="s">
        <v>46</v>
      </c>
      <c r="D329" s="67"/>
      <c r="E329" s="67"/>
      <c r="F329" s="67"/>
      <c r="G329" s="67"/>
      <c r="H329" s="67"/>
      <c r="I329" s="67"/>
      <c r="J329" s="67"/>
      <c r="K329" s="67"/>
    </row>
    <row r="330" spans="1:11" ht="15" x14ac:dyDescent="0.25">
      <c r="A330" s="67" t="s">
        <v>173</v>
      </c>
      <c r="B330" s="67" t="s">
        <v>11362</v>
      </c>
      <c r="C330" s="67" t="s">
        <v>11101</v>
      </c>
      <c r="D330" s="67"/>
      <c r="E330" s="67"/>
      <c r="F330" s="67"/>
      <c r="G330" s="67"/>
      <c r="H330" s="67"/>
      <c r="I330" s="67"/>
      <c r="J330" s="67"/>
      <c r="K330" s="67"/>
    </row>
    <row r="331" spans="1:11" ht="15" x14ac:dyDescent="0.25">
      <c r="A331" s="67" t="s">
        <v>173</v>
      </c>
      <c r="B331" s="67" t="s">
        <v>954</v>
      </c>
      <c r="C331" s="67" t="s">
        <v>46</v>
      </c>
      <c r="D331" s="67"/>
      <c r="E331" s="67"/>
      <c r="F331" s="67"/>
      <c r="G331" s="67"/>
      <c r="H331" s="67"/>
      <c r="I331" s="67"/>
      <c r="J331" s="67"/>
      <c r="K331" s="67"/>
    </row>
    <row r="332" spans="1:11" ht="15" x14ac:dyDescent="0.25">
      <c r="A332" s="67" t="s">
        <v>173</v>
      </c>
      <c r="B332" s="67" t="s">
        <v>11363</v>
      </c>
      <c r="C332" s="67" t="s">
        <v>11101</v>
      </c>
      <c r="D332" s="67"/>
      <c r="E332" s="67"/>
      <c r="F332" s="67"/>
      <c r="G332" s="67"/>
      <c r="H332" s="67"/>
      <c r="I332" s="67"/>
      <c r="J332" s="67"/>
      <c r="K332" s="67"/>
    </row>
    <row r="333" spans="1:11" ht="15" x14ac:dyDescent="0.25">
      <c r="A333" s="67" t="s">
        <v>173</v>
      </c>
      <c r="B333" s="67" t="s">
        <v>11364</v>
      </c>
      <c r="C333" s="67" t="s">
        <v>46</v>
      </c>
      <c r="D333" s="67"/>
      <c r="E333" s="67"/>
      <c r="F333" s="67"/>
      <c r="G333" s="67"/>
      <c r="H333" s="67"/>
      <c r="I333" s="67"/>
      <c r="J333" s="67"/>
      <c r="K333" s="67"/>
    </row>
    <row r="334" spans="1:11" ht="15" x14ac:dyDescent="0.25">
      <c r="A334" s="67" t="s">
        <v>173</v>
      </c>
      <c r="B334" s="67" t="s">
        <v>11365</v>
      </c>
      <c r="C334" s="67" t="s">
        <v>11101</v>
      </c>
      <c r="D334" s="67"/>
      <c r="E334" s="67"/>
      <c r="F334" s="67"/>
      <c r="G334" s="67"/>
      <c r="H334" s="67"/>
      <c r="I334" s="67"/>
      <c r="J334" s="67"/>
      <c r="K334" s="67"/>
    </row>
    <row r="335" spans="1:11" s="10" customFormat="1" ht="15" x14ac:dyDescent="0.25">
      <c r="A335" s="67" t="s">
        <v>173</v>
      </c>
      <c r="B335" s="67" t="s">
        <v>11366</v>
      </c>
      <c r="C335" s="67" t="s">
        <v>46</v>
      </c>
    </row>
    <row r="336" spans="1:11" ht="15" x14ac:dyDescent="0.25">
      <c r="A336" s="67" t="s">
        <v>173</v>
      </c>
      <c r="B336" s="67" t="s">
        <v>967</v>
      </c>
      <c r="C336" s="67" t="s">
        <v>11101</v>
      </c>
    </row>
    <row r="337" spans="1:3" ht="15" x14ac:dyDescent="0.25">
      <c r="A337" s="67" t="s">
        <v>173</v>
      </c>
      <c r="B337" s="67" t="s">
        <v>970</v>
      </c>
      <c r="C337" s="67" t="s">
        <v>11101</v>
      </c>
    </row>
    <row r="338" spans="1:3" ht="15" x14ac:dyDescent="0.25">
      <c r="A338" s="67" t="s">
        <v>173</v>
      </c>
      <c r="B338" s="67" t="s">
        <v>11367</v>
      </c>
      <c r="C338" s="67" t="s">
        <v>11368</v>
      </c>
    </row>
    <row r="339" spans="1:3" ht="15" x14ac:dyDescent="0.25">
      <c r="A339" s="67" t="s">
        <v>173</v>
      </c>
      <c r="B339" s="67" t="s">
        <v>8146</v>
      </c>
      <c r="C339" s="67" t="s">
        <v>11101</v>
      </c>
    </row>
    <row r="340" spans="1:3" ht="15" x14ac:dyDescent="0.25">
      <c r="A340" s="67" t="s">
        <v>173</v>
      </c>
      <c r="B340" s="67" t="s">
        <v>981</v>
      </c>
      <c r="C340" s="67" t="s">
        <v>11101</v>
      </c>
    </row>
    <row r="341" spans="1:3" ht="15" x14ac:dyDescent="0.25">
      <c r="A341" s="67" t="s">
        <v>173</v>
      </c>
      <c r="B341" s="67" t="s">
        <v>11369</v>
      </c>
      <c r="C341" s="67" t="s">
        <v>11101</v>
      </c>
    </row>
    <row r="342" spans="1:3" ht="15" x14ac:dyDescent="0.25">
      <c r="A342" s="67" t="s">
        <v>173</v>
      </c>
      <c r="B342" s="67" t="s">
        <v>11370</v>
      </c>
      <c r="C342" s="67" t="s">
        <v>11101</v>
      </c>
    </row>
    <row r="343" spans="1:3" ht="15" x14ac:dyDescent="0.25">
      <c r="A343" s="67" t="s">
        <v>173</v>
      </c>
      <c r="B343" s="67" t="s">
        <v>11371</v>
      </c>
      <c r="C343" s="67" t="s">
        <v>11101</v>
      </c>
    </row>
    <row r="344" spans="1:3" ht="15" x14ac:dyDescent="0.25">
      <c r="A344" s="67" t="s">
        <v>173</v>
      </c>
      <c r="B344" s="67" t="s">
        <v>990</v>
      </c>
      <c r="C344" s="67" t="s">
        <v>11101</v>
      </c>
    </row>
    <row r="345" spans="1:3" ht="15" x14ac:dyDescent="0.25">
      <c r="A345" s="67" t="s">
        <v>173</v>
      </c>
      <c r="B345" s="67" t="s">
        <v>11372</v>
      </c>
      <c r="C345" s="67" t="s">
        <v>11101</v>
      </c>
    </row>
    <row r="346" spans="1:3" x14ac:dyDescent="0.2">
      <c r="A346" s="10" t="s">
        <v>11373</v>
      </c>
      <c r="B346" s="10"/>
      <c r="C346" s="10"/>
    </row>
  </sheetData>
  <mergeCells count="1">
    <mergeCell ref="A3:E3"/>
  </mergeCells>
  <conditionalFormatting sqref="A7:A345">
    <cfRule type="expression" dxfId="108" priority="1">
      <formula>A7=A6</formula>
    </cfRule>
  </conditionalFormatting>
  <hyperlinks>
    <hyperlink ref="A1" location="'Contents'!B7" display="⇐ Return to contents" xr:uid="{003E511A-614D-4FE6-A965-D62428CD8D16}"/>
  </hyperlinks>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O22"/>
  <sheetViews>
    <sheetView showGridLines="0" zoomScaleNormal="100" workbookViewId="0">
      <selection activeCell="B1" sqref="B1"/>
    </sheetView>
  </sheetViews>
  <sheetFormatPr defaultColWidth="9.140625" defaultRowHeight="14.25" x14ac:dyDescent="0.2"/>
  <cols>
    <col min="1" max="1" width="16.5703125" style="2" customWidth="1"/>
    <col min="2" max="6" width="9.5703125" style="2" bestFit="1" customWidth="1"/>
    <col min="7" max="16384" width="9.140625" style="2"/>
  </cols>
  <sheetData>
    <row r="1" spans="1:15" ht="15" x14ac:dyDescent="0.25">
      <c r="A1" s="51" t="s">
        <v>33</v>
      </c>
      <c r="B1" s="67"/>
      <c r="C1" s="67"/>
      <c r="D1" s="67"/>
      <c r="E1" s="67"/>
      <c r="F1" s="67"/>
      <c r="G1" s="67"/>
      <c r="H1" s="67"/>
      <c r="I1" s="67"/>
      <c r="J1" s="67"/>
      <c r="K1" s="67"/>
      <c r="L1" s="67"/>
      <c r="M1" s="67"/>
      <c r="N1" s="67"/>
    </row>
    <row r="2" spans="1:15" s="1" customFormat="1" ht="31.5" x14ac:dyDescent="0.5">
      <c r="A2" s="52" t="s">
        <v>11374</v>
      </c>
      <c r="B2" s="52"/>
      <c r="C2" s="52"/>
      <c r="D2" s="52"/>
      <c r="E2" s="52"/>
      <c r="F2" s="52"/>
      <c r="G2" s="52"/>
      <c r="H2" s="52"/>
      <c r="I2" s="52"/>
      <c r="J2" s="52"/>
      <c r="K2" s="52"/>
      <c r="L2" s="52"/>
      <c r="M2" s="52"/>
      <c r="N2" s="52"/>
    </row>
    <row r="3" spans="1:15" ht="15" x14ac:dyDescent="0.25">
      <c r="A3" s="67" t="s">
        <v>11375</v>
      </c>
      <c r="B3" s="67"/>
      <c r="C3" s="67"/>
      <c r="D3" s="67"/>
      <c r="E3" s="67"/>
      <c r="F3" s="67"/>
      <c r="G3" s="67"/>
      <c r="H3" s="67"/>
      <c r="I3" s="67"/>
      <c r="J3" s="67"/>
      <c r="K3" s="67"/>
      <c r="L3" s="67"/>
      <c r="M3" s="67"/>
      <c r="N3" s="67"/>
    </row>
    <row r="4" spans="1:15" ht="15" x14ac:dyDescent="0.25">
      <c r="A4" s="67"/>
      <c r="B4" s="67"/>
      <c r="C4" s="67"/>
      <c r="D4" s="67"/>
      <c r="E4" s="67"/>
      <c r="F4" s="67"/>
      <c r="G4" s="67"/>
      <c r="H4" s="67"/>
      <c r="I4" s="67"/>
      <c r="J4" s="67"/>
      <c r="K4" s="67"/>
      <c r="L4" s="67"/>
      <c r="M4" s="67"/>
      <c r="N4" s="67"/>
    </row>
    <row r="5" spans="1:15" s="1" customFormat="1" ht="31.5" x14ac:dyDescent="0.5">
      <c r="A5" s="53" t="s">
        <v>11376</v>
      </c>
      <c r="B5" s="52"/>
      <c r="C5" s="52"/>
      <c r="D5" s="52"/>
      <c r="E5" s="52"/>
      <c r="F5" s="52"/>
      <c r="G5" s="52"/>
      <c r="H5" s="52"/>
      <c r="I5" s="52"/>
      <c r="J5" s="52"/>
      <c r="K5" s="52"/>
      <c r="L5" s="52"/>
      <c r="M5" s="52"/>
      <c r="N5" s="52"/>
    </row>
    <row r="6" spans="1:15" ht="64.5" customHeight="1" x14ac:dyDescent="0.25">
      <c r="A6" s="271" t="s">
        <v>11377</v>
      </c>
      <c r="B6" s="271"/>
      <c r="C6" s="271"/>
      <c r="D6" s="271"/>
      <c r="E6" s="271"/>
      <c r="F6" s="271"/>
      <c r="G6" s="271"/>
      <c r="H6" s="271"/>
      <c r="I6" s="271"/>
      <c r="J6" s="271"/>
      <c r="K6" s="271"/>
      <c r="L6" s="271"/>
      <c r="M6" s="271"/>
      <c r="N6" s="271"/>
    </row>
    <row r="7" spans="1:15" ht="15" x14ac:dyDescent="0.25">
      <c r="A7" s="67"/>
      <c r="B7" s="67"/>
      <c r="C7" s="67"/>
      <c r="D7" s="67"/>
      <c r="E7" s="67"/>
      <c r="F7" s="67"/>
      <c r="G7" s="67"/>
      <c r="H7" s="67"/>
      <c r="I7" s="67"/>
      <c r="J7" s="67"/>
      <c r="K7" s="67"/>
      <c r="L7" s="67"/>
      <c r="M7" s="67"/>
      <c r="N7" s="67"/>
    </row>
    <row r="8" spans="1:15" ht="18.75" x14ac:dyDescent="0.3">
      <c r="A8" s="54" t="s">
        <v>11378</v>
      </c>
      <c r="B8" s="67"/>
      <c r="C8" s="67"/>
      <c r="D8" s="67"/>
      <c r="E8" s="67"/>
      <c r="F8" s="67"/>
      <c r="G8" s="67"/>
      <c r="H8" s="67"/>
      <c r="I8" s="67"/>
      <c r="J8" s="67"/>
      <c r="K8" s="67"/>
      <c r="L8" s="67"/>
      <c r="M8" s="67"/>
      <c r="N8" s="67"/>
    </row>
    <row r="9" spans="1:15" ht="15" x14ac:dyDescent="0.25">
      <c r="A9" s="67" t="s">
        <v>210</v>
      </c>
      <c r="B9" s="67" t="s">
        <v>132</v>
      </c>
      <c r="C9" s="67" t="s">
        <v>133</v>
      </c>
      <c r="D9" s="67" t="s">
        <v>134</v>
      </c>
      <c r="E9" s="67" t="s">
        <v>135</v>
      </c>
      <c r="F9" s="67" t="s">
        <v>136</v>
      </c>
      <c r="G9" s="67" t="s">
        <v>137</v>
      </c>
      <c r="H9" s="67" t="s">
        <v>234</v>
      </c>
      <c r="I9" s="67"/>
      <c r="J9" s="67"/>
      <c r="K9" s="67"/>
      <c r="L9" s="67"/>
      <c r="M9" s="67"/>
      <c r="N9" s="67"/>
      <c r="O9" s="67"/>
    </row>
    <row r="10" spans="1:15" ht="15" x14ac:dyDescent="0.25">
      <c r="A10" s="67" t="s">
        <v>11379</v>
      </c>
      <c r="B10" s="70">
        <v>219</v>
      </c>
      <c r="C10" s="70">
        <v>228</v>
      </c>
      <c r="D10" s="70">
        <v>287</v>
      </c>
      <c r="E10" s="70">
        <v>299</v>
      </c>
      <c r="F10" s="70">
        <v>292</v>
      </c>
      <c r="G10" s="110">
        <v>295</v>
      </c>
      <c r="H10" s="110"/>
      <c r="I10" s="67"/>
      <c r="J10" s="67"/>
      <c r="K10" s="67"/>
      <c r="L10" s="67"/>
      <c r="M10" s="67"/>
      <c r="N10" s="67"/>
      <c r="O10" s="67"/>
    </row>
    <row r="11" spans="1:15" ht="15" x14ac:dyDescent="0.25">
      <c r="A11" s="67" t="s">
        <v>11380</v>
      </c>
      <c r="B11" s="70">
        <v>239</v>
      </c>
      <c r="C11" s="70">
        <v>243</v>
      </c>
      <c r="D11" s="70">
        <v>270</v>
      </c>
      <c r="E11" s="70">
        <v>276</v>
      </c>
      <c r="F11" s="70">
        <v>296</v>
      </c>
      <c r="G11" s="110">
        <v>302</v>
      </c>
      <c r="H11" s="110"/>
      <c r="I11" s="67"/>
      <c r="J11" s="67"/>
      <c r="K11" s="67"/>
      <c r="L11" s="67"/>
      <c r="M11" s="67"/>
      <c r="N11" s="67"/>
      <c r="O11" s="67"/>
    </row>
    <row r="12" spans="1:15" ht="15" x14ac:dyDescent="0.25">
      <c r="A12" s="67" t="s">
        <v>176</v>
      </c>
      <c r="B12" s="70">
        <v>199</v>
      </c>
      <c r="C12" s="70">
        <v>209</v>
      </c>
      <c r="D12" s="70">
        <v>253</v>
      </c>
      <c r="E12" s="70">
        <v>251</v>
      </c>
      <c r="F12" s="70">
        <v>255</v>
      </c>
      <c r="G12" s="110">
        <v>258</v>
      </c>
      <c r="H12" s="110"/>
      <c r="I12" s="67"/>
      <c r="J12" s="67"/>
      <c r="K12" s="67"/>
      <c r="L12" s="67"/>
      <c r="M12" s="67"/>
      <c r="N12" s="67"/>
      <c r="O12" s="67"/>
    </row>
    <row r="13" spans="1:15" ht="15" x14ac:dyDescent="0.25">
      <c r="A13" s="67" t="s">
        <v>178</v>
      </c>
      <c r="B13" s="70">
        <v>352</v>
      </c>
      <c r="C13" s="70">
        <v>363</v>
      </c>
      <c r="D13" s="70">
        <v>441</v>
      </c>
      <c r="E13" s="70">
        <v>454</v>
      </c>
      <c r="F13" s="70">
        <v>458</v>
      </c>
      <c r="G13" s="110">
        <v>468</v>
      </c>
      <c r="H13" s="110"/>
      <c r="I13" s="67"/>
      <c r="J13" s="67"/>
      <c r="K13" s="67"/>
      <c r="L13" s="67"/>
      <c r="M13" s="67"/>
      <c r="N13" s="67"/>
      <c r="O13" s="67"/>
    </row>
    <row r="14" spans="1:15" ht="15" x14ac:dyDescent="0.25">
      <c r="A14" s="67" t="s">
        <v>179</v>
      </c>
      <c r="B14" s="70">
        <v>176</v>
      </c>
      <c r="C14" s="70">
        <v>184</v>
      </c>
      <c r="D14" s="70">
        <v>254</v>
      </c>
      <c r="E14" s="70">
        <v>263</v>
      </c>
      <c r="F14" s="70">
        <v>263</v>
      </c>
      <c r="G14" s="110">
        <v>257</v>
      </c>
      <c r="H14" s="110"/>
      <c r="I14" s="67"/>
      <c r="J14" s="67"/>
      <c r="K14" s="67"/>
      <c r="L14" s="67"/>
      <c r="M14" s="67"/>
      <c r="N14" s="67"/>
      <c r="O14" s="67"/>
    </row>
    <row r="15" spans="1:15" s="6" customFormat="1" ht="15" x14ac:dyDescent="0.25">
      <c r="A15" s="72" t="s">
        <v>180</v>
      </c>
      <c r="B15" s="73">
        <v>1185</v>
      </c>
      <c r="C15" s="73">
        <v>1227</v>
      </c>
      <c r="D15" s="73">
        <v>1505</v>
      </c>
      <c r="E15" s="73">
        <v>1543</v>
      </c>
      <c r="F15" s="73">
        <v>1564</v>
      </c>
      <c r="G15" s="112">
        <f>SUM(G10:G14)</f>
        <v>1580</v>
      </c>
      <c r="H15" s="112"/>
      <c r="I15" s="72"/>
      <c r="J15" s="72"/>
      <c r="K15" s="72"/>
      <c r="L15" s="72"/>
      <c r="M15" s="72"/>
      <c r="N15" s="72"/>
      <c r="O15" s="72"/>
    </row>
    <row r="16" spans="1:15" ht="15" x14ac:dyDescent="0.25">
      <c r="A16" s="67"/>
      <c r="B16" s="67"/>
      <c r="C16" s="67"/>
      <c r="D16" s="67"/>
      <c r="E16" s="67"/>
      <c r="F16" s="67"/>
      <c r="G16" s="67"/>
      <c r="H16" s="67"/>
      <c r="I16" s="67"/>
      <c r="J16" s="67"/>
      <c r="K16" s="67"/>
      <c r="L16" s="67"/>
      <c r="M16" s="67"/>
      <c r="N16" s="67"/>
    </row>
    <row r="17" spans="1:15" s="1" customFormat="1" ht="31.5" x14ac:dyDescent="0.5">
      <c r="A17" s="53" t="s">
        <v>11381</v>
      </c>
      <c r="B17" s="52"/>
      <c r="C17" s="52"/>
      <c r="D17" s="52"/>
      <c r="E17" s="52"/>
      <c r="F17" s="52"/>
      <c r="G17" s="52"/>
      <c r="H17" s="52"/>
      <c r="I17" s="52"/>
      <c r="J17" s="52"/>
      <c r="K17" s="52"/>
      <c r="L17" s="52"/>
      <c r="M17" s="52"/>
      <c r="N17" s="52"/>
    </row>
    <row r="18" spans="1:15" ht="156" customHeight="1" x14ac:dyDescent="0.25">
      <c r="A18" s="271" t="s">
        <v>11382</v>
      </c>
      <c r="B18" s="271"/>
      <c r="C18" s="271"/>
      <c r="D18" s="271"/>
      <c r="E18" s="271"/>
      <c r="F18" s="271"/>
      <c r="G18" s="271"/>
      <c r="H18" s="271"/>
      <c r="I18" s="271"/>
      <c r="J18" s="271"/>
      <c r="K18" s="271"/>
      <c r="L18" s="271"/>
      <c r="M18" s="271"/>
      <c r="N18" s="271"/>
    </row>
    <row r="19" spans="1:15" ht="15" x14ac:dyDescent="0.25">
      <c r="A19" s="67"/>
      <c r="B19" s="67"/>
      <c r="C19" s="67"/>
      <c r="D19" s="67"/>
      <c r="E19" s="67"/>
      <c r="F19" s="67"/>
      <c r="G19" s="67"/>
      <c r="H19" s="67"/>
      <c r="I19" s="67"/>
      <c r="J19" s="67"/>
      <c r="K19" s="67"/>
      <c r="L19" s="67"/>
      <c r="M19" s="67"/>
      <c r="N19" s="67"/>
    </row>
    <row r="20" spans="1:15" ht="18.75" x14ac:dyDescent="0.3">
      <c r="A20" s="54" t="s">
        <v>11383</v>
      </c>
      <c r="B20" s="67"/>
      <c r="C20" s="67"/>
      <c r="D20" s="67"/>
      <c r="E20" s="67"/>
      <c r="F20" s="67"/>
      <c r="G20" s="67"/>
      <c r="H20" s="67"/>
      <c r="I20" s="67"/>
      <c r="J20" s="67"/>
      <c r="K20" s="67"/>
      <c r="L20" s="67"/>
      <c r="M20" s="67"/>
      <c r="N20" s="67"/>
    </row>
    <row r="21" spans="1:15" ht="15" x14ac:dyDescent="0.25">
      <c r="A21" s="67" t="s">
        <v>210</v>
      </c>
      <c r="B21" s="67" t="s">
        <v>132</v>
      </c>
      <c r="C21" s="67" t="s">
        <v>133</v>
      </c>
      <c r="D21" s="67" t="s">
        <v>134</v>
      </c>
      <c r="E21" s="67" t="s">
        <v>135</v>
      </c>
      <c r="F21" s="67" t="s">
        <v>136</v>
      </c>
      <c r="G21" s="67" t="s">
        <v>137</v>
      </c>
      <c r="H21" s="67"/>
      <c r="I21" s="67"/>
      <c r="J21" s="67"/>
      <c r="K21" s="67"/>
      <c r="L21" s="67"/>
      <c r="M21" s="67"/>
      <c r="N21" s="67"/>
      <c r="O21" s="67"/>
    </row>
    <row r="22" spans="1:15" ht="15" x14ac:dyDescent="0.25">
      <c r="A22" s="67" t="s">
        <v>180</v>
      </c>
      <c r="B22" s="70">
        <v>207</v>
      </c>
      <c r="C22" s="70">
        <v>176</v>
      </c>
      <c r="D22" s="70">
        <v>206</v>
      </c>
      <c r="E22" s="70">
        <v>206</v>
      </c>
      <c r="F22" s="70">
        <v>202</v>
      </c>
      <c r="G22" s="110">
        <v>202</v>
      </c>
      <c r="H22" s="67"/>
      <c r="I22" s="67"/>
      <c r="J22" s="67"/>
      <c r="K22" s="67"/>
      <c r="L22" s="67"/>
      <c r="M22" s="67"/>
      <c r="N22" s="67"/>
      <c r="O22" s="67"/>
    </row>
  </sheetData>
  <mergeCells count="2">
    <mergeCell ref="A6:N6"/>
    <mergeCell ref="A18:N18"/>
  </mergeCells>
  <phoneticPr fontId="21" type="noConversion"/>
  <hyperlinks>
    <hyperlink ref="A1" location="'Contents'!B7" display="⇐ Return to contents" xr:uid="{00000000-0004-0000-1300-000000000000}"/>
  </hyperlinks>
  <pageMargins left="0.7" right="0.7" top="0.75" bottom="0.75" header="0.3" footer="0.3"/>
  <pageSetup paperSize="9" orientation="portrait" r:id="rId1"/>
  <tableParts count="2">
    <tablePart r:id="rId2"/>
    <tablePart r:id="rId3"/>
  </tableParts>
  <extLst>
    <ext xmlns:x14="http://schemas.microsoft.com/office/spreadsheetml/2009/9/main" uri="{05C60535-1F16-4fd2-B633-F4F36F0B64E0}">
      <x14:sparklineGroups xmlns:xm="http://schemas.microsoft.com/office/excel/2006/main">
        <x14:sparklineGroup displayEmptyCellsAs="gap" xr2:uid="{00000000-0003-0000-1300-000011000000}">
          <x14:colorSeries rgb="FF376092"/>
          <x14:colorNegative rgb="FFD00000"/>
          <x14:colorAxis rgb="FF000000"/>
          <x14:colorMarkers rgb="FFD00000"/>
          <x14:colorFirst rgb="FFD00000"/>
          <x14:colorLast rgb="FFD00000"/>
          <x14:colorHigh rgb="FFD00000"/>
          <x14:colorLow rgb="FFD00000"/>
          <x14:sparklines>
            <x14:sparkline>
              <xm:f>'Marine Historic Environment'!B10:G10</xm:f>
              <xm:sqref>H10</xm:sqref>
            </x14:sparkline>
            <x14:sparkline>
              <xm:f>'Marine Historic Environment'!B11:G11</xm:f>
              <xm:sqref>H11</xm:sqref>
            </x14:sparkline>
            <x14:sparkline>
              <xm:f>'Marine Historic Environment'!B12:G12</xm:f>
              <xm:sqref>H12</xm:sqref>
            </x14:sparkline>
            <x14:sparkline>
              <xm:f>'Marine Historic Environment'!B13:G13</xm:f>
              <xm:sqref>H13</xm:sqref>
            </x14:sparkline>
            <x14:sparkline>
              <xm:f>'Marine Historic Environment'!B14:G14</xm:f>
              <xm:sqref>H14</xm:sqref>
            </x14:sparkline>
            <x14:sparkline>
              <xm:f>'Marine Historic Environment'!B15:G15</xm:f>
              <xm:sqref>H15</xm:sqref>
            </x14:sparkline>
          </x14:sparklines>
        </x14:sparklineGroup>
      </x14:sparklineGroup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Q36"/>
  <sheetViews>
    <sheetView showGridLines="0" topLeftCell="B1" zoomScaleNormal="100" workbookViewId="0">
      <selection activeCell="B1" sqref="B1"/>
    </sheetView>
  </sheetViews>
  <sheetFormatPr defaultColWidth="9.140625" defaultRowHeight="14.25" outlineLevelCol="1" x14ac:dyDescent="0.2"/>
  <cols>
    <col min="1" max="1" width="13.28515625" style="2" hidden="1" customWidth="1" outlineLevel="1"/>
    <col min="2" max="2" width="27.5703125" style="2" customWidth="1" collapsed="1"/>
    <col min="3" max="11" width="12.85546875" style="2" customWidth="1"/>
    <col min="12" max="15" width="20" style="2" customWidth="1"/>
    <col min="16" max="16384" width="9.140625" style="2"/>
  </cols>
  <sheetData>
    <row r="1" spans="1:17" ht="15" x14ac:dyDescent="0.25">
      <c r="A1" s="51"/>
      <c r="B1" s="51" t="s">
        <v>33</v>
      </c>
      <c r="C1" s="67"/>
      <c r="D1" s="67"/>
      <c r="E1" s="67"/>
      <c r="F1" s="67"/>
      <c r="G1" s="67"/>
      <c r="H1" s="67"/>
      <c r="I1" s="67"/>
      <c r="J1" s="67"/>
      <c r="K1" s="67"/>
      <c r="L1" s="67"/>
      <c r="M1" s="67"/>
      <c r="N1" s="67"/>
      <c r="O1" s="67"/>
      <c r="P1" s="67"/>
    </row>
    <row r="2" spans="1:17" s="1" customFormat="1" ht="31.5" x14ac:dyDescent="0.5">
      <c r="A2" s="52"/>
      <c r="B2" s="52" t="s">
        <v>11384</v>
      </c>
      <c r="C2" s="52"/>
      <c r="D2" s="52"/>
      <c r="E2" s="52"/>
      <c r="F2" s="52"/>
      <c r="G2" s="52"/>
      <c r="H2" s="52"/>
      <c r="I2" s="52"/>
      <c r="J2" s="52"/>
      <c r="K2" s="52"/>
      <c r="L2" s="52"/>
      <c r="M2" s="52"/>
      <c r="N2" s="52"/>
      <c r="O2" s="52"/>
      <c r="P2" s="52"/>
    </row>
    <row r="3" spans="1:17" ht="130.5" customHeight="1" x14ac:dyDescent="0.25">
      <c r="A3" s="67"/>
      <c r="B3" s="272" t="s">
        <v>11385</v>
      </c>
      <c r="C3" s="272"/>
      <c r="D3" s="272"/>
      <c r="E3" s="272"/>
      <c r="F3" s="272"/>
      <c r="G3" s="272"/>
      <c r="H3" s="272"/>
      <c r="I3" s="272"/>
      <c r="J3" s="272"/>
      <c r="K3" s="85"/>
      <c r="L3" s="85"/>
      <c r="M3" s="85"/>
      <c r="N3" s="85"/>
      <c r="O3" s="85"/>
      <c r="P3" s="67"/>
    </row>
    <row r="4" spans="1:17" ht="15" x14ac:dyDescent="0.25">
      <c r="A4" s="67"/>
      <c r="B4" s="67"/>
      <c r="C4" s="67"/>
      <c r="D4" s="67"/>
      <c r="E4" s="67"/>
      <c r="F4" s="67"/>
      <c r="G4" s="67"/>
      <c r="H4" s="67"/>
      <c r="I4" s="67"/>
      <c r="J4" s="67"/>
      <c r="K4" s="67"/>
      <c r="L4" s="67"/>
      <c r="M4" s="67"/>
      <c r="N4" s="67"/>
      <c r="O4" s="67"/>
      <c r="P4" s="67"/>
    </row>
    <row r="5" spans="1:17" s="7" customFormat="1" ht="18.75" x14ac:dyDescent="0.3">
      <c r="A5" s="54"/>
      <c r="B5" s="54" t="s">
        <v>114</v>
      </c>
      <c r="C5" s="54"/>
      <c r="D5" s="54"/>
      <c r="E5" s="54"/>
      <c r="F5" s="54"/>
      <c r="G5" s="54"/>
      <c r="H5" s="54"/>
      <c r="I5" s="54"/>
      <c r="J5" s="54"/>
      <c r="K5" s="54"/>
      <c r="L5" s="54"/>
      <c r="M5" s="54"/>
      <c r="N5" s="54"/>
      <c r="O5" s="54"/>
      <c r="P5" s="54"/>
    </row>
    <row r="6" spans="1:17" s="3" customFormat="1" ht="45" x14ac:dyDescent="0.25">
      <c r="A6" s="69"/>
      <c r="B6" s="69" t="s">
        <v>11386</v>
      </c>
      <c r="C6" s="69" t="s">
        <v>128</v>
      </c>
      <c r="D6" s="69" t="s">
        <v>130</v>
      </c>
      <c r="E6" s="69" t="s">
        <v>131</v>
      </c>
      <c r="F6" s="69" t="s">
        <v>132</v>
      </c>
      <c r="G6" s="69" t="s">
        <v>133</v>
      </c>
      <c r="H6" s="69" t="s">
        <v>134</v>
      </c>
      <c r="I6" s="69" t="s">
        <v>135</v>
      </c>
      <c r="J6" s="69" t="s">
        <v>136</v>
      </c>
      <c r="K6" s="69" t="s">
        <v>137</v>
      </c>
      <c r="L6" s="69" t="s">
        <v>11387</v>
      </c>
      <c r="M6" s="69" t="s">
        <v>11388</v>
      </c>
      <c r="N6" s="69" t="s">
        <v>11389</v>
      </c>
      <c r="O6" s="69" t="s">
        <v>234</v>
      </c>
      <c r="P6" s="69"/>
      <c r="Q6" s="67"/>
    </row>
    <row r="7" spans="1:17" ht="15" x14ac:dyDescent="0.25">
      <c r="A7" s="67"/>
      <c r="B7" s="67" t="s">
        <v>11390</v>
      </c>
      <c r="C7" s="70">
        <v>3762900</v>
      </c>
      <c r="D7" s="70">
        <v>3777820</v>
      </c>
      <c r="E7" s="70">
        <v>3778690</v>
      </c>
      <c r="F7" s="70">
        <v>3790340</v>
      </c>
      <c r="G7" s="70">
        <v>3801170</v>
      </c>
      <c r="H7" s="70">
        <v>3809330</v>
      </c>
      <c r="I7" s="70">
        <v>3817490</v>
      </c>
      <c r="J7" s="70">
        <v>3835600</v>
      </c>
      <c r="K7" s="110">
        <v>3839180</v>
      </c>
      <c r="L7" s="209">
        <f>(Dwellings_in_England_by_Build_Year[[#This Row],[2021]]-Dwellings_in_England_by_Build_Year[[#This Row],[2012]])/Dwellings_in_England_by_Build_Year[[#This Row],[2012]]</f>
        <v>2.0271599032660979E-2</v>
      </c>
      <c r="M7" s="209">
        <f>(Dwellings_in_England_by_Build_Year[[#This Row],[2021]]-Dwellings_in_England_by_Build_Year[[#This Row],[2020]])/Dwellings_in_England_by_Build_Year[[#This Row],[2020]]</f>
        <v>9.3336114297632702E-4</v>
      </c>
      <c r="N7" s="209">
        <f>Dwellings_in_England_by_Build_Year[[#This Row],[2021]]/$K$19</f>
        <v>0.15429894732780738</v>
      </c>
      <c r="O7" s="67"/>
      <c r="P7" s="67"/>
      <c r="Q7" s="67"/>
    </row>
    <row r="8" spans="1:17" ht="15" x14ac:dyDescent="0.25">
      <c r="A8" s="67"/>
      <c r="B8" s="67" t="s">
        <v>11391</v>
      </c>
      <c r="C8" s="70">
        <v>1291070</v>
      </c>
      <c r="D8" s="70">
        <v>1293090</v>
      </c>
      <c r="E8" s="70">
        <v>1292510</v>
      </c>
      <c r="F8" s="70">
        <v>1293730</v>
      </c>
      <c r="G8" s="70">
        <v>1294990</v>
      </c>
      <c r="H8" s="70">
        <v>1295750</v>
      </c>
      <c r="I8" s="70">
        <v>1296870</v>
      </c>
      <c r="J8" s="70">
        <v>1299680</v>
      </c>
      <c r="K8" s="110">
        <v>1300290</v>
      </c>
      <c r="L8" s="209">
        <f>(Dwellings_in_England_by_Build_Year[[#This Row],[2021]]-Dwellings_in_England_by_Build_Year[[#This Row],[2012]])/Dwellings_in_England_by_Build_Year[[#This Row],[2012]]</f>
        <v>7.1413633652706665E-3</v>
      </c>
      <c r="M8" s="209">
        <f>(Dwellings_in_England_by_Build_Year[[#This Row],[2021]]-Dwellings_in_England_by_Build_Year[[#This Row],[2020]])/Dwellings_in_England_by_Build_Year[[#This Row],[2020]]</f>
        <v>4.6934630062784688E-4</v>
      </c>
      <c r="N8" s="209">
        <f>Dwellings_in_England_by_Build_Year[[#This Row],[2021]]/$K$19</f>
        <v>5.2259435145232749E-2</v>
      </c>
      <c r="O8" s="67"/>
      <c r="P8" s="67"/>
      <c r="Q8" s="67"/>
    </row>
    <row r="9" spans="1:17" ht="15" x14ac:dyDescent="0.25">
      <c r="A9" s="67"/>
      <c r="B9" s="67" t="s">
        <v>11392</v>
      </c>
      <c r="C9" s="70">
        <v>1231520</v>
      </c>
      <c r="D9" s="70">
        <v>1231120</v>
      </c>
      <c r="E9" s="70">
        <v>1230250</v>
      </c>
      <c r="F9" s="70">
        <v>1230400</v>
      </c>
      <c r="G9" s="70">
        <v>1230540</v>
      </c>
      <c r="H9" s="70">
        <v>1230470</v>
      </c>
      <c r="I9" s="70">
        <v>1230590</v>
      </c>
      <c r="J9" s="70">
        <v>1231290</v>
      </c>
      <c r="K9" s="110">
        <v>1230970</v>
      </c>
      <c r="L9" s="209">
        <f>(Dwellings_in_England_by_Build_Year[[#This Row],[2021]]-Dwellings_in_England_by_Build_Year[[#This Row],[2012]])/Dwellings_in_England_by_Build_Year[[#This Row],[2012]]</f>
        <v>-4.466025724308172E-4</v>
      </c>
      <c r="M9" s="209">
        <f>(Dwellings_in_England_by_Build_Year[[#This Row],[2021]]-Dwellings_in_England_by_Build_Year[[#This Row],[2020]])/Dwellings_in_England_by_Build_Year[[#This Row],[2020]]</f>
        <v>-2.5989003402935131E-4</v>
      </c>
      <c r="N9" s="209">
        <f>Dwellings_in_England_by_Build_Year[[#This Row],[2021]]/$K$19</f>
        <v>4.9473422760097488E-2</v>
      </c>
      <c r="O9" s="67"/>
      <c r="P9" s="67"/>
      <c r="Q9" s="67"/>
    </row>
    <row r="10" spans="1:17" ht="15" x14ac:dyDescent="0.25">
      <c r="A10" s="67"/>
      <c r="B10" s="67" t="s">
        <v>11393</v>
      </c>
      <c r="C10" s="70">
        <v>2591850</v>
      </c>
      <c r="D10" s="70">
        <v>2590970</v>
      </c>
      <c r="E10" s="70">
        <v>2589410</v>
      </c>
      <c r="F10" s="70">
        <v>2589580</v>
      </c>
      <c r="G10" s="70">
        <v>2589390</v>
      </c>
      <c r="H10" s="70">
        <v>2589040</v>
      </c>
      <c r="I10" s="70">
        <v>2589020</v>
      </c>
      <c r="J10" s="70">
        <v>2590580</v>
      </c>
      <c r="K10" s="110">
        <v>2590300</v>
      </c>
      <c r="L10" s="209">
        <f>(Dwellings_in_England_by_Build_Year[[#This Row],[2021]]-Dwellings_in_England_by_Build_Year[[#This Row],[2012]])/Dwellings_in_England_by_Build_Year[[#This Row],[2012]]</f>
        <v>-5.9802843528753596E-4</v>
      </c>
      <c r="M10" s="209">
        <f>(Dwellings_in_England_by_Build_Year[[#This Row],[2021]]-Dwellings_in_England_by_Build_Year[[#This Row],[2020]])/Dwellings_in_England_by_Build_Year[[#This Row],[2020]]</f>
        <v>-1.0808390399061215E-4</v>
      </c>
      <c r="N10" s="209">
        <f>Dwellings_in_England_by_Build_Year[[#This Row],[2021]]/$K$19</f>
        <v>0.10410571092348353</v>
      </c>
      <c r="O10" s="67"/>
      <c r="P10" s="67"/>
      <c r="Q10" s="67"/>
    </row>
    <row r="11" spans="1:17" ht="15" x14ac:dyDescent="0.25">
      <c r="A11" s="67"/>
      <c r="B11" s="67" t="s">
        <v>11394</v>
      </c>
      <c r="C11" s="70">
        <v>1648150</v>
      </c>
      <c r="D11" s="70">
        <v>1646490</v>
      </c>
      <c r="E11" s="70">
        <v>1645120</v>
      </c>
      <c r="F11" s="70">
        <v>1644640</v>
      </c>
      <c r="G11" s="70">
        <v>1644060</v>
      </c>
      <c r="H11" s="70">
        <v>1643890</v>
      </c>
      <c r="I11" s="70">
        <v>1643490</v>
      </c>
      <c r="J11" s="70">
        <v>1643650</v>
      </c>
      <c r="K11" s="110">
        <v>1643080</v>
      </c>
      <c r="L11" s="209">
        <f>(Dwellings_in_England_by_Build_Year[[#This Row],[2021]]-Dwellings_in_England_by_Build_Year[[#This Row],[2012]])/Dwellings_in_England_by_Build_Year[[#This Row],[2012]]</f>
        <v>-3.0761763189030124E-3</v>
      </c>
      <c r="M11" s="209">
        <f>(Dwellings_in_England_by_Build_Year[[#This Row],[2021]]-Dwellings_in_England_by_Build_Year[[#This Row],[2020]])/Dwellings_in_England_by_Build_Year[[#This Row],[2020]]</f>
        <v>-3.4678915827578865E-4</v>
      </c>
      <c r="N11" s="209">
        <f>Dwellings_in_England_by_Build_Year[[#This Row],[2021]]/$K$19</f>
        <v>6.6036370885286383E-2</v>
      </c>
      <c r="O11" s="67"/>
      <c r="P11" s="67"/>
      <c r="Q11" s="67"/>
    </row>
    <row r="12" spans="1:17" ht="15" x14ac:dyDescent="0.25">
      <c r="A12" s="67"/>
      <c r="B12" s="67" t="s">
        <v>11395</v>
      </c>
      <c r="C12" s="70">
        <v>2535100</v>
      </c>
      <c r="D12" s="70">
        <v>2529660</v>
      </c>
      <c r="E12" s="70">
        <v>2527140</v>
      </c>
      <c r="F12" s="70">
        <v>2525400</v>
      </c>
      <c r="G12" s="70">
        <v>2524310</v>
      </c>
      <c r="H12" s="70">
        <v>2522870</v>
      </c>
      <c r="I12" s="70">
        <v>2521870</v>
      </c>
      <c r="J12" s="70">
        <v>2521840</v>
      </c>
      <c r="K12" s="110">
        <v>2520440</v>
      </c>
      <c r="L12" s="209">
        <f>(Dwellings_in_England_by_Build_Year[[#This Row],[2021]]-Dwellings_in_England_by_Build_Year[[#This Row],[2012]])/Dwellings_in_England_by_Build_Year[[#This Row],[2012]]</f>
        <v>-5.7828093566328741E-3</v>
      </c>
      <c r="M12" s="209">
        <f>(Dwellings_in_England_by_Build_Year[[#This Row],[2021]]-Dwellings_in_England_by_Build_Year[[#This Row],[2020]])/Dwellings_in_England_by_Build_Year[[#This Row],[2020]]</f>
        <v>-5.5515020778479211E-4</v>
      </c>
      <c r="N12" s="209">
        <f>Dwellings_in_England_by_Build_Year[[#This Row],[2021]]/$K$19</f>
        <v>0.10129799561440174</v>
      </c>
      <c r="O12" s="67"/>
      <c r="P12" s="67"/>
      <c r="Q12" s="67"/>
    </row>
    <row r="13" spans="1:17" ht="15" x14ac:dyDescent="0.25">
      <c r="A13" s="67"/>
      <c r="B13" s="67" t="s">
        <v>11396</v>
      </c>
      <c r="C13" s="70">
        <v>2435390</v>
      </c>
      <c r="D13" s="70">
        <v>2427490</v>
      </c>
      <c r="E13" s="70">
        <v>2422860</v>
      </c>
      <c r="F13" s="70">
        <v>2420900</v>
      </c>
      <c r="G13" s="70">
        <v>2418570</v>
      </c>
      <c r="H13" s="70">
        <v>2416960</v>
      </c>
      <c r="I13" s="70">
        <v>2415150</v>
      </c>
      <c r="J13" s="70">
        <v>2413750</v>
      </c>
      <c r="K13" s="110">
        <v>2411990</v>
      </c>
      <c r="L13" s="209">
        <f>(Dwellings_in_England_by_Build_Year[[#This Row],[2021]]-Dwellings_in_England_by_Build_Year[[#This Row],[2012]])/Dwellings_in_England_by_Build_Year[[#This Row],[2012]]</f>
        <v>-9.608317353688731E-3</v>
      </c>
      <c r="M13" s="209">
        <f>(Dwellings_in_England_by_Build_Year[[#This Row],[2021]]-Dwellings_in_England_by_Build_Year[[#This Row],[2020]])/Dwellings_in_England_by_Build_Year[[#This Row],[2020]]</f>
        <v>-7.2915587778353184E-4</v>
      </c>
      <c r="N13" s="209">
        <f>Dwellings_in_England_by_Build_Year[[#This Row],[2021]]/$K$19</f>
        <v>9.6939325055141509E-2</v>
      </c>
      <c r="O13" s="67"/>
      <c r="P13" s="67"/>
      <c r="Q13" s="67"/>
    </row>
    <row r="14" spans="1:17" ht="15" x14ac:dyDescent="0.25">
      <c r="A14" s="67"/>
      <c r="B14" s="67" t="s">
        <v>11397</v>
      </c>
      <c r="C14" s="70">
        <v>2279750</v>
      </c>
      <c r="D14" s="70">
        <v>2276580</v>
      </c>
      <c r="E14" s="70">
        <v>2274330</v>
      </c>
      <c r="F14" s="70">
        <v>2273860</v>
      </c>
      <c r="G14" s="70">
        <v>2273660</v>
      </c>
      <c r="H14" s="70">
        <v>2272490</v>
      </c>
      <c r="I14" s="70">
        <v>2272300</v>
      </c>
      <c r="J14" s="70">
        <v>2272920</v>
      </c>
      <c r="K14" s="110">
        <v>2271560</v>
      </c>
      <c r="L14" s="209">
        <f>(Dwellings_in_England_by_Build_Year[[#This Row],[2021]]-Dwellings_in_England_by_Build_Year[[#This Row],[2012]])/Dwellings_in_England_by_Build_Year[[#This Row],[2012]]</f>
        <v>-3.5924991775413972E-3</v>
      </c>
      <c r="M14" s="209">
        <f>(Dwellings_in_England_by_Build_Year[[#This Row],[2021]]-Dwellings_in_England_by_Build_Year[[#This Row],[2020]])/Dwellings_in_England_by_Build_Year[[#This Row],[2020]]</f>
        <v>-5.9834925998275351E-4</v>
      </c>
      <c r="N14" s="209">
        <f>Dwellings_in_England_by_Build_Year[[#This Row],[2021]]/$K$19</f>
        <v>9.1295359111048233E-2</v>
      </c>
      <c r="O14" s="67"/>
      <c r="P14" s="67"/>
      <c r="Q14" s="67"/>
    </row>
    <row r="15" spans="1:17" ht="15" x14ac:dyDescent="0.25">
      <c r="A15" s="67"/>
      <c r="B15" s="67" t="s">
        <v>11398</v>
      </c>
      <c r="C15" s="70">
        <v>1763480</v>
      </c>
      <c r="D15" s="70">
        <v>1763580</v>
      </c>
      <c r="E15" s="70">
        <v>1761800</v>
      </c>
      <c r="F15" s="70">
        <v>1763460</v>
      </c>
      <c r="G15" s="70">
        <v>1765590</v>
      </c>
      <c r="H15" s="70">
        <v>1765800</v>
      </c>
      <c r="I15" s="70">
        <v>1766720</v>
      </c>
      <c r="J15" s="70">
        <v>1769340</v>
      </c>
      <c r="K15" s="110">
        <v>1769820</v>
      </c>
      <c r="L15" s="209">
        <f>(Dwellings_in_England_by_Build_Year[[#This Row],[2021]]-Dwellings_in_England_by_Build_Year[[#This Row],[2012]])/Dwellings_in_England_by_Build_Year[[#This Row],[2012]]</f>
        <v>3.5951641073332275E-3</v>
      </c>
      <c r="M15" s="209">
        <f>(Dwellings_in_England_by_Build_Year[[#This Row],[2021]]-Dwellings_in_England_by_Build_Year[[#This Row],[2020]])/Dwellings_in_England_by_Build_Year[[#This Row],[2020]]</f>
        <v>2.7128759876564145E-4</v>
      </c>
      <c r="N15" s="209">
        <f>Dwellings_in_England_by_Build_Year[[#This Row],[2021]]/$K$19</f>
        <v>7.1130127516735364E-2</v>
      </c>
      <c r="O15" s="67"/>
      <c r="P15" s="67"/>
      <c r="Q15" s="67"/>
    </row>
    <row r="16" spans="1:17" ht="15" x14ac:dyDescent="0.25">
      <c r="A16" s="67"/>
      <c r="B16" s="67" t="s">
        <v>11399</v>
      </c>
      <c r="C16" s="70">
        <v>1281690</v>
      </c>
      <c r="D16" s="70">
        <v>1281500</v>
      </c>
      <c r="E16" s="70">
        <v>1267160</v>
      </c>
      <c r="F16" s="70">
        <v>1267690</v>
      </c>
      <c r="G16" s="70">
        <v>1267870</v>
      </c>
      <c r="H16" s="70">
        <v>1267610</v>
      </c>
      <c r="I16" s="70">
        <v>1267500</v>
      </c>
      <c r="J16" s="70">
        <v>1281360</v>
      </c>
      <c r="K16" s="110">
        <v>1281300</v>
      </c>
      <c r="L16" s="209">
        <f>(Dwellings_in_England_by_Build_Year[[#This Row],[2021]]-Dwellings_in_England_by_Build_Year[[#This Row],[2012]])/Dwellings_in_England_by_Build_Year[[#This Row],[2012]]</f>
        <v>-3.0428574772370853E-4</v>
      </c>
      <c r="M16" s="209">
        <f>(Dwellings_in_England_by_Build_Year[[#This Row],[2021]]-Dwellings_in_England_by_Build_Year[[#This Row],[2020]])/Dwellings_in_England_by_Build_Year[[#This Row],[2020]]</f>
        <v>-4.682524817381532E-5</v>
      </c>
      <c r="N16" s="209">
        <f>Dwellings_in_England_by_Build_Year[[#This Row],[2021]]/$K$19</f>
        <v>5.1496215653113325E-2</v>
      </c>
      <c r="O16" s="67"/>
      <c r="P16" s="67"/>
      <c r="Q16" s="67"/>
    </row>
    <row r="17" spans="1:17" ht="17.25" x14ac:dyDescent="0.25">
      <c r="A17" s="67"/>
      <c r="B17" s="67" t="s">
        <v>11400</v>
      </c>
      <c r="C17" s="70">
        <v>2097190</v>
      </c>
      <c r="D17" s="70">
        <v>2336430</v>
      </c>
      <c r="E17" s="70">
        <v>2464000</v>
      </c>
      <c r="F17" s="70">
        <v>2652940</v>
      </c>
      <c r="G17" s="70">
        <v>2857580</v>
      </c>
      <c r="H17" s="70">
        <v>3064970</v>
      </c>
      <c r="I17" s="70">
        <v>3287400</v>
      </c>
      <c r="J17" s="70">
        <v>3589310</v>
      </c>
      <c r="K17" s="110">
        <v>3791330</v>
      </c>
      <c r="L17" s="209">
        <f>(Dwellings_in_England_by_Build_Year[[#This Row],[2021]]-Dwellings_in_England_by_Build_Year[[#This Row],[2012]])/Dwellings_in_England_by_Build_Year[[#This Row],[2012]]</f>
        <v>0.80781426575560633</v>
      </c>
      <c r="M17" s="209">
        <f>(Dwellings_in_England_by_Build_Year[[#This Row],[2021]]-Dwellings_in_England_by_Build_Year[[#This Row],[2020]])/Dwellings_in_England_by_Build_Year[[#This Row],[2020]]</f>
        <v>5.6283798278777816E-2</v>
      </c>
      <c r="N17" s="209">
        <f>Dwellings_in_England_by_Build_Year[[#This Row],[2021]]/$K$19</f>
        <v>0.15237582712254596</v>
      </c>
      <c r="O17" s="67"/>
      <c r="P17" s="67"/>
      <c r="Q17" s="67"/>
    </row>
    <row r="18" spans="1:17" ht="15" x14ac:dyDescent="0.25">
      <c r="A18" s="67"/>
      <c r="B18" s="67" t="s">
        <v>11401</v>
      </c>
      <c r="C18" s="70">
        <v>234020</v>
      </c>
      <c r="D18" s="70">
        <v>232950</v>
      </c>
      <c r="E18" s="70">
        <v>307190</v>
      </c>
      <c r="F18" s="70">
        <v>312690</v>
      </c>
      <c r="G18" s="70">
        <v>318340</v>
      </c>
      <c r="H18" s="70">
        <v>323900</v>
      </c>
      <c r="I18" s="70">
        <v>327480</v>
      </c>
      <c r="J18" s="70">
        <v>230260</v>
      </c>
      <c r="K18" s="110">
        <v>231190</v>
      </c>
      <c r="L18" s="209">
        <f>(Dwellings_in_England_by_Build_Year[[#This Row],[2021]]-Dwellings_in_England_by_Build_Year[[#This Row],[2012]])/Dwellings_in_England_by_Build_Year[[#This Row],[2012]]</f>
        <v>-1.2092983505683275E-2</v>
      </c>
      <c r="M18" s="209">
        <f>(Dwellings_in_England_by_Build_Year[[#This Row],[2021]]-Dwellings_in_England_by_Build_Year[[#This Row],[2020]])/Dwellings_in_England_by_Build_Year[[#This Row],[2020]]</f>
        <v>4.0389125336576046E-3</v>
      </c>
      <c r="N18" s="209">
        <f>Dwellings_in_England_by_Build_Year[[#This Row],[2021]]/$K$19</f>
        <v>9.2916647911053373E-3</v>
      </c>
      <c r="O18" s="67"/>
      <c r="P18" s="67"/>
      <c r="Q18" s="67"/>
    </row>
    <row r="19" spans="1:17" ht="15" x14ac:dyDescent="0.25">
      <c r="A19" s="67"/>
      <c r="B19" s="72" t="s">
        <v>11402</v>
      </c>
      <c r="C19" s="73">
        <v>23152110</v>
      </c>
      <c r="D19" s="73">
        <v>23387680</v>
      </c>
      <c r="E19" s="73">
        <v>23560440</v>
      </c>
      <c r="F19" s="73">
        <v>23765650</v>
      </c>
      <c r="G19" s="73">
        <v>23986070</v>
      </c>
      <c r="H19" s="73">
        <v>24203070</v>
      </c>
      <c r="I19" s="73">
        <v>24435870</v>
      </c>
      <c r="J19" s="73">
        <v>24679590</v>
      </c>
      <c r="K19" s="112">
        <v>24881440</v>
      </c>
      <c r="L19" s="210">
        <f>(Dwellings_in_England_by_Build_Year[[#This Row],[2021]]-Dwellings_in_England_by_Build_Year[[#This Row],[2012]])/Dwellings_in_England_by_Build_Year[[#This Row],[2012]]</f>
        <v>7.469427192597132E-2</v>
      </c>
      <c r="M19" s="210">
        <f>(Dwellings_in_England_by_Build_Year[[#This Row],[2021]]-Dwellings_in_England_by_Build_Year[[#This Row],[2020]])/Dwellings_in_England_by_Build_Year[[#This Row],[2020]]</f>
        <v>8.1788230679683098E-3</v>
      </c>
      <c r="N19" s="210">
        <f>Dwellings_in_England_by_Build_Year[[#This Row],[2021]]/$K$19</f>
        <v>1</v>
      </c>
      <c r="O19" s="67"/>
      <c r="P19" s="67"/>
      <c r="Q19" s="67"/>
    </row>
    <row r="20" spans="1:17" ht="15" x14ac:dyDescent="0.25">
      <c r="A20" s="67"/>
      <c r="B20" s="72" t="s">
        <v>11403</v>
      </c>
      <c r="C20" s="73">
        <v>5053970</v>
      </c>
      <c r="D20" s="73">
        <v>5070910</v>
      </c>
      <c r="E20" s="73">
        <v>5071200</v>
      </c>
      <c r="F20" s="73">
        <v>5084070</v>
      </c>
      <c r="G20" s="73">
        <v>5096160</v>
      </c>
      <c r="H20" s="73">
        <v>5105080</v>
      </c>
      <c r="I20" s="73">
        <v>5114360</v>
      </c>
      <c r="J20" s="73">
        <v>5135280</v>
      </c>
      <c r="K20" s="112">
        <v>5139470</v>
      </c>
      <c r="L20" s="210">
        <f>(Dwellings_in_England_by_Build_Year[[#This Row],[2021]]-Dwellings_in_England_by_Build_Year[[#This Row],[2012]])/Dwellings_in_England_by_Build_Year[[#This Row],[2012]]</f>
        <v>1.6917393652910485E-2</v>
      </c>
      <c r="M20" s="210">
        <f>(Dwellings_in_England_by_Build_Year[[#This Row],[2021]]-Dwellings_in_England_by_Build_Year[[#This Row],[2020]])/Dwellings_in_England_by_Build_Year[[#This Row],[2020]]</f>
        <v>8.1592435076568363E-4</v>
      </c>
      <c r="N20" s="210">
        <f>Dwellings_in_England_by_Build_Year[[#This Row],[2021]]/$K$19</f>
        <v>0.20655838247304015</v>
      </c>
      <c r="O20" s="67"/>
      <c r="P20" s="67"/>
      <c r="Q20" s="67"/>
    </row>
    <row r="21" spans="1:17" s="8" customFormat="1" ht="12" x14ac:dyDescent="0.25">
      <c r="B21" s="8" t="s">
        <v>11404</v>
      </c>
    </row>
    <row r="22" spans="1:17" s="8" customFormat="1" ht="12" x14ac:dyDescent="0.25">
      <c r="B22" s="8" t="s">
        <v>11405</v>
      </c>
    </row>
    <row r="23" spans="1:17" ht="15" x14ac:dyDescent="0.25">
      <c r="A23" s="67"/>
      <c r="B23" s="67"/>
      <c r="C23" s="67"/>
      <c r="D23" s="67"/>
      <c r="E23" s="67"/>
      <c r="F23" s="67"/>
      <c r="G23" s="67"/>
      <c r="H23" s="67"/>
      <c r="I23" s="67"/>
      <c r="J23" s="67"/>
      <c r="K23" s="67"/>
      <c r="L23" s="67"/>
      <c r="M23" s="67"/>
      <c r="N23" s="67"/>
      <c r="O23" s="67"/>
      <c r="P23" s="67"/>
    </row>
    <row r="24" spans="1:17" s="7" customFormat="1" ht="18.75" x14ac:dyDescent="0.3">
      <c r="A24" s="54"/>
      <c r="B24" s="54" t="s">
        <v>11406</v>
      </c>
      <c r="C24" s="54"/>
      <c r="D24" s="54"/>
      <c r="E24" s="54"/>
      <c r="F24" s="54"/>
      <c r="G24" s="54"/>
      <c r="H24" s="54"/>
      <c r="I24" s="54"/>
      <c r="J24" s="54"/>
      <c r="K24" s="54"/>
      <c r="L24" s="54"/>
      <c r="M24" s="54"/>
      <c r="N24" s="54"/>
      <c r="O24" s="54"/>
      <c r="P24" s="54"/>
    </row>
    <row r="25" spans="1:17" s="3" customFormat="1" ht="28.15" customHeight="1" x14ac:dyDescent="0.25">
      <c r="A25" s="69" t="s">
        <v>229</v>
      </c>
      <c r="B25" s="69" t="s">
        <v>210</v>
      </c>
      <c r="C25" s="69" t="s">
        <v>128</v>
      </c>
      <c r="D25" s="69" t="s">
        <v>130</v>
      </c>
      <c r="E25" s="69" t="s">
        <v>131</v>
      </c>
      <c r="F25" s="69" t="s">
        <v>132</v>
      </c>
      <c r="G25" s="69" t="s">
        <v>133</v>
      </c>
      <c r="H25" s="69" t="s">
        <v>134</v>
      </c>
      <c r="I25" s="69" t="s">
        <v>135</v>
      </c>
      <c r="J25" s="69" t="s">
        <v>136</v>
      </c>
      <c r="K25" s="69" t="s">
        <v>137</v>
      </c>
      <c r="L25" s="69" t="s">
        <v>11407</v>
      </c>
      <c r="M25" s="69" t="s">
        <v>11408</v>
      </c>
      <c r="N25" s="69" t="s">
        <v>234</v>
      </c>
      <c r="O25" s="69"/>
      <c r="P25" s="67"/>
      <c r="Q25" s="69"/>
    </row>
    <row r="26" spans="1:17" ht="15" x14ac:dyDescent="0.25">
      <c r="A26" s="67" t="s">
        <v>235</v>
      </c>
      <c r="B26" s="67" t="s">
        <v>171</v>
      </c>
      <c r="C26" s="70">
        <v>236310</v>
      </c>
      <c r="D26" s="70">
        <v>236090</v>
      </c>
      <c r="E26" s="70">
        <v>236010</v>
      </c>
      <c r="F26" s="70">
        <v>236260</v>
      </c>
      <c r="G26" s="70">
        <v>236550</v>
      </c>
      <c r="H26" s="70">
        <v>236650</v>
      </c>
      <c r="I26" s="70">
        <v>236550</v>
      </c>
      <c r="J26" s="70">
        <v>237010</v>
      </c>
      <c r="K26" s="110">
        <v>236790</v>
      </c>
      <c r="L26" s="196">
        <f>Pre__1919_Dwellings_in_England_by_Region[[#This Row],[2021]]-Pre__1919_Dwellings_in_England_by_Region[[#This Row],[2012]]</f>
        <v>480</v>
      </c>
      <c r="M26" s="209">
        <f>Pre__1919_Dwellings_in_England_by_Region[[#This Row],[Difference 
2012-2021]]/Pre__1919_Dwellings_in_England_by_Region[[#This Row],[2012]]</f>
        <v>2.0312301637679321E-3</v>
      </c>
      <c r="N26" s="110"/>
      <c r="O26" s="67"/>
      <c r="P26" s="67"/>
      <c r="Q26" s="67"/>
    </row>
    <row r="27" spans="1:17" ht="15" x14ac:dyDescent="0.25">
      <c r="A27" s="67" t="s">
        <v>236</v>
      </c>
      <c r="B27" s="67" t="s">
        <v>172</v>
      </c>
      <c r="C27" s="70">
        <v>786810</v>
      </c>
      <c r="D27" s="70">
        <v>787490</v>
      </c>
      <c r="E27" s="70">
        <v>786580</v>
      </c>
      <c r="F27" s="70">
        <v>787740</v>
      </c>
      <c r="G27" s="70">
        <v>789080</v>
      </c>
      <c r="H27" s="70">
        <v>789980</v>
      </c>
      <c r="I27" s="70">
        <v>791090</v>
      </c>
      <c r="J27" s="70">
        <v>794350</v>
      </c>
      <c r="K27" s="110">
        <v>795020</v>
      </c>
      <c r="L27" s="196">
        <f>Pre__1919_Dwellings_in_England_by_Region[[#This Row],[2021]]-Pre__1919_Dwellings_in_England_by_Region[[#This Row],[2012]]</f>
        <v>8210</v>
      </c>
      <c r="M27" s="209">
        <f>Pre__1919_Dwellings_in_England_by_Region[[#This Row],[Difference 
2012-2021]]/Pre__1919_Dwellings_in_England_by_Region[[#This Row],[2012]]</f>
        <v>1.0434539469503437E-2</v>
      </c>
      <c r="N27" s="110"/>
      <c r="O27" s="67"/>
      <c r="P27" s="67"/>
      <c r="Q27" s="67"/>
    </row>
    <row r="28" spans="1:17" ht="15" x14ac:dyDescent="0.25">
      <c r="A28" s="67" t="s">
        <v>237</v>
      </c>
      <c r="B28" s="67" t="s">
        <v>173</v>
      </c>
      <c r="C28" s="70">
        <v>521810</v>
      </c>
      <c r="D28" s="70">
        <v>522850</v>
      </c>
      <c r="E28" s="70">
        <v>522530</v>
      </c>
      <c r="F28" s="70">
        <v>523220</v>
      </c>
      <c r="G28" s="70">
        <v>523690</v>
      </c>
      <c r="H28" s="70">
        <v>524020</v>
      </c>
      <c r="I28" s="70">
        <v>524330</v>
      </c>
      <c r="J28" s="70">
        <v>525670</v>
      </c>
      <c r="K28" s="110">
        <v>525650</v>
      </c>
      <c r="L28" s="196">
        <f>Pre__1919_Dwellings_in_England_by_Region[[#This Row],[2021]]-Pre__1919_Dwellings_in_England_by_Region[[#This Row],[2012]]</f>
        <v>3840</v>
      </c>
      <c r="M28" s="209">
        <f>Pre__1919_Dwellings_in_England_by_Region[[#This Row],[Difference 
2012-2021]]/Pre__1919_Dwellings_in_England_by_Region[[#This Row],[2012]]</f>
        <v>7.3590004024453341E-3</v>
      </c>
      <c r="N28" s="110"/>
      <c r="O28" s="67"/>
      <c r="P28" s="67"/>
      <c r="Q28" s="67"/>
    </row>
    <row r="29" spans="1:17" ht="15" x14ac:dyDescent="0.25">
      <c r="A29" s="67" t="s">
        <v>238</v>
      </c>
      <c r="B29" s="67" t="s">
        <v>174</v>
      </c>
      <c r="C29" s="70">
        <v>376190</v>
      </c>
      <c r="D29" s="70">
        <v>377500</v>
      </c>
      <c r="E29" s="70">
        <v>377730</v>
      </c>
      <c r="F29" s="70">
        <v>378780</v>
      </c>
      <c r="G29" s="70">
        <v>379990</v>
      </c>
      <c r="H29" s="70">
        <v>381450</v>
      </c>
      <c r="I29" s="70">
        <v>382620</v>
      </c>
      <c r="J29" s="70">
        <v>384510</v>
      </c>
      <c r="K29" s="110">
        <v>384840</v>
      </c>
      <c r="L29" s="196">
        <f>Pre__1919_Dwellings_in_England_by_Region[[#This Row],[2021]]-Pre__1919_Dwellings_in_England_by_Region[[#This Row],[2012]]</f>
        <v>8650</v>
      </c>
      <c r="M29" s="209">
        <f>Pre__1919_Dwellings_in_England_by_Region[[#This Row],[Difference 
2012-2021]]/Pre__1919_Dwellings_in_England_by_Region[[#This Row],[2012]]</f>
        <v>2.2993699992025305E-2</v>
      </c>
      <c r="N29" s="110"/>
      <c r="O29" s="67"/>
      <c r="P29" s="67"/>
      <c r="Q29" s="67"/>
    </row>
    <row r="30" spans="1:17" ht="15" x14ac:dyDescent="0.25">
      <c r="A30" s="67" t="s">
        <v>239</v>
      </c>
      <c r="B30" s="67" t="s">
        <v>175</v>
      </c>
      <c r="C30" s="70">
        <v>396810</v>
      </c>
      <c r="D30" s="70">
        <v>398130</v>
      </c>
      <c r="E30" s="70">
        <v>398100</v>
      </c>
      <c r="F30" s="70">
        <v>398880</v>
      </c>
      <c r="G30" s="70">
        <v>399450</v>
      </c>
      <c r="H30" s="70">
        <v>399640</v>
      </c>
      <c r="I30" s="70">
        <v>400030</v>
      </c>
      <c r="J30" s="70">
        <v>401310</v>
      </c>
      <c r="K30" s="110">
        <v>401820</v>
      </c>
      <c r="L30" s="196">
        <f>Pre__1919_Dwellings_in_England_by_Region[[#This Row],[2021]]-Pre__1919_Dwellings_in_England_by_Region[[#This Row],[2012]]</f>
        <v>5010</v>
      </c>
      <c r="M30" s="209">
        <f>Pre__1919_Dwellings_in_England_by_Region[[#This Row],[Difference 
2012-2021]]/Pre__1919_Dwellings_in_England_by_Region[[#This Row],[2012]]</f>
        <v>1.2625689876767219E-2</v>
      </c>
      <c r="N30" s="110"/>
      <c r="O30" s="67"/>
      <c r="P30" s="67"/>
      <c r="Q30" s="67"/>
    </row>
    <row r="31" spans="1:17" ht="15" x14ac:dyDescent="0.25">
      <c r="A31" s="67" t="s">
        <v>240</v>
      </c>
      <c r="B31" s="67" t="s">
        <v>176</v>
      </c>
      <c r="C31" s="70">
        <v>380950</v>
      </c>
      <c r="D31" s="70">
        <v>381700</v>
      </c>
      <c r="E31" s="70">
        <v>381320</v>
      </c>
      <c r="F31" s="70">
        <v>382010</v>
      </c>
      <c r="G31" s="70">
        <v>382610</v>
      </c>
      <c r="H31" s="70">
        <v>383030</v>
      </c>
      <c r="I31" s="70">
        <v>383370</v>
      </c>
      <c r="J31" s="70">
        <v>384660</v>
      </c>
      <c r="K31" s="110">
        <v>384940</v>
      </c>
      <c r="L31" s="196">
        <f>Pre__1919_Dwellings_in_England_by_Region[[#This Row],[2021]]-Pre__1919_Dwellings_in_England_by_Region[[#This Row],[2012]]</f>
        <v>3990</v>
      </c>
      <c r="M31" s="209">
        <f>Pre__1919_Dwellings_in_England_by_Region[[#This Row],[Difference 
2012-2021]]/Pre__1919_Dwellings_in_England_by_Region[[#This Row],[2012]]</f>
        <v>1.0473815461346634E-2</v>
      </c>
      <c r="N31" s="110"/>
      <c r="O31" s="67"/>
      <c r="P31" s="67"/>
      <c r="Q31" s="67"/>
    </row>
    <row r="32" spans="1:17" ht="15" x14ac:dyDescent="0.25">
      <c r="A32" s="67" t="s">
        <v>241</v>
      </c>
      <c r="B32" s="67" t="s">
        <v>177</v>
      </c>
      <c r="C32" s="70">
        <v>1084380</v>
      </c>
      <c r="D32" s="70">
        <v>1091370</v>
      </c>
      <c r="E32" s="70">
        <v>1093450</v>
      </c>
      <c r="F32" s="70">
        <v>1097600</v>
      </c>
      <c r="G32" s="70">
        <v>1101640</v>
      </c>
      <c r="H32" s="70">
        <v>1104630</v>
      </c>
      <c r="I32" s="70">
        <v>1108220</v>
      </c>
      <c r="J32" s="70">
        <v>1113550</v>
      </c>
      <c r="K32" s="110">
        <v>1115520</v>
      </c>
      <c r="L32" s="196">
        <f>Pre__1919_Dwellings_in_England_by_Region[[#This Row],[2021]]-Pre__1919_Dwellings_in_England_by_Region[[#This Row],[2012]]</f>
        <v>31140</v>
      </c>
      <c r="M32" s="209">
        <f>Pre__1919_Dwellings_in_England_by_Region[[#This Row],[Difference 
2012-2021]]/Pre__1919_Dwellings_in_England_by_Region[[#This Row],[2012]]</f>
        <v>2.8716870469761523E-2</v>
      </c>
      <c r="N32" s="110"/>
      <c r="O32" s="67"/>
      <c r="P32" s="67"/>
      <c r="Q32" s="67"/>
    </row>
    <row r="33" spans="1:17" ht="15" x14ac:dyDescent="0.25">
      <c r="A33" s="67" t="s">
        <v>242</v>
      </c>
      <c r="B33" s="67" t="s">
        <v>178</v>
      </c>
      <c r="C33" s="70">
        <v>683380</v>
      </c>
      <c r="D33" s="70">
        <v>686730</v>
      </c>
      <c r="E33" s="70">
        <v>686720</v>
      </c>
      <c r="F33" s="70">
        <v>689300</v>
      </c>
      <c r="G33" s="70">
        <v>691550</v>
      </c>
      <c r="H33" s="70">
        <v>693240</v>
      </c>
      <c r="I33" s="70">
        <v>695150</v>
      </c>
      <c r="J33" s="70">
        <v>698870</v>
      </c>
      <c r="K33" s="110">
        <v>699790</v>
      </c>
      <c r="L33" s="196">
        <f>Pre__1919_Dwellings_in_England_by_Region[[#This Row],[2021]]-Pre__1919_Dwellings_in_England_by_Region[[#This Row],[2012]]</f>
        <v>16410</v>
      </c>
      <c r="M33" s="209">
        <f>Pre__1919_Dwellings_in_England_by_Region[[#This Row],[Difference 
2012-2021]]/Pre__1919_Dwellings_in_England_by_Region[[#This Row],[2012]]</f>
        <v>2.4012994234540081E-2</v>
      </c>
      <c r="N33" s="110"/>
      <c r="O33" s="67"/>
      <c r="P33" s="67"/>
      <c r="Q33" s="67"/>
    </row>
    <row r="34" spans="1:17" ht="15" x14ac:dyDescent="0.25">
      <c r="A34" s="67" t="s">
        <v>243</v>
      </c>
      <c r="B34" s="67" t="s">
        <v>179</v>
      </c>
      <c r="C34" s="70">
        <v>587330</v>
      </c>
      <c r="D34" s="70">
        <v>589070</v>
      </c>
      <c r="E34" s="70">
        <v>588760</v>
      </c>
      <c r="F34" s="70">
        <v>590290</v>
      </c>
      <c r="G34" s="70">
        <v>591600</v>
      </c>
      <c r="H34" s="70">
        <v>592440</v>
      </c>
      <c r="I34" s="70">
        <v>593010</v>
      </c>
      <c r="J34" s="70">
        <v>595360</v>
      </c>
      <c r="K34" s="110">
        <v>595080</v>
      </c>
      <c r="L34" s="196">
        <f>Pre__1919_Dwellings_in_England_by_Region[[#This Row],[2021]]-Pre__1919_Dwellings_in_England_by_Region[[#This Row],[2012]]</f>
        <v>7750</v>
      </c>
      <c r="M34" s="209">
        <f>Pre__1919_Dwellings_in_England_by_Region[[#This Row],[Difference 
2012-2021]]/Pre__1919_Dwellings_in_England_by_Region[[#This Row],[2012]]</f>
        <v>1.31953075783631E-2</v>
      </c>
      <c r="N34" s="110"/>
      <c r="O34" s="67"/>
      <c r="P34" s="67"/>
      <c r="Q34" s="67"/>
    </row>
    <row r="35" spans="1:17" s="6" customFormat="1" ht="15" x14ac:dyDescent="0.25">
      <c r="A35" s="72" t="s">
        <v>244</v>
      </c>
      <c r="B35" s="72" t="s">
        <v>11409</v>
      </c>
      <c r="C35" s="73">
        <v>5053970</v>
      </c>
      <c r="D35" s="73">
        <v>5070910</v>
      </c>
      <c r="E35" s="73">
        <v>5071200</v>
      </c>
      <c r="F35" s="73">
        <v>5084070</v>
      </c>
      <c r="G35" s="73">
        <v>5096160</v>
      </c>
      <c r="H35" s="73">
        <v>5105080</v>
      </c>
      <c r="I35" s="73">
        <v>5114360</v>
      </c>
      <c r="J35" s="73">
        <v>5135280</v>
      </c>
      <c r="K35" s="112">
        <v>5139470</v>
      </c>
      <c r="L35" s="197">
        <f>Pre__1919_Dwellings_in_England_by_Region[[#This Row],[2021]]-Pre__1919_Dwellings_in_England_by_Region[[#This Row],[2012]]</f>
        <v>85500</v>
      </c>
      <c r="M35" s="210">
        <f>Pre__1919_Dwellings_in_England_by_Region[[#This Row],[Difference 
2012-2021]]/Pre__1919_Dwellings_in_England_by_Region[[#This Row],[2012]]</f>
        <v>1.6917393652910485E-2</v>
      </c>
      <c r="N35" s="112"/>
      <c r="O35" s="72"/>
      <c r="P35" s="72"/>
      <c r="Q35" s="72"/>
    </row>
    <row r="36" spans="1:17" s="8" customFormat="1" ht="12" x14ac:dyDescent="0.25">
      <c r="B36" s="8" t="s">
        <v>11404</v>
      </c>
    </row>
  </sheetData>
  <mergeCells count="1">
    <mergeCell ref="B3:J3"/>
  </mergeCells>
  <phoneticPr fontId="21" type="noConversion"/>
  <hyperlinks>
    <hyperlink ref="B1" location="'Contents'!B7" display="⇐ Return to contents" xr:uid="{2AEB64F5-E8B5-49CE-B203-AC069555A56D}"/>
  </hyperlinks>
  <pageMargins left="0.7" right="0.7" top="0.75" bottom="0.75" header="0.3" footer="0.3"/>
  <tableParts count="2">
    <tablePart r:id="rId1"/>
    <tablePart r:id="rId2"/>
  </tableParts>
  <extLst>
    <ext xmlns:x14="http://schemas.microsoft.com/office/spreadsheetml/2009/9/main" uri="{05C60535-1F16-4fd2-B633-F4F36F0B64E0}">
      <x14:sparklineGroups xmlns:xm="http://schemas.microsoft.com/office/excel/2006/main">
        <x14:sparklineGroup displayEmptyCellsAs="gap" xr2:uid="{00000000-0003-0000-1400-000013000000}">
          <x14:colorSeries rgb="FF376092"/>
          <x14:colorNegative rgb="FFD00000"/>
          <x14:colorAxis rgb="FF000000"/>
          <x14:colorMarkers rgb="FFD00000"/>
          <x14:colorFirst rgb="FFD00000"/>
          <x14:colorLast rgb="FFD00000"/>
          <x14:colorHigh rgb="FFD00000"/>
          <x14:colorLow rgb="FFD00000"/>
          <x14:sparklines>
            <x14:sparkline>
              <xm:f>'Pre-1919 Dwellings'!C7:K7</xm:f>
              <xm:sqref>O7</xm:sqref>
            </x14:sparkline>
            <x14:sparkline>
              <xm:f>'Pre-1919 Dwellings'!C8:K8</xm:f>
              <xm:sqref>O8</xm:sqref>
            </x14:sparkline>
            <x14:sparkline>
              <xm:f>'Pre-1919 Dwellings'!C9:K9</xm:f>
              <xm:sqref>O9</xm:sqref>
            </x14:sparkline>
            <x14:sparkline>
              <xm:f>'Pre-1919 Dwellings'!C10:K10</xm:f>
              <xm:sqref>O10</xm:sqref>
            </x14:sparkline>
            <x14:sparkline>
              <xm:f>'Pre-1919 Dwellings'!C11:K11</xm:f>
              <xm:sqref>O11</xm:sqref>
            </x14:sparkline>
            <x14:sparkline>
              <xm:f>'Pre-1919 Dwellings'!C12:K12</xm:f>
              <xm:sqref>O12</xm:sqref>
            </x14:sparkline>
            <x14:sparkline>
              <xm:f>'Pre-1919 Dwellings'!C13:K13</xm:f>
              <xm:sqref>O13</xm:sqref>
            </x14:sparkline>
            <x14:sparkline>
              <xm:f>'Pre-1919 Dwellings'!C14:K14</xm:f>
              <xm:sqref>O14</xm:sqref>
            </x14:sparkline>
            <x14:sparkline>
              <xm:f>'Pre-1919 Dwellings'!C15:K15</xm:f>
              <xm:sqref>O15</xm:sqref>
            </x14:sparkline>
            <x14:sparkline>
              <xm:f>'Pre-1919 Dwellings'!C16:K16</xm:f>
              <xm:sqref>O16</xm:sqref>
            </x14:sparkline>
            <x14:sparkline>
              <xm:f>'Pre-1919 Dwellings'!C17:K17</xm:f>
              <xm:sqref>O17</xm:sqref>
            </x14:sparkline>
            <x14:sparkline>
              <xm:f>'Pre-1919 Dwellings'!C18:K18</xm:f>
              <xm:sqref>O18</xm:sqref>
            </x14:sparkline>
            <x14:sparkline>
              <xm:f>'Pre-1919 Dwellings'!C19:K19</xm:f>
              <xm:sqref>O19</xm:sqref>
            </x14:sparkline>
            <x14:sparkline>
              <xm:f>'Pre-1919 Dwellings'!C20:K20</xm:f>
              <xm:sqref>O20</xm:sqref>
            </x14:sparkline>
          </x14:sparklines>
        </x14:sparklineGroup>
        <x14:sparklineGroup displayEmptyCellsAs="gap" xr2:uid="{00000000-0003-0000-1400-000012000000}">
          <x14:colorSeries rgb="FF376092"/>
          <x14:colorNegative rgb="FFD00000"/>
          <x14:colorAxis rgb="FF000000"/>
          <x14:colorMarkers rgb="FFD00000"/>
          <x14:colorFirst rgb="FFD00000"/>
          <x14:colorLast rgb="FFD00000"/>
          <x14:colorHigh rgb="FFD00000"/>
          <x14:colorLow rgb="FFD00000"/>
          <x14:sparklines>
            <x14:sparkline>
              <xm:f>'Pre-1919 Dwellings'!C26:K26</xm:f>
              <xm:sqref>N26</xm:sqref>
            </x14:sparkline>
            <x14:sparkline>
              <xm:f>'Pre-1919 Dwellings'!C27:K27</xm:f>
              <xm:sqref>N27</xm:sqref>
            </x14:sparkline>
            <x14:sparkline>
              <xm:f>'Pre-1919 Dwellings'!C28:K28</xm:f>
              <xm:sqref>N28</xm:sqref>
            </x14:sparkline>
            <x14:sparkline>
              <xm:f>'Pre-1919 Dwellings'!C29:K29</xm:f>
              <xm:sqref>N29</xm:sqref>
            </x14:sparkline>
            <x14:sparkline>
              <xm:f>'Pre-1919 Dwellings'!C30:K30</xm:f>
              <xm:sqref>N30</xm:sqref>
            </x14:sparkline>
            <x14:sparkline>
              <xm:f>'Pre-1919 Dwellings'!C31:K31</xm:f>
              <xm:sqref>N31</xm:sqref>
            </x14:sparkline>
            <x14:sparkline>
              <xm:f>'Pre-1919 Dwellings'!C32:K32</xm:f>
              <xm:sqref>N32</xm:sqref>
            </x14:sparkline>
            <x14:sparkline>
              <xm:f>'Pre-1919 Dwellings'!C33:K33</xm:f>
              <xm:sqref>N33</xm:sqref>
            </x14:sparkline>
            <x14:sparkline>
              <xm:f>'Pre-1919 Dwellings'!C34:K34</xm:f>
              <xm:sqref>N34</xm:sqref>
            </x14:sparkline>
            <x14:sparkline>
              <xm:f>'Pre-1919 Dwellings'!C35:K35</xm:f>
              <xm:sqref>N35</xm:sqref>
            </x14:sparkline>
          </x14:sparklines>
        </x14:sparklineGroup>
      </x14:sparklineGroup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N316"/>
  <sheetViews>
    <sheetView showGridLines="0" topLeftCell="B1" zoomScaleNormal="100" workbookViewId="0">
      <selection activeCell="B1" sqref="B1"/>
    </sheetView>
  </sheetViews>
  <sheetFormatPr defaultColWidth="9.140625" defaultRowHeight="15" outlineLevelCol="1" x14ac:dyDescent="0.25"/>
  <cols>
    <col min="1" max="1" width="13.28515625" style="31" hidden="1" customWidth="1" outlineLevel="1"/>
    <col min="2" max="2" width="27.5703125" style="31" customWidth="1" collapsed="1"/>
    <col min="3" max="3" width="33.28515625" style="31" customWidth="1"/>
    <col min="4" max="5" width="17" style="31" customWidth="1"/>
    <col min="6" max="6" width="14.5703125" style="31" customWidth="1"/>
    <col min="7" max="8" width="9.140625" style="31"/>
    <col min="9" max="9" width="38.5703125" style="31" bestFit="1" customWidth="1"/>
    <col min="10" max="10" width="19.42578125" style="31" bestFit="1" customWidth="1"/>
    <col min="11" max="11" width="15" style="31" bestFit="1" customWidth="1"/>
    <col min="12" max="13" width="12.7109375" style="31" bestFit="1" customWidth="1"/>
    <col min="14" max="16384" width="9.140625" style="31"/>
  </cols>
  <sheetData>
    <row r="1" spans="1:14" x14ac:dyDescent="0.25">
      <c r="A1" s="119"/>
      <c r="B1" s="119" t="s">
        <v>33</v>
      </c>
    </row>
    <row r="2" spans="1:14" s="120" customFormat="1" ht="31.5" x14ac:dyDescent="0.5">
      <c r="B2" s="120" t="s">
        <v>116</v>
      </c>
    </row>
    <row r="3" spans="1:14" ht="167.25" customHeight="1" x14ac:dyDescent="0.25">
      <c r="B3" s="289" t="s">
        <v>11410</v>
      </c>
      <c r="C3" s="289"/>
      <c r="D3" s="289"/>
      <c r="E3" s="289"/>
      <c r="F3" s="289"/>
      <c r="G3" s="211"/>
      <c r="H3" s="211"/>
      <c r="I3" s="211"/>
      <c r="J3" s="211"/>
      <c r="K3" s="211"/>
      <c r="L3" s="211"/>
      <c r="M3" s="211"/>
      <c r="N3" s="211"/>
    </row>
    <row r="5" spans="1:14" ht="25.5" customHeight="1" x14ac:dyDescent="0.25">
      <c r="A5" s="31" t="s">
        <v>229</v>
      </c>
      <c r="B5" s="31" t="s">
        <v>210</v>
      </c>
      <c r="C5" s="31" t="s">
        <v>11411</v>
      </c>
      <c r="D5" s="31" t="s">
        <v>11412</v>
      </c>
      <c r="E5" s="31" t="s">
        <v>11413</v>
      </c>
      <c r="F5" s="121" t="s">
        <v>11414</v>
      </c>
    </row>
    <row r="6" spans="1:14" x14ac:dyDescent="0.25">
      <c r="A6" s="31" t="s">
        <v>258</v>
      </c>
      <c r="B6" t="s">
        <v>174</v>
      </c>
      <c r="C6" t="s">
        <v>260</v>
      </c>
      <c r="D6" s="135">
        <v>58760</v>
      </c>
      <c r="E6" s="135">
        <v>16350</v>
      </c>
      <c r="F6" s="136">
        <v>0.27825051055139549</v>
      </c>
    </row>
    <row r="7" spans="1:14" x14ac:dyDescent="0.25">
      <c r="A7" s="31" t="s">
        <v>261</v>
      </c>
      <c r="B7" s="31" t="s">
        <v>174</v>
      </c>
      <c r="C7" t="s">
        <v>263</v>
      </c>
      <c r="D7" s="135">
        <v>56560</v>
      </c>
      <c r="E7" s="135">
        <v>11190</v>
      </c>
      <c r="F7" s="136">
        <v>0.19784299858557283</v>
      </c>
    </row>
    <row r="8" spans="1:14" x14ac:dyDescent="0.25">
      <c r="A8" s="31" t="s">
        <v>264</v>
      </c>
      <c r="B8" s="31" t="s">
        <v>174</v>
      </c>
      <c r="C8" t="s">
        <v>265</v>
      </c>
      <c r="D8" s="135">
        <v>54110</v>
      </c>
      <c r="E8" s="135">
        <v>8450</v>
      </c>
      <c r="F8" s="136">
        <v>0.15616337091110699</v>
      </c>
    </row>
    <row r="9" spans="1:14" x14ac:dyDescent="0.25">
      <c r="A9" s="31" t="s">
        <v>266</v>
      </c>
      <c r="B9" s="31" t="s">
        <v>174</v>
      </c>
      <c r="C9" t="s">
        <v>268</v>
      </c>
      <c r="D9" s="135">
        <v>43650</v>
      </c>
      <c r="E9" s="135">
        <v>2800</v>
      </c>
      <c r="F9" s="136">
        <v>6.414662084765177E-2</v>
      </c>
    </row>
    <row r="10" spans="1:14" x14ac:dyDescent="0.25">
      <c r="A10" s="31" t="s">
        <v>269</v>
      </c>
      <c r="B10" s="31" t="s">
        <v>174</v>
      </c>
      <c r="C10" t="s">
        <v>270</v>
      </c>
      <c r="D10" s="135">
        <v>37110</v>
      </c>
      <c r="E10" s="135">
        <v>9110</v>
      </c>
      <c r="F10" s="136">
        <v>0.24548639180813797</v>
      </c>
    </row>
    <row r="11" spans="1:14" x14ac:dyDescent="0.25">
      <c r="A11" s="31" t="s">
        <v>271</v>
      </c>
      <c r="B11" s="31" t="s">
        <v>174</v>
      </c>
      <c r="C11" t="s">
        <v>273</v>
      </c>
      <c r="D11" s="135">
        <v>30770</v>
      </c>
      <c r="E11" s="135">
        <v>5860</v>
      </c>
      <c r="F11" s="136">
        <v>0.19044523886902828</v>
      </c>
    </row>
    <row r="12" spans="1:14" x14ac:dyDescent="0.25">
      <c r="A12" s="31" t="s">
        <v>274</v>
      </c>
      <c r="B12" s="31" t="s">
        <v>174</v>
      </c>
      <c r="C12" t="s">
        <v>275</v>
      </c>
      <c r="D12" s="135">
        <v>50790</v>
      </c>
      <c r="E12" s="135">
        <v>6750</v>
      </c>
      <c r="F12" s="136">
        <v>0.13290017720023628</v>
      </c>
    </row>
    <row r="13" spans="1:14" x14ac:dyDescent="0.25">
      <c r="A13" s="31" t="s">
        <v>276</v>
      </c>
      <c r="B13" s="31" t="s">
        <v>174</v>
      </c>
      <c r="C13" t="s">
        <v>277</v>
      </c>
      <c r="D13" s="135">
        <v>77000</v>
      </c>
      <c r="E13" s="135">
        <v>10030</v>
      </c>
      <c r="F13" s="136">
        <v>0.13025974025974027</v>
      </c>
    </row>
    <row r="14" spans="1:14" x14ac:dyDescent="0.25">
      <c r="A14" s="31" t="s">
        <v>278</v>
      </c>
      <c r="B14" s="31" t="s">
        <v>174</v>
      </c>
      <c r="C14" t="s">
        <v>279</v>
      </c>
      <c r="D14" s="135">
        <v>49980</v>
      </c>
      <c r="E14" s="135">
        <v>8690</v>
      </c>
      <c r="F14" s="136">
        <v>0.17386954781912764</v>
      </c>
    </row>
    <row r="15" spans="1:14" x14ac:dyDescent="0.25">
      <c r="A15" s="31" t="s">
        <v>280</v>
      </c>
      <c r="B15" s="31" t="s">
        <v>174</v>
      </c>
      <c r="C15" t="s">
        <v>282</v>
      </c>
      <c r="D15" s="135">
        <v>111750</v>
      </c>
      <c r="E15" s="135">
        <v>19610</v>
      </c>
      <c r="F15" s="136">
        <v>0.17548098434004475</v>
      </c>
    </row>
    <row r="16" spans="1:14" x14ac:dyDescent="0.25">
      <c r="A16" s="31" t="s">
        <v>283</v>
      </c>
      <c r="B16" s="31" t="s">
        <v>174</v>
      </c>
      <c r="C16" t="s">
        <v>284</v>
      </c>
      <c r="D16" s="135">
        <v>34700</v>
      </c>
      <c r="E16" s="135">
        <v>12610</v>
      </c>
      <c r="F16" s="136">
        <v>0.36340057636887607</v>
      </c>
    </row>
    <row r="17" spans="1:6" x14ac:dyDescent="0.25">
      <c r="A17" s="31" t="s">
        <v>285</v>
      </c>
      <c r="B17" s="31" t="s">
        <v>174</v>
      </c>
      <c r="C17" t="s">
        <v>286</v>
      </c>
      <c r="D17" s="135">
        <v>70260</v>
      </c>
      <c r="E17" s="135">
        <v>15220</v>
      </c>
      <c r="F17" s="136">
        <v>0.2166239681184173</v>
      </c>
    </row>
    <row r="18" spans="1:6" x14ac:dyDescent="0.25">
      <c r="A18" s="31" t="s">
        <v>287</v>
      </c>
      <c r="B18" s="31" t="s">
        <v>174</v>
      </c>
      <c r="C18" t="s">
        <v>288</v>
      </c>
      <c r="D18" s="135">
        <v>52500</v>
      </c>
      <c r="E18" s="135">
        <v>11080</v>
      </c>
      <c r="F18" s="136">
        <v>0.21104761904761904</v>
      </c>
    </row>
    <row r="19" spans="1:6" x14ac:dyDescent="0.25">
      <c r="A19" s="31" t="s">
        <v>289</v>
      </c>
      <c r="B19" s="31" t="s">
        <v>174</v>
      </c>
      <c r="C19" t="s">
        <v>290</v>
      </c>
      <c r="D19" s="135">
        <v>53320</v>
      </c>
      <c r="E19" s="135">
        <v>6180</v>
      </c>
      <c r="F19" s="136">
        <v>0.1159039759939985</v>
      </c>
    </row>
    <row r="20" spans="1:6" x14ac:dyDescent="0.25">
      <c r="A20" s="31" t="s">
        <v>291</v>
      </c>
      <c r="B20" s="31" t="s">
        <v>174</v>
      </c>
      <c r="C20" t="s">
        <v>292</v>
      </c>
      <c r="D20" s="135">
        <v>41570</v>
      </c>
      <c r="E20" s="135">
        <v>6740</v>
      </c>
      <c r="F20" s="136">
        <v>0.16213615588164543</v>
      </c>
    </row>
    <row r="21" spans="1:6" x14ac:dyDescent="0.25">
      <c r="A21" s="31" t="s">
        <v>293</v>
      </c>
      <c r="B21" s="31" t="s">
        <v>174</v>
      </c>
      <c r="C21" t="s">
        <v>294</v>
      </c>
      <c r="D21" s="135">
        <v>42620</v>
      </c>
      <c r="E21" s="135">
        <v>15140</v>
      </c>
      <c r="F21" s="136">
        <v>0.35523228531206008</v>
      </c>
    </row>
    <row r="22" spans="1:6" x14ac:dyDescent="0.25">
      <c r="A22" s="31" t="s">
        <v>295</v>
      </c>
      <c r="B22" s="31" t="s">
        <v>174</v>
      </c>
      <c r="C22" t="s">
        <v>296</v>
      </c>
      <c r="D22" s="135">
        <v>50860</v>
      </c>
      <c r="E22" s="135">
        <v>5850</v>
      </c>
      <c r="F22" s="136">
        <v>0.11502162799842705</v>
      </c>
    </row>
    <row r="23" spans="1:6" x14ac:dyDescent="0.25">
      <c r="A23" s="31" t="s">
        <v>297</v>
      </c>
      <c r="B23" s="31" t="s">
        <v>174</v>
      </c>
      <c r="C23" t="s">
        <v>299</v>
      </c>
      <c r="D23" s="135">
        <v>141380</v>
      </c>
      <c r="E23" s="135">
        <v>37690</v>
      </c>
      <c r="F23" s="136">
        <v>0.26658650445607585</v>
      </c>
    </row>
    <row r="24" spans="1:6" x14ac:dyDescent="0.25">
      <c r="A24" s="31" t="s">
        <v>300</v>
      </c>
      <c r="B24" s="31" t="s">
        <v>174</v>
      </c>
      <c r="C24" t="s">
        <v>301</v>
      </c>
      <c r="D24" s="135">
        <v>46500</v>
      </c>
      <c r="E24" s="135">
        <v>10970</v>
      </c>
      <c r="F24" s="136">
        <v>0.23591397849462364</v>
      </c>
    </row>
    <row r="25" spans="1:6" x14ac:dyDescent="0.25">
      <c r="A25" s="31" t="s">
        <v>302</v>
      </c>
      <c r="B25" s="31" t="s">
        <v>174</v>
      </c>
      <c r="C25" t="s">
        <v>303</v>
      </c>
      <c r="D25" s="135">
        <v>50300</v>
      </c>
      <c r="E25" s="135">
        <v>8050</v>
      </c>
      <c r="F25" s="136">
        <v>0.16003976143141152</v>
      </c>
    </row>
    <row r="26" spans="1:6" x14ac:dyDescent="0.25">
      <c r="A26" s="31" t="s">
        <v>304</v>
      </c>
      <c r="B26" s="31" t="s">
        <v>174</v>
      </c>
      <c r="C26" t="s">
        <v>305</v>
      </c>
      <c r="D26" s="135">
        <v>23470</v>
      </c>
      <c r="E26" s="135">
        <v>4920</v>
      </c>
      <c r="F26" s="136">
        <v>0.2096293140178952</v>
      </c>
    </row>
    <row r="27" spans="1:6" x14ac:dyDescent="0.25">
      <c r="A27" s="31" t="s">
        <v>306</v>
      </c>
      <c r="B27" s="31" t="s">
        <v>174</v>
      </c>
      <c r="C27" t="s">
        <v>307</v>
      </c>
      <c r="D27" s="135">
        <v>55970</v>
      </c>
      <c r="E27" s="135">
        <v>8150</v>
      </c>
      <c r="F27" s="136">
        <v>0.14561372163659103</v>
      </c>
    </row>
    <row r="28" spans="1:6" x14ac:dyDescent="0.25">
      <c r="A28" s="31" t="s">
        <v>308</v>
      </c>
      <c r="B28" s="31" t="s">
        <v>174</v>
      </c>
      <c r="C28" t="s">
        <v>309</v>
      </c>
      <c r="D28" s="135">
        <v>46950</v>
      </c>
      <c r="E28" s="135">
        <v>6720</v>
      </c>
      <c r="F28" s="136">
        <v>0.14313099041533547</v>
      </c>
    </row>
    <row r="29" spans="1:6" x14ac:dyDescent="0.25">
      <c r="A29" s="31" t="s">
        <v>310</v>
      </c>
      <c r="B29" s="31" t="s">
        <v>174</v>
      </c>
      <c r="C29" t="s">
        <v>311</v>
      </c>
      <c r="D29" s="135">
        <v>52730</v>
      </c>
      <c r="E29" s="135">
        <v>6450</v>
      </c>
      <c r="F29" s="136">
        <v>0.12232125924521145</v>
      </c>
    </row>
    <row r="30" spans="1:6" x14ac:dyDescent="0.25">
      <c r="A30" s="31" t="s">
        <v>312</v>
      </c>
      <c r="B30" s="31" t="s">
        <v>174</v>
      </c>
      <c r="C30" t="s">
        <v>314</v>
      </c>
      <c r="D30" s="135">
        <v>154020</v>
      </c>
      <c r="E30" s="135">
        <v>23730</v>
      </c>
      <c r="F30" s="136">
        <v>0.15407089988313205</v>
      </c>
    </row>
    <row r="31" spans="1:6" x14ac:dyDescent="0.25">
      <c r="A31" s="31" t="s">
        <v>315</v>
      </c>
      <c r="B31" s="31" t="s">
        <v>174</v>
      </c>
      <c r="C31" t="s">
        <v>316</v>
      </c>
      <c r="D31" s="135">
        <v>46280</v>
      </c>
      <c r="E31" s="135">
        <v>8730</v>
      </c>
      <c r="F31" s="136">
        <v>0.18863439930855661</v>
      </c>
    </row>
    <row r="32" spans="1:6" x14ac:dyDescent="0.25">
      <c r="A32" s="31" t="s">
        <v>317</v>
      </c>
      <c r="B32" s="31" t="s">
        <v>174</v>
      </c>
      <c r="C32" t="s">
        <v>319</v>
      </c>
      <c r="D32" s="135">
        <v>142510</v>
      </c>
      <c r="E32" s="135">
        <v>25260</v>
      </c>
      <c r="F32" s="136">
        <v>0.17725071924777208</v>
      </c>
    </row>
    <row r="33" spans="1:6" x14ac:dyDescent="0.25">
      <c r="A33" s="31" t="s">
        <v>320</v>
      </c>
      <c r="B33" s="31" t="s">
        <v>174</v>
      </c>
      <c r="C33" t="s">
        <v>321</v>
      </c>
      <c r="D33" s="135">
        <v>23600</v>
      </c>
      <c r="E33" s="135">
        <v>1810</v>
      </c>
      <c r="F33" s="136">
        <v>7.6694915254237286E-2</v>
      </c>
    </row>
    <row r="34" spans="1:6" x14ac:dyDescent="0.25">
      <c r="A34" s="31" t="s">
        <v>322</v>
      </c>
      <c r="B34" s="31" t="s">
        <v>174</v>
      </c>
      <c r="C34" t="s">
        <v>323</v>
      </c>
      <c r="D34" s="135">
        <v>51600</v>
      </c>
      <c r="E34" s="135">
        <v>7730</v>
      </c>
      <c r="F34" s="136">
        <v>0.1498062015503876</v>
      </c>
    </row>
    <row r="35" spans="1:6" x14ac:dyDescent="0.25">
      <c r="A35" s="31" t="s">
        <v>324</v>
      </c>
      <c r="B35" s="31" t="s">
        <v>174</v>
      </c>
      <c r="C35" t="s">
        <v>326</v>
      </c>
      <c r="D35" s="135">
        <v>17700</v>
      </c>
      <c r="E35" s="135">
        <v>3720</v>
      </c>
      <c r="F35" s="136">
        <v>0.21016949152542372</v>
      </c>
    </row>
    <row r="36" spans="1:6" x14ac:dyDescent="0.25">
      <c r="A36" s="31" t="s">
        <v>327</v>
      </c>
      <c r="B36" s="31" t="s">
        <v>174</v>
      </c>
      <c r="C36" t="s">
        <v>328</v>
      </c>
      <c r="D36" s="135">
        <v>46950</v>
      </c>
      <c r="E36" s="135">
        <v>7690</v>
      </c>
      <c r="F36" s="136">
        <v>0.16379126730564431</v>
      </c>
    </row>
    <row r="37" spans="1:6" x14ac:dyDescent="0.25">
      <c r="A37" s="31" t="s">
        <v>329</v>
      </c>
      <c r="B37" s="31" t="s">
        <v>174</v>
      </c>
      <c r="C37" t="s">
        <v>330</v>
      </c>
      <c r="D37" s="135">
        <v>42160</v>
      </c>
      <c r="E37" s="135">
        <v>5590</v>
      </c>
      <c r="F37" s="136">
        <v>0.13259013282732449</v>
      </c>
    </row>
    <row r="38" spans="1:6" x14ac:dyDescent="0.25">
      <c r="A38" s="31" t="s">
        <v>331</v>
      </c>
      <c r="B38" s="31" t="s">
        <v>174</v>
      </c>
      <c r="C38" t="s">
        <v>332</v>
      </c>
      <c r="D38" s="135">
        <v>65390</v>
      </c>
      <c r="E38" s="135">
        <v>9810</v>
      </c>
      <c r="F38" s="136">
        <v>0.1500229392873528</v>
      </c>
    </row>
    <row r="39" spans="1:6" x14ac:dyDescent="0.25">
      <c r="A39" s="31" t="s">
        <v>333</v>
      </c>
      <c r="B39" s="31" t="s">
        <v>174</v>
      </c>
      <c r="C39" t="s">
        <v>334</v>
      </c>
      <c r="D39" s="135">
        <v>44350</v>
      </c>
      <c r="E39" s="135">
        <v>9680</v>
      </c>
      <c r="F39" s="136">
        <v>0.21826381059751973</v>
      </c>
    </row>
    <row r="40" spans="1:6" x14ac:dyDescent="0.25">
      <c r="A40" s="31" t="s">
        <v>335</v>
      </c>
      <c r="B40" s="31" t="s">
        <v>174</v>
      </c>
      <c r="C40" t="s">
        <v>337</v>
      </c>
      <c r="D40" s="135">
        <v>177980</v>
      </c>
      <c r="E40" s="135">
        <v>26480</v>
      </c>
      <c r="F40" s="136">
        <v>0.14878076188335768</v>
      </c>
    </row>
    <row r="41" spans="1:6" x14ac:dyDescent="0.25">
      <c r="A41" s="31" t="s">
        <v>338</v>
      </c>
      <c r="B41" s="31" t="s">
        <v>176</v>
      </c>
      <c r="C41" t="s">
        <v>340</v>
      </c>
      <c r="D41" s="135">
        <v>41850</v>
      </c>
      <c r="E41" s="135">
        <v>8870</v>
      </c>
      <c r="F41" s="136">
        <v>0.21194743130227001</v>
      </c>
    </row>
    <row r="42" spans="1:6" x14ac:dyDescent="0.25">
      <c r="A42" s="31" t="s">
        <v>341</v>
      </c>
      <c r="B42" s="31" t="s">
        <v>176</v>
      </c>
      <c r="C42" t="s">
        <v>343</v>
      </c>
      <c r="D42" s="135">
        <v>79190</v>
      </c>
      <c r="E42" s="135">
        <v>840</v>
      </c>
      <c r="F42" s="136">
        <v>1.0607399924232857E-2</v>
      </c>
    </row>
    <row r="43" spans="1:6" x14ac:dyDescent="0.25">
      <c r="A43" s="31" t="s">
        <v>344</v>
      </c>
      <c r="B43" s="31" t="s">
        <v>176</v>
      </c>
      <c r="C43" t="s">
        <v>346</v>
      </c>
      <c r="D43" s="135">
        <v>77650</v>
      </c>
      <c r="E43" s="135">
        <v>13950</v>
      </c>
      <c r="F43" s="136">
        <v>0.17965228589826143</v>
      </c>
    </row>
    <row r="44" spans="1:6" x14ac:dyDescent="0.25">
      <c r="A44" s="31" t="s">
        <v>347</v>
      </c>
      <c r="B44" s="31" t="s">
        <v>176</v>
      </c>
      <c r="C44" t="s">
        <v>348</v>
      </c>
      <c r="D44" s="135">
        <v>66630</v>
      </c>
      <c r="E44" s="135">
        <v>9520</v>
      </c>
      <c r="F44" s="136">
        <v>0.14287858322077143</v>
      </c>
    </row>
    <row r="45" spans="1:6" x14ac:dyDescent="0.25">
      <c r="A45" s="31" t="s">
        <v>349</v>
      </c>
      <c r="B45" s="31" t="s">
        <v>176</v>
      </c>
      <c r="C45" t="s">
        <v>351</v>
      </c>
      <c r="D45" s="135">
        <v>62710</v>
      </c>
      <c r="E45" s="135">
        <v>9320</v>
      </c>
      <c r="F45" s="136">
        <v>0.14862063466751715</v>
      </c>
    </row>
    <row r="46" spans="1:6" x14ac:dyDescent="0.25">
      <c r="A46" s="31" t="s">
        <v>352</v>
      </c>
      <c r="B46" s="31" t="s">
        <v>176</v>
      </c>
      <c r="C46" t="s">
        <v>353</v>
      </c>
      <c r="D46" s="135">
        <v>34120</v>
      </c>
      <c r="E46" s="135">
        <v>3920</v>
      </c>
      <c r="F46" s="136">
        <v>0.11488862837045721</v>
      </c>
    </row>
    <row r="47" spans="1:6" x14ac:dyDescent="0.25">
      <c r="A47" s="31" t="s">
        <v>354</v>
      </c>
      <c r="B47" s="31" t="s">
        <v>176</v>
      </c>
      <c r="C47" t="s">
        <v>355</v>
      </c>
      <c r="D47" s="135">
        <v>59520</v>
      </c>
      <c r="E47" s="135">
        <v>5510</v>
      </c>
      <c r="F47" s="136">
        <v>9.2573924731182797E-2</v>
      </c>
    </row>
    <row r="48" spans="1:6" x14ac:dyDescent="0.25">
      <c r="A48" s="31" t="s">
        <v>356</v>
      </c>
      <c r="B48" s="31" t="s">
        <v>176</v>
      </c>
      <c r="C48" t="s">
        <v>358</v>
      </c>
      <c r="D48" s="135">
        <v>41100</v>
      </c>
      <c r="E48" s="135">
        <v>2950</v>
      </c>
      <c r="F48" s="136">
        <v>7.1776155717761553E-2</v>
      </c>
    </row>
    <row r="49" spans="1:6" x14ac:dyDescent="0.25">
      <c r="A49" s="31" t="s">
        <v>359</v>
      </c>
      <c r="B49" s="31" t="s">
        <v>176</v>
      </c>
      <c r="C49" t="s">
        <v>361</v>
      </c>
      <c r="D49" s="135">
        <v>58780</v>
      </c>
      <c r="E49" s="135">
        <v>10900</v>
      </c>
      <c r="F49" s="136">
        <v>0.18543722354542361</v>
      </c>
    </row>
    <row r="50" spans="1:6" x14ac:dyDescent="0.25">
      <c r="A50" s="31" t="s">
        <v>362</v>
      </c>
      <c r="B50" s="31" t="s">
        <v>176</v>
      </c>
      <c r="C50" t="s">
        <v>363</v>
      </c>
      <c r="D50" s="135">
        <v>39020</v>
      </c>
      <c r="E50" s="135">
        <v>720</v>
      </c>
      <c r="F50" s="136">
        <v>1.8452075858534086E-2</v>
      </c>
    </row>
    <row r="51" spans="1:6" x14ac:dyDescent="0.25">
      <c r="A51" s="31" t="s">
        <v>364</v>
      </c>
      <c r="B51" s="31" t="s">
        <v>176</v>
      </c>
      <c r="C51" t="s">
        <v>366</v>
      </c>
      <c r="D51" s="135">
        <v>125270</v>
      </c>
      <c r="E51" s="135">
        <v>14350</v>
      </c>
      <c r="F51" s="136">
        <v>0.11455256645645406</v>
      </c>
    </row>
    <row r="52" spans="1:6" x14ac:dyDescent="0.25">
      <c r="A52" s="31" t="s">
        <v>367</v>
      </c>
      <c r="B52" s="31" t="s">
        <v>176</v>
      </c>
      <c r="C52" t="s">
        <v>368</v>
      </c>
      <c r="D52" s="135">
        <v>78210</v>
      </c>
      <c r="E52" s="135">
        <v>6310</v>
      </c>
      <c r="F52" s="136">
        <v>8.0680219920726257E-2</v>
      </c>
    </row>
    <row r="53" spans="1:6" x14ac:dyDescent="0.25">
      <c r="A53" s="31" t="s">
        <v>369</v>
      </c>
      <c r="B53" s="31" t="s">
        <v>176</v>
      </c>
      <c r="C53" t="s">
        <v>370</v>
      </c>
      <c r="D53" s="135">
        <v>84040</v>
      </c>
      <c r="E53" s="135">
        <v>11290</v>
      </c>
      <c r="F53" s="136">
        <v>0.1343407900999524</v>
      </c>
    </row>
    <row r="54" spans="1:6" x14ac:dyDescent="0.25">
      <c r="A54" s="31" t="s">
        <v>371</v>
      </c>
      <c r="B54" s="31" t="s">
        <v>176</v>
      </c>
      <c r="C54" t="s">
        <v>372</v>
      </c>
      <c r="D54" s="135">
        <v>65630</v>
      </c>
      <c r="E54" s="135">
        <v>6590</v>
      </c>
      <c r="F54" s="136">
        <v>0.10041139722687795</v>
      </c>
    </row>
    <row r="55" spans="1:6" x14ac:dyDescent="0.25">
      <c r="A55" s="31" t="s">
        <v>373</v>
      </c>
      <c r="B55" s="31" t="s">
        <v>176</v>
      </c>
      <c r="C55" t="s">
        <v>374</v>
      </c>
      <c r="D55" s="135">
        <v>38680</v>
      </c>
      <c r="E55" s="135">
        <v>5670</v>
      </c>
      <c r="F55" s="136">
        <v>0.14658738366080662</v>
      </c>
    </row>
    <row r="56" spans="1:6" x14ac:dyDescent="0.25">
      <c r="A56" s="31" t="s">
        <v>375</v>
      </c>
      <c r="B56" s="31" t="s">
        <v>176</v>
      </c>
      <c r="C56" t="s">
        <v>376</v>
      </c>
      <c r="D56" s="135">
        <v>64470</v>
      </c>
      <c r="E56" s="135">
        <v>10590</v>
      </c>
      <c r="F56" s="136">
        <v>0.16426244765006981</v>
      </c>
    </row>
    <row r="57" spans="1:6" x14ac:dyDescent="0.25">
      <c r="A57" s="31" t="s">
        <v>377</v>
      </c>
      <c r="B57" s="31" t="s">
        <v>176</v>
      </c>
      <c r="C57" t="s">
        <v>378</v>
      </c>
      <c r="D57" s="135">
        <v>119390</v>
      </c>
      <c r="E57" s="135">
        <v>27700</v>
      </c>
      <c r="F57" s="136">
        <v>0.23201273138453807</v>
      </c>
    </row>
    <row r="58" spans="1:6" x14ac:dyDescent="0.25">
      <c r="A58" s="31" t="s">
        <v>379</v>
      </c>
      <c r="B58" s="31" t="s">
        <v>176</v>
      </c>
      <c r="C58" t="s">
        <v>380</v>
      </c>
      <c r="D58" s="135">
        <v>57260</v>
      </c>
      <c r="E58" s="135">
        <v>6250</v>
      </c>
      <c r="F58" s="136">
        <v>0.10915123995808593</v>
      </c>
    </row>
    <row r="59" spans="1:6" x14ac:dyDescent="0.25">
      <c r="A59" s="31" t="s">
        <v>381</v>
      </c>
      <c r="B59" s="31" t="s">
        <v>176</v>
      </c>
      <c r="C59" t="s">
        <v>382</v>
      </c>
      <c r="D59" s="135">
        <v>46240</v>
      </c>
      <c r="E59" s="135">
        <v>6620</v>
      </c>
      <c r="F59" s="136">
        <v>0.14316608996539792</v>
      </c>
    </row>
    <row r="60" spans="1:6" x14ac:dyDescent="0.25">
      <c r="A60" s="31" t="s">
        <v>383</v>
      </c>
      <c r="B60" s="31" t="s">
        <v>176</v>
      </c>
      <c r="C60" t="s">
        <v>384</v>
      </c>
      <c r="D60" s="135">
        <v>48650</v>
      </c>
      <c r="E60" s="135">
        <v>11760</v>
      </c>
      <c r="F60" s="136">
        <v>0.24172661870503598</v>
      </c>
    </row>
    <row r="61" spans="1:6" x14ac:dyDescent="0.25">
      <c r="A61" s="31" t="s">
        <v>385</v>
      </c>
      <c r="B61" s="31" t="s">
        <v>176</v>
      </c>
      <c r="C61" t="s">
        <v>386</v>
      </c>
      <c r="D61" s="135">
        <v>38970</v>
      </c>
      <c r="E61" s="135">
        <v>560</v>
      </c>
      <c r="F61" s="136">
        <v>1.437002822684116E-2</v>
      </c>
    </row>
    <row r="62" spans="1:6" x14ac:dyDescent="0.25">
      <c r="A62" s="31" t="s">
        <v>387</v>
      </c>
      <c r="B62" s="31" t="s">
        <v>176</v>
      </c>
      <c r="C62" t="s">
        <v>388</v>
      </c>
      <c r="D62" s="135">
        <v>45070</v>
      </c>
      <c r="E62" s="135">
        <v>3180</v>
      </c>
      <c r="F62" s="136">
        <v>7.0556911471045036E-2</v>
      </c>
    </row>
    <row r="63" spans="1:6" x14ac:dyDescent="0.25">
      <c r="A63" s="31" t="s">
        <v>389</v>
      </c>
      <c r="B63" s="31" t="s">
        <v>176</v>
      </c>
      <c r="C63" t="s">
        <v>390</v>
      </c>
      <c r="D63" s="135">
        <v>79540</v>
      </c>
      <c r="E63" s="135">
        <v>7980</v>
      </c>
      <c r="F63" s="136">
        <v>0.10032687955745537</v>
      </c>
    </row>
    <row r="64" spans="1:6" x14ac:dyDescent="0.25">
      <c r="A64" s="31" t="s">
        <v>391</v>
      </c>
      <c r="B64" s="31" t="s">
        <v>176</v>
      </c>
      <c r="C64" t="s">
        <v>392</v>
      </c>
      <c r="D64" s="135">
        <v>61650</v>
      </c>
      <c r="E64" s="135">
        <v>12120</v>
      </c>
      <c r="F64" s="136">
        <v>0.19659367396593674</v>
      </c>
    </row>
    <row r="65" spans="1:6" x14ac:dyDescent="0.25">
      <c r="A65" s="31" t="s">
        <v>393</v>
      </c>
      <c r="B65" s="31" t="s">
        <v>176</v>
      </c>
      <c r="C65" t="s">
        <v>394</v>
      </c>
      <c r="D65" s="135">
        <v>74330</v>
      </c>
      <c r="E65" s="135">
        <v>14090</v>
      </c>
      <c r="F65" s="136">
        <v>0.18956006995829408</v>
      </c>
    </row>
    <row r="66" spans="1:6" x14ac:dyDescent="0.25">
      <c r="A66" s="31" t="s">
        <v>395</v>
      </c>
      <c r="B66" s="31" t="s">
        <v>176</v>
      </c>
      <c r="C66" t="s">
        <v>397</v>
      </c>
      <c r="D66" s="135">
        <v>82810</v>
      </c>
      <c r="E66" s="135">
        <v>11060</v>
      </c>
      <c r="F66" s="136">
        <v>0.13355874894336434</v>
      </c>
    </row>
    <row r="67" spans="1:6" x14ac:dyDescent="0.25">
      <c r="A67" s="31" t="s">
        <v>398</v>
      </c>
      <c r="B67" s="31" t="s">
        <v>176</v>
      </c>
      <c r="C67" t="s">
        <v>399</v>
      </c>
      <c r="D67" s="135">
        <v>29020</v>
      </c>
      <c r="E67" s="135">
        <v>4610</v>
      </c>
      <c r="F67" s="136">
        <v>0.15885596140592695</v>
      </c>
    </row>
    <row r="68" spans="1:6" x14ac:dyDescent="0.25">
      <c r="A68" s="31" t="s">
        <v>400</v>
      </c>
      <c r="B68" s="31" t="s">
        <v>176</v>
      </c>
      <c r="C68" t="s">
        <v>401</v>
      </c>
      <c r="D68" s="135">
        <v>46030</v>
      </c>
      <c r="E68" s="135">
        <v>9980</v>
      </c>
      <c r="F68" s="136">
        <v>0.21681512057353899</v>
      </c>
    </row>
    <row r="69" spans="1:6" x14ac:dyDescent="0.25">
      <c r="A69" s="31" t="s">
        <v>402</v>
      </c>
      <c r="B69" s="31" t="s">
        <v>176</v>
      </c>
      <c r="C69" t="s">
        <v>403</v>
      </c>
      <c r="D69" s="135">
        <v>58440</v>
      </c>
      <c r="E69" s="135">
        <v>8840</v>
      </c>
      <c r="F69" s="136">
        <v>0.15126625598904861</v>
      </c>
    </row>
    <row r="70" spans="1:6" x14ac:dyDescent="0.25">
      <c r="A70" s="31" t="s">
        <v>404</v>
      </c>
      <c r="B70" s="31" t="s">
        <v>176</v>
      </c>
      <c r="C70" t="s">
        <v>405</v>
      </c>
      <c r="D70" s="135">
        <v>55550</v>
      </c>
      <c r="E70" s="135">
        <v>13390</v>
      </c>
      <c r="F70" s="136">
        <v>0.24104410441044105</v>
      </c>
    </row>
    <row r="71" spans="1:6" x14ac:dyDescent="0.25">
      <c r="A71" s="31" t="s">
        <v>406</v>
      </c>
      <c r="B71" s="31" t="s">
        <v>176</v>
      </c>
      <c r="C71" t="s">
        <v>407</v>
      </c>
      <c r="D71" s="135">
        <v>68000</v>
      </c>
      <c r="E71" s="135">
        <v>15500</v>
      </c>
      <c r="F71" s="136">
        <v>0.22794117647058823</v>
      </c>
    </row>
    <row r="72" spans="1:6" x14ac:dyDescent="0.25">
      <c r="A72" s="31" t="s">
        <v>408</v>
      </c>
      <c r="B72" s="31" t="s">
        <v>176</v>
      </c>
      <c r="C72" t="s">
        <v>410</v>
      </c>
      <c r="D72" s="135">
        <v>87600</v>
      </c>
      <c r="E72" s="135">
        <v>9640</v>
      </c>
      <c r="F72" s="136">
        <v>0.11004566210045662</v>
      </c>
    </row>
    <row r="73" spans="1:6" x14ac:dyDescent="0.25">
      <c r="A73" s="31" t="s">
        <v>411</v>
      </c>
      <c r="B73" s="31" t="s">
        <v>176</v>
      </c>
      <c r="C73" t="s">
        <v>412</v>
      </c>
      <c r="D73" s="135">
        <v>36650</v>
      </c>
      <c r="E73" s="135">
        <v>1790</v>
      </c>
      <c r="F73" s="136">
        <v>4.8840381991814459E-2</v>
      </c>
    </row>
    <row r="74" spans="1:6" x14ac:dyDescent="0.25">
      <c r="A74" s="31" t="s">
        <v>413</v>
      </c>
      <c r="B74" s="31" t="s">
        <v>176</v>
      </c>
      <c r="C74" t="s">
        <v>414</v>
      </c>
      <c r="D74" s="135">
        <v>69240</v>
      </c>
      <c r="E74" s="135">
        <v>8360</v>
      </c>
      <c r="F74" s="136">
        <v>0.12073945696129405</v>
      </c>
    </row>
    <row r="75" spans="1:6" x14ac:dyDescent="0.25">
      <c r="A75" s="31" t="s">
        <v>415</v>
      </c>
      <c r="B75" s="31" t="s">
        <v>176</v>
      </c>
      <c r="C75" t="s">
        <v>416</v>
      </c>
      <c r="D75" s="135">
        <v>63900</v>
      </c>
      <c r="E75" s="135">
        <v>9770</v>
      </c>
      <c r="F75" s="136">
        <v>0.15289514866979656</v>
      </c>
    </row>
    <row r="76" spans="1:6" x14ac:dyDescent="0.25">
      <c r="A76" s="31" t="s">
        <v>417</v>
      </c>
      <c r="B76" s="31" t="s">
        <v>176</v>
      </c>
      <c r="C76" t="s">
        <v>419</v>
      </c>
      <c r="D76" s="135">
        <v>82380</v>
      </c>
      <c r="E76" s="135">
        <v>22490</v>
      </c>
      <c r="F76" s="136">
        <v>0.27300315610585091</v>
      </c>
    </row>
    <row r="77" spans="1:6" x14ac:dyDescent="0.25">
      <c r="A77" s="31" t="s">
        <v>420</v>
      </c>
      <c r="B77" s="31" t="s">
        <v>176</v>
      </c>
      <c r="C77" t="s">
        <v>421</v>
      </c>
      <c r="D77" s="135">
        <v>62040</v>
      </c>
      <c r="E77" s="135">
        <v>8570</v>
      </c>
      <c r="F77" s="136">
        <v>0.13813668600902643</v>
      </c>
    </row>
    <row r="78" spans="1:6" x14ac:dyDescent="0.25">
      <c r="A78" s="31" t="s">
        <v>422</v>
      </c>
      <c r="B78" s="31" t="s">
        <v>176</v>
      </c>
      <c r="C78" t="s">
        <v>423</v>
      </c>
      <c r="D78" s="135">
        <v>37780</v>
      </c>
      <c r="E78" s="135">
        <v>740</v>
      </c>
      <c r="F78" s="136">
        <v>1.9587083112758072E-2</v>
      </c>
    </row>
    <row r="79" spans="1:6" x14ac:dyDescent="0.25">
      <c r="A79" s="31" t="s">
        <v>424</v>
      </c>
      <c r="B79" s="31" t="s">
        <v>176</v>
      </c>
      <c r="C79" t="s">
        <v>425</v>
      </c>
      <c r="D79" s="135">
        <v>72230</v>
      </c>
      <c r="E79" s="135">
        <v>10670</v>
      </c>
      <c r="F79" s="136">
        <v>0.14772255295583553</v>
      </c>
    </row>
    <row r="80" spans="1:6" x14ac:dyDescent="0.25">
      <c r="A80" s="31" t="s">
        <v>426</v>
      </c>
      <c r="B80" s="31" t="s">
        <v>176</v>
      </c>
      <c r="C80" t="s">
        <v>427</v>
      </c>
      <c r="D80" s="135">
        <v>38390</v>
      </c>
      <c r="E80" s="135">
        <v>2800</v>
      </c>
      <c r="F80" s="136">
        <v>7.2935660328210472E-2</v>
      </c>
    </row>
    <row r="81" spans="1:6" x14ac:dyDescent="0.25">
      <c r="A81" s="31" t="s">
        <v>428</v>
      </c>
      <c r="B81" s="31" t="s">
        <v>176</v>
      </c>
      <c r="C81" t="s">
        <v>430</v>
      </c>
      <c r="D81" s="135">
        <v>69250</v>
      </c>
      <c r="E81" s="135">
        <v>4590</v>
      </c>
      <c r="F81" s="136">
        <v>6.6281588447653431E-2</v>
      </c>
    </row>
    <row r="82" spans="1:6" x14ac:dyDescent="0.25">
      <c r="A82" s="31" t="s">
        <v>431</v>
      </c>
      <c r="B82" s="31" t="s">
        <v>176</v>
      </c>
      <c r="C82" t="s">
        <v>432</v>
      </c>
      <c r="D82" s="135">
        <v>38690</v>
      </c>
      <c r="E82" s="135">
        <v>7850</v>
      </c>
      <c r="F82" s="136">
        <v>0.20289480485913672</v>
      </c>
    </row>
    <row r="83" spans="1:6" x14ac:dyDescent="0.25">
      <c r="A83" s="31" t="s">
        <v>433</v>
      </c>
      <c r="B83" s="31" t="s">
        <v>176</v>
      </c>
      <c r="C83" t="s">
        <v>434</v>
      </c>
      <c r="D83" s="135">
        <v>40550</v>
      </c>
      <c r="E83" s="135">
        <v>9640</v>
      </c>
      <c r="F83" s="136">
        <v>0.237731196054254</v>
      </c>
    </row>
    <row r="84" spans="1:6" x14ac:dyDescent="0.25">
      <c r="A84" s="31" t="s">
        <v>435</v>
      </c>
      <c r="B84" s="31" t="s">
        <v>176</v>
      </c>
      <c r="C84" t="s">
        <v>436</v>
      </c>
      <c r="D84" s="135">
        <v>49430</v>
      </c>
      <c r="E84" s="135">
        <v>1470</v>
      </c>
      <c r="F84" s="136">
        <v>2.9739024883673883E-2</v>
      </c>
    </row>
    <row r="85" spans="1:6" x14ac:dyDescent="0.25">
      <c r="A85" s="31" t="s">
        <v>437</v>
      </c>
      <c r="B85" s="31" t="s">
        <v>176</v>
      </c>
      <c r="C85" t="s">
        <v>438</v>
      </c>
      <c r="D85" s="135">
        <v>81210</v>
      </c>
      <c r="E85" s="135">
        <v>11620</v>
      </c>
      <c r="F85" s="136">
        <v>0.14308582686861224</v>
      </c>
    </row>
    <row r="86" spans="1:6" x14ac:dyDescent="0.25">
      <c r="A86" s="31" t="s">
        <v>439</v>
      </c>
      <c r="B86" s="31" t="s">
        <v>177</v>
      </c>
      <c r="C86" t="s">
        <v>441</v>
      </c>
      <c r="D86" s="135">
        <v>76980</v>
      </c>
      <c r="E86" s="135">
        <v>3250</v>
      </c>
      <c r="F86" s="136">
        <v>4.2218758118991943E-2</v>
      </c>
    </row>
    <row r="87" spans="1:6" x14ac:dyDescent="0.25">
      <c r="A87" s="31" t="s">
        <v>442</v>
      </c>
      <c r="B87" s="31" t="s">
        <v>177</v>
      </c>
      <c r="C87" t="s">
        <v>443</v>
      </c>
      <c r="D87" s="135">
        <v>155000</v>
      </c>
      <c r="E87" s="135">
        <v>32590</v>
      </c>
      <c r="F87" s="136">
        <v>0.21025806451612902</v>
      </c>
    </row>
    <row r="88" spans="1:6" x14ac:dyDescent="0.25">
      <c r="A88" s="31" t="s">
        <v>444</v>
      </c>
      <c r="B88" s="31" t="s">
        <v>177</v>
      </c>
      <c r="C88" t="s">
        <v>445</v>
      </c>
      <c r="D88" s="135">
        <v>99430</v>
      </c>
      <c r="E88" s="135">
        <v>11020</v>
      </c>
      <c r="F88" s="136">
        <v>0.1108317409232626</v>
      </c>
    </row>
    <row r="89" spans="1:6" x14ac:dyDescent="0.25">
      <c r="A89" s="31" t="s">
        <v>446</v>
      </c>
      <c r="B89" s="31" t="s">
        <v>177</v>
      </c>
      <c r="C89" t="s">
        <v>447</v>
      </c>
      <c r="D89" s="135">
        <v>126840</v>
      </c>
      <c r="E89" s="135">
        <v>37750</v>
      </c>
      <c r="F89" s="136">
        <v>0.29761904761904762</v>
      </c>
    </row>
    <row r="90" spans="1:6" x14ac:dyDescent="0.25">
      <c r="A90" s="31" t="s">
        <v>448</v>
      </c>
      <c r="B90" s="31" t="s">
        <v>177</v>
      </c>
      <c r="C90" t="s">
        <v>449</v>
      </c>
      <c r="D90" s="135">
        <v>141910</v>
      </c>
      <c r="E90" s="135">
        <v>24310</v>
      </c>
      <c r="F90" s="136">
        <v>0.17130575717003735</v>
      </c>
    </row>
    <row r="91" spans="1:6" x14ac:dyDescent="0.25">
      <c r="A91" s="31" t="s">
        <v>450</v>
      </c>
      <c r="B91" s="31" t="s">
        <v>177</v>
      </c>
      <c r="C91" t="s">
        <v>451</v>
      </c>
      <c r="D91" s="135">
        <v>111770</v>
      </c>
      <c r="E91" s="135">
        <v>55070</v>
      </c>
      <c r="F91" s="136">
        <v>0.49270824013599357</v>
      </c>
    </row>
    <row r="92" spans="1:6" x14ac:dyDescent="0.25">
      <c r="A92" s="31" t="s">
        <v>452</v>
      </c>
      <c r="B92" s="31" t="s">
        <v>177</v>
      </c>
      <c r="C92" t="s">
        <v>453</v>
      </c>
      <c r="D92" s="135">
        <v>7540</v>
      </c>
      <c r="E92" s="135">
        <v>1780</v>
      </c>
      <c r="F92" s="136">
        <v>0.23607427055702918</v>
      </c>
    </row>
    <row r="93" spans="1:6" x14ac:dyDescent="0.25">
      <c r="A93" s="31" t="s">
        <v>454</v>
      </c>
      <c r="B93" s="31" t="s">
        <v>177</v>
      </c>
      <c r="C93" t="s">
        <v>455</v>
      </c>
      <c r="D93" s="135">
        <v>162190</v>
      </c>
      <c r="E93" s="135">
        <v>47370</v>
      </c>
      <c r="F93" s="136">
        <v>0.29206486219865591</v>
      </c>
    </row>
    <row r="94" spans="1:6" x14ac:dyDescent="0.25">
      <c r="A94" s="31" t="s">
        <v>456</v>
      </c>
      <c r="B94" s="31" t="s">
        <v>177</v>
      </c>
      <c r="C94" t="s">
        <v>457</v>
      </c>
      <c r="D94" s="135">
        <v>141380</v>
      </c>
      <c r="E94" s="135">
        <v>42080</v>
      </c>
      <c r="F94" s="136">
        <v>0.29763757249964634</v>
      </c>
    </row>
    <row r="95" spans="1:6" x14ac:dyDescent="0.25">
      <c r="A95" s="31" t="s">
        <v>458</v>
      </c>
      <c r="B95" s="31" t="s">
        <v>177</v>
      </c>
      <c r="C95" t="s">
        <v>459</v>
      </c>
      <c r="D95" s="135">
        <v>126050</v>
      </c>
      <c r="E95" s="135">
        <v>29730</v>
      </c>
      <c r="F95" s="136">
        <v>0.23585878619595399</v>
      </c>
    </row>
    <row r="96" spans="1:6" x14ac:dyDescent="0.25">
      <c r="A96" s="31" t="s">
        <v>460</v>
      </c>
      <c r="B96" s="31" t="s">
        <v>177</v>
      </c>
      <c r="C96" t="s">
        <v>461</v>
      </c>
      <c r="D96" s="135">
        <v>120900</v>
      </c>
      <c r="E96" s="135">
        <v>27730</v>
      </c>
      <c r="F96" s="136">
        <v>0.22936311000827131</v>
      </c>
    </row>
    <row r="97" spans="1:6" x14ac:dyDescent="0.25">
      <c r="A97" s="31" t="s">
        <v>462</v>
      </c>
      <c r="B97" s="31" t="s">
        <v>177</v>
      </c>
      <c r="C97" t="s">
        <v>463</v>
      </c>
      <c r="D97" s="135">
        <v>118020</v>
      </c>
      <c r="E97" s="135">
        <v>41920</v>
      </c>
      <c r="F97" s="136">
        <v>0.35519403490933737</v>
      </c>
    </row>
    <row r="98" spans="1:6" x14ac:dyDescent="0.25">
      <c r="A98" s="31" t="s">
        <v>464</v>
      </c>
      <c r="B98" s="31" t="s">
        <v>177</v>
      </c>
      <c r="C98" t="s">
        <v>465</v>
      </c>
      <c r="D98" s="135">
        <v>91500</v>
      </c>
      <c r="E98" s="135">
        <v>52760</v>
      </c>
      <c r="F98" s="136">
        <v>0.57661202185792348</v>
      </c>
    </row>
    <row r="99" spans="1:6" x14ac:dyDescent="0.25">
      <c r="A99" s="31" t="s">
        <v>466</v>
      </c>
      <c r="B99" s="31" t="s">
        <v>177</v>
      </c>
      <c r="C99" t="s">
        <v>467</v>
      </c>
      <c r="D99" s="135">
        <v>110800</v>
      </c>
      <c r="E99" s="135">
        <v>62040</v>
      </c>
      <c r="F99" s="136">
        <v>0.55992779783393498</v>
      </c>
    </row>
    <row r="100" spans="1:6" x14ac:dyDescent="0.25">
      <c r="A100" s="31" t="s">
        <v>468</v>
      </c>
      <c r="B100" s="31" t="s">
        <v>177</v>
      </c>
      <c r="C100" t="s">
        <v>469</v>
      </c>
      <c r="D100" s="135">
        <v>94450</v>
      </c>
      <c r="E100" s="135">
        <v>9910</v>
      </c>
      <c r="F100" s="136">
        <v>0.10492323980942297</v>
      </c>
    </row>
    <row r="101" spans="1:6" x14ac:dyDescent="0.25">
      <c r="A101" s="31" t="s">
        <v>470</v>
      </c>
      <c r="B101" s="31" t="s">
        <v>177</v>
      </c>
      <c r="C101" t="s">
        <v>471</v>
      </c>
      <c r="D101" s="135">
        <v>106510</v>
      </c>
      <c r="E101" s="135">
        <v>5330</v>
      </c>
      <c r="F101" s="136">
        <v>5.0042249554032484E-2</v>
      </c>
    </row>
    <row r="102" spans="1:6" x14ac:dyDescent="0.25">
      <c r="A102" s="31" t="s">
        <v>472</v>
      </c>
      <c r="B102" s="31" t="s">
        <v>177</v>
      </c>
      <c r="C102" t="s">
        <v>473</v>
      </c>
      <c r="D102" s="135">
        <v>114860</v>
      </c>
      <c r="E102" s="135">
        <v>5220</v>
      </c>
      <c r="F102" s="136">
        <v>4.5446630680828833E-2</v>
      </c>
    </row>
    <row r="103" spans="1:6" x14ac:dyDescent="0.25">
      <c r="A103" s="31" t="s">
        <v>474</v>
      </c>
      <c r="B103" s="31" t="s">
        <v>177</v>
      </c>
      <c r="C103" t="s">
        <v>475</v>
      </c>
      <c r="D103" s="135">
        <v>106370</v>
      </c>
      <c r="E103" s="135">
        <v>18290</v>
      </c>
      <c r="F103" s="136">
        <v>0.17194697753125882</v>
      </c>
    </row>
    <row r="104" spans="1:6" x14ac:dyDescent="0.25">
      <c r="A104" s="31" t="s">
        <v>476</v>
      </c>
      <c r="B104" s="31" t="s">
        <v>177</v>
      </c>
      <c r="C104" t="s">
        <v>477</v>
      </c>
      <c r="D104" s="135">
        <v>110790</v>
      </c>
      <c r="E104" s="135">
        <v>48220</v>
      </c>
      <c r="F104" s="136">
        <v>0.43523783734994131</v>
      </c>
    </row>
    <row r="105" spans="1:6" x14ac:dyDescent="0.25">
      <c r="A105" s="31" t="s">
        <v>478</v>
      </c>
      <c r="B105" s="31" t="s">
        <v>177</v>
      </c>
      <c r="C105" t="s">
        <v>479</v>
      </c>
      <c r="D105" s="135">
        <v>89360</v>
      </c>
      <c r="E105" s="135">
        <v>58650</v>
      </c>
      <c r="F105" s="136">
        <v>0.65633393017009845</v>
      </c>
    </row>
    <row r="106" spans="1:6" x14ac:dyDescent="0.25">
      <c r="A106" s="31" t="s">
        <v>480</v>
      </c>
      <c r="B106" s="31" t="s">
        <v>177</v>
      </c>
      <c r="C106" t="s">
        <v>481</v>
      </c>
      <c r="D106" s="135">
        <v>68580</v>
      </c>
      <c r="E106" s="135">
        <v>14780</v>
      </c>
      <c r="F106" s="136">
        <v>0.21551472732575094</v>
      </c>
    </row>
    <row r="107" spans="1:6" x14ac:dyDescent="0.25">
      <c r="A107" s="31" t="s">
        <v>482</v>
      </c>
      <c r="B107" s="31" t="s">
        <v>177</v>
      </c>
      <c r="C107" t="s">
        <v>483</v>
      </c>
      <c r="D107" s="135">
        <v>146310</v>
      </c>
      <c r="E107" s="135">
        <v>59080</v>
      </c>
      <c r="F107" s="136">
        <v>0.40380015036566197</v>
      </c>
    </row>
    <row r="108" spans="1:6" x14ac:dyDescent="0.25">
      <c r="A108" s="31" t="s">
        <v>484</v>
      </c>
      <c r="B108" s="31" t="s">
        <v>177</v>
      </c>
      <c r="C108" t="s">
        <v>485</v>
      </c>
      <c r="D108" s="135">
        <v>130450</v>
      </c>
      <c r="E108" s="135">
        <v>45740</v>
      </c>
      <c r="F108" s="136">
        <v>0.35063242621694135</v>
      </c>
    </row>
    <row r="109" spans="1:6" x14ac:dyDescent="0.25">
      <c r="A109" s="31" t="s">
        <v>486</v>
      </c>
      <c r="B109" s="31" t="s">
        <v>177</v>
      </c>
      <c r="C109" t="s">
        <v>487</v>
      </c>
      <c r="D109" s="135">
        <v>85920</v>
      </c>
      <c r="E109" s="135">
        <v>23100</v>
      </c>
      <c r="F109" s="136">
        <v>0.26885474860335196</v>
      </c>
    </row>
    <row r="110" spans="1:6" x14ac:dyDescent="0.25">
      <c r="A110" s="31" t="s">
        <v>488</v>
      </c>
      <c r="B110" s="31" t="s">
        <v>177</v>
      </c>
      <c r="C110" t="s">
        <v>489</v>
      </c>
      <c r="D110" s="135">
        <v>123320</v>
      </c>
      <c r="E110" s="135">
        <v>48930</v>
      </c>
      <c r="F110" s="136">
        <v>0.39677262406746677</v>
      </c>
    </row>
    <row r="111" spans="1:6" x14ac:dyDescent="0.25">
      <c r="A111" s="31" t="s">
        <v>490</v>
      </c>
      <c r="B111" s="31" t="s">
        <v>177</v>
      </c>
      <c r="C111" t="s">
        <v>491</v>
      </c>
      <c r="D111" s="135">
        <v>106660</v>
      </c>
      <c r="E111" s="135">
        <v>28950</v>
      </c>
      <c r="F111" s="136">
        <v>0.27142321395087193</v>
      </c>
    </row>
    <row r="112" spans="1:6" x14ac:dyDescent="0.25">
      <c r="A112" s="31" t="s">
        <v>492</v>
      </c>
      <c r="B112" s="31" t="s">
        <v>177</v>
      </c>
      <c r="C112" t="s">
        <v>493</v>
      </c>
      <c r="D112" s="135">
        <v>85180</v>
      </c>
      <c r="E112" s="135">
        <v>32360</v>
      </c>
      <c r="F112" s="136">
        <v>0.37990138530171402</v>
      </c>
    </row>
    <row r="113" spans="1:6" x14ac:dyDescent="0.25">
      <c r="A113" s="31" t="s">
        <v>494</v>
      </c>
      <c r="B113" s="31" t="s">
        <v>177</v>
      </c>
      <c r="C113" t="s">
        <v>495</v>
      </c>
      <c r="D113" s="135">
        <v>144040</v>
      </c>
      <c r="E113" s="135">
        <v>36940</v>
      </c>
      <c r="F113" s="136">
        <v>0.25645653985004163</v>
      </c>
    </row>
    <row r="114" spans="1:6" x14ac:dyDescent="0.25">
      <c r="A114" s="31" t="s">
        <v>496</v>
      </c>
      <c r="B114" s="31" t="s">
        <v>177</v>
      </c>
      <c r="C114" t="s">
        <v>497</v>
      </c>
      <c r="D114" s="135">
        <v>84990</v>
      </c>
      <c r="E114" s="135">
        <v>11250</v>
      </c>
      <c r="F114" s="136">
        <v>0.13236851394281679</v>
      </c>
    </row>
    <row r="115" spans="1:6" x14ac:dyDescent="0.25">
      <c r="A115" s="31" t="s">
        <v>498</v>
      </c>
      <c r="B115" s="31" t="s">
        <v>177</v>
      </c>
      <c r="C115" t="s">
        <v>499</v>
      </c>
      <c r="D115" s="135">
        <v>140210</v>
      </c>
      <c r="E115" s="135">
        <v>17440</v>
      </c>
      <c r="F115" s="136">
        <v>0.12438485129448684</v>
      </c>
    </row>
    <row r="116" spans="1:6" x14ac:dyDescent="0.25">
      <c r="A116" s="31" t="s">
        <v>500</v>
      </c>
      <c r="B116" s="31" t="s">
        <v>177</v>
      </c>
      <c r="C116" t="s">
        <v>501</v>
      </c>
      <c r="D116" s="135">
        <v>107270</v>
      </c>
      <c r="E116" s="135">
        <v>49650</v>
      </c>
      <c r="F116" s="136">
        <v>0.46285075044280788</v>
      </c>
    </row>
    <row r="117" spans="1:6" x14ac:dyDescent="0.25">
      <c r="A117" s="31" t="s">
        <v>502</v>
      </c>
      <c r="B117" s="31" t="s">
        <v>177</v>
      </c>
      <c r="C117" t="s">
        <v>503</v>
      </c>
      <c r="D117" s="135">
        <v>148980</v>
      </c>
      <c r="E117" s="135">
        <v>68330</v>
      </c>
      <c r="F117" s="136">
        <v>0.45865216807625186</v>
      </c>
    </row>
    <row r="118" spans="1:6" x14ac:dyDescent="0.25">
      <c r="A118" s="31" t="s">
        <v>504</v>
      </c>
      <c r="B118" s="31" t="s">
        <v>177</v>
      </c>
      <c r="C118" t="s">
        <v>505</v>
      </c>
      <c r="D118" s="135">
        <v>128950</v>
      </c>
      <c r="E118" s="135">
        <v>64010</v>
      </c>
      <c r="F118" s="136">
        <v>0.49639395114385421</v>
      </c>
    </row>
    <row r="119" spans="1:6" x14ac:dyDescent="0.25">
      <c r="A119" s="31" t="s">
        <v>506</v>
      </c>
      <c r="B119" s="31" t="s">
        <v>171</v>
      </c>
      <c r="C119" t="s">
        <v>508</v>
      </c>
      <c r="D119" s="135">
        <v>249510</v>
      </c>
      <c r="E119" s="135">
        <v>55270</v>
      </c>
      <c r="F119" s="136">
        <v>0.2215141677688269</v>
      </c>
    </row>
    <row r="120" spans="1:6" x14ac:dyDescent="0.25">
      <c r="A120" s="31" t="s">
        <v>509</v>
      </c>
      <c r="B120" s="31" t="s">
        <v>171</v>
      </c>
      <c r="C120" t="s">
        <v>511</v>
      </c>
      <c r="D120" s="135">
        <v>52000</v>
      </c>
      <c r="E120" s="135">
        <v>11750</v>
      </c>
      <c r="F120" s="136">
        <v>0.22596153846153846</v>
      </c>
    </row>
    <row r="121" spans="1:6" x14ac:dyDescent="0.25">
      <c r="A121" s="31" t="s">
        <v>512</v>
      </c>
      <c r="B121" s="31" t="s">
        <v>171</v>
      </c>
      <c r="C121" t="s">
        <v>514</v>
      </c>
      <c r="D121" s="135">
        <v>94360</v>
      </c>
      <c r="E121" s="135">
        <v>18920</v>
      </c>
      <c r="F121" s="136">
        <v>0.20050869012293346</v>
      </c>
    </row>
    <row r="122" spans="1:6" x14ac:dyDescent="0.25">
      <c r="A122" s="31" t="s">
        <v>515</v>
      </c>
      <c r="B122" s="31" t="s">
        <v>171</v>
      </c>
      <c r="C122" t="s">
        <v>517</v>
      </c>
      <c r="D122" s="135">
        <v>44370</v>
      </c>
      <c r="E122" s="135">
        <v>6740</v>
      </c>
      <c r="F122" s="137">
        <v>0.15190443993689429</v>
      </c>
    </row>
    <row r="123" spans="1:6" x14ac:dyDescent="0.25">
      <c r="A123" s="31" t="s">
        <v>518</v>
      </c>
      <c r="B123" s="31" t="s">
        <v>171</v>
      </c>
      <c r="C123" t="s">
        <v>520</v>
      </c>
      <c r="D123" s="135">
        <v>64570</v>
      </c>
      <c r="E123" s="135">
        <v>10230</v>
      </c>
      <c r="F123" s="136">
        <v>0.15843270868824533</v>
      </c>
    </row>
    <row r="124" spans="1:6" x14ac:dyDescent="0.25">
      <c r="A124" s="31" t="s">
        <v>521</v>
      </c>
      <c r="B124" s="31" t="s">
        <v>171</v>
      </c>
      <c r="C124" t="s">
        <v>523</v>
      </c>
      <c r="D124" s="135">
        <v>135870</v>
      </c>
      <c r="E124" s="135">
        <v>25960</v>
      </c>
      <c r="F124" s="136">
        <v>0.19106498859203649</v>
      </c>
    </row>
    <row r="125" spans="1:6" x14ac:dyDescent="0.25">
      <c r="A125" s="31" t="s">
        <v>524</v>
      </c>
      <c r="B125" s="31" t="s">
        <v>171</v>
      </c>
      <c r="C125" t="s">
        <v>526</v>
      </c>
      <c r="D125" s="135">
        <v>99990</v>
      </c>
      <c r="E125" s="135">
        <v>16910</v>
      </c>
      <c r="F125" s="136">
        <v>0.16911691169116913</v>
      </c>
    </row>
    <row r="126" spans="1:6" x14ac:dyDescent="0.25">
      <c r="A126" s="31" t="s">
        <v>527</v>
      </c>
      <c r="B126" s="31" t="s">
        <v>171</v>
      </c>
      <c r="C126" t="s">
        <v>529</v>
      </c>
      <c r="D126" s="135">
        <v>156810</v>
      </c>
      <c r="E126" s="135">
        <v>35050</v>
      </c>
      <c r="F126" s="136">
        <v>0.2235189082328933</v>
      </c>
    </row>
    <row r="127" spans="1:6" x14ac:dyDescent="0.25">
      <c r="A127" s="31" t="s">
        <v>530</v>
      </c>
      <c r="B127" s="31" t="s">
        <v>171</v>
      </c>
      <c r="C127" t="s">
        <v>532</v>
      </c>
      <c r="D127" s="135">
        <v>65310</v>
      </c>
      <c r="E127" s="135">
        <v>10170</v>
      </c>
      <c r="F127" s="136">
        <v>0.155718879191548</v>
      </c>
    </row>
    <row r="128" spans="1:6" x14ac:dyDescent="0.25">
      <c r="A128" s="31" t="s">
        <v>533</v>
      </c>
      <c r="B128" s="31" t="s">
        <v>171</v>
      </c>
      <c r="C128" t="s">
        <v>535</v>
      </c>
      <c r="D128" s="135">
        <v>72370</v>
      </c>
      <c r="E128" s="135">
        <v>13580</v>
      </c>
      <c r="F128" s="136">
        <v>0.18764681497858229</v>
      </c>
    </row>
    <row r="129" spans="1:6" x14ac:dyDescent="0.25">
      <c r="A129" s="31" t="s">
        <v>536</v>
      </c>
      <c r="B129" s="31" t="s">
        <v>171</v>
      </c>
      <c r="C129" t="s">
        <v>538</v>
      </c>
      <c r="D129" s="135">
        <v>88700</v>
      </c>
      <c r="E129" s="135">
        <v>7810</v>
      </c>
      <c r="F129" s="136">
        <v>8.8049605411499435E-2</v>
      </c>
    </row>
    <row r="130" spans="1:6" x14ac:dyDescent="0.25">
      <c r="A130" s="31" t="s">
        <v>539</v>
      </c>
      <c r="B130" s="31" t="s">
        <v>171</v>
      </c>
      <c r="C130" t="s">
        <v>541</v>
      </c>
      <c r="D130" s="135">
        <v>131210</v>
      </c>
      <c r="E130" s="135">
        <v>24420</v>
      </c>
      <c r="F130" s="136">
        <v>0.18611386327261642</v>
      </c>
    </row>
    <row r="131" spans="1:6" x14ac:dyDescent="0.25">
      <c r="A131" s="31" t="s">
        <v>542</v>
      </c>
      <c r="B131" s="31" t="s">
        <v>172</v>
      </c>
      <c r="C131" t="s">
        <v>544</v>
      </c>
      <c r="D131" s="135">
        <v>47660</v>
      </c>
      <c r="E131" s="135">
        <v>14670</v>
      </c>
      <c r="F131" s="136">
        <v>0.30780528745279062</v>
      </c>
    </row>
    <row r="132" spans="1:6" x14ac:dyDescent="0.25">
      <c r="A132" s="31" t="s">
        <v>545</v>
      </c>
      <c r="B132" s="31" t="s">
        <v>172</v>
      </c>
      <c r="C132" t="s">
        <v>546</v>
      </c>
      <c r="D132" s="135">
        <v>33920</v>
      </c>
      <c r="E132" s="135">
        <v>14770</v>
      </c>
      <c r="F132" s="136">
        <v>0.435436320754717</v>
      </c>
    </row>
    <row r="133" spans="1:6" x14ac:dyDescent="0.25">
      <c r="A133" s="31" t="s">
        <v>547</v>
      </c>
      <c r="B133" s="31" t="s">
        <v>172</v>
      </c>
      <c r="C133" t="s">
        <v>549</v>
      </c>
      <c r="D133" s="135">
        <v>62080</v>
      </c>
      <c r="E133" s="135">
        <v>22950</v>
      </c>
      <c r="F133" s="136">
        <v>0.36968427835051548</v>
      </c>
    </row>
    <row r="134" spans="1:6" x14ac:dyDescent="0.25">
      <c r="A134" s="31" t="s">
        <v>550</v>
      </c>
      <c r="B134" s="31" t="s">
        <v>172</v>
      </c>
      <c r="C134" t="s">
        <v>552</v>
      </c>
      <c r="D134" s="135">
        <v>72000</v>
      </c>
      <c r="E134" s="135">
        <v>19530</v>
      </c>
      <c r="F134" s="136">
        <v>0.27124999999999999</v>
      </c>
    </row>
    <row r="135" spans="1:6" x14ac:dyDescent="0.25">
      <c r="A135" s="31" t="s">
        <v>553</v>
      </c>
      <c r="B135" s="31" t="s">
        <v>172</v>
      </c>
      <c r="C135" t="s">
        <v>555</v>
      </c>
      <c r="D135" s="135">
        <v>126020</v>
      </c>
      <c r="E135" s="135">
        <v>32450</v>
      </c>
      <c r="F135" s="136">
        <v>0.25749880971274403</v>
      </c>
    </row>
    <row r="136" spans="1:6" x14ac:dyDescent="0.25">
      <c r="A136" s="31" t="s">
        <v>556</v>
      </c>
      <c r="B136" s="31" t="s">
        <v>172</v>
      </c>
      <c r="C136" t="s">
        <v>558</v>
      </c>
      <c r="D136" s="135">
        <v>42030</v>
      </c>
      <c r="E136" s="135">
        <v>18530</v>
      </c>
      <c r="F136" s="136">
        <v>0.4408755650725672</v>
      </c>
    </row>
    <row r="137" spans="1:6" x14ac:dyDescent="0.25">
      <c r="A137" s="31" t="s">
        <v>559</v>
      </c>
      <c r="B137" s="31" t="s">
        <v>172</v>
      </c>
      <c r="C137" t="s">
        <v>561</v>
      </c>
      <c r="D137" s="135">
        <v>84250</v>
      </c>
      <c r="E137" s="135">
        <v>19290</v>
      </c>
      <c r="F137" s="136">
        <v>0.2289614243323442</v>
      </c>
    </row>
    <row r="138" spans="1:6" x14ac:dyDescent="0.25">
      <c r="A138" s="31" t="s">
        <v>562</v>
      </c>
      <c r="B138" s="31" t="s">
        <v>172</v>
      </c>
      <c r="C138" t="s">
        <v>563</v>
      </c>
      <c r="D138" s="135">
        <v>53560</v>
      </c>
      <c r="E138" s="135">
        <v>12310</v>
      </c>
      <c r="F138" s="136">
        <v>0.22983569828230022</v>
      </c>
    </row>
    <row r="139" spans="1:6" x14ac:dyDescent="0.25">
      <c r="A139" s="31" t="s">
        <v>564</v>
      </c>
      <c r="B139" s="31" t="s">
        <v>172</v>
      </c>
      <c r="C139" t="s">
        <v>566</v>
      </c>
      <c r="D139" s="135">
        <v>181810</v>
      </c>
      <c r="E139" s="135">
        <v>33690</v>
      </c>
      <c r="F139" s="136">
        <v>0.18530333865023926</v>
      </c>
    </row>
    <row r="140" spans="1:6" x14ac:dyDescent="0.25">
      <c r="A140" s="31" t="s">
        <v>567</v>
      </c>
      <c r="B140" s="31" t="s">
        <v>172</v>
      </c>
      <c r="C140" t="s">
        <v>569</v>
      </c>
      <c r="D140" s="135">
        <v>161430</v>
      </c>
      <c r="E140" s="135">
        <v>26230</v>
      </c>
      <c r="F140" s="136">
        <v>0.16248528774081644</v>
      </c>
    </row>
    <row r="141" spans="1:6" x14ac:dyDescent="0.25">
      <c r="A141" s="31" t="s">
        <v>570</v>
      </c>
      <c r="B141" s="31" t="s">
        <v>172</v>
      </c>
      <c r="C141" t="s">
        <v>571</v>
      </c>
      <c r="D141" s="135">
        <v>52150</v>
      </c>
      <c r="E141" s="135">
        <v>10480</v>
      </c>
      <c r="F141" s="136">
        <v>0.20095877277085331</v>
      </c>
    </row>
    <row r="142" spans="1:6" x14ac:dyDescent="0.25">
      <c r="A142" s="31" t="s">
        <v>572</v>
      </c>
      <c r="B142" s="31" t="s">
        <v>172</v>
      </c>
      <c r="C142" t="s">
        <v>573</v>
      </c>
      <c r="D142" s="135">
        <v>33800</v>
      </c>
      <c r="E142" s="135">
        <v>9000</v>
      </c>
      <c r="F142" s="136">
        <v>0.26627218934911245</v>
      </c>
    </row>
    <row r="143" spans="1:6" x14ac:dyDescent="0.25">
      <c r="A143" s="31" t="s">
        <v>574</v>
      </c>
      <c r="B143" s="31" t="s">
        <v>172</v>
      </c>
      <c r="C143" t="s">
        <v>575</v>
      </c>
      <c r="D143" s="135">
        <v>27210</v>
      </c>
      <c r="E143" s="135">
        <v>9540</v>
      </c>
      <c r="F143" s="136">
        <v>0.35060639470782801</v>
      </c>
    </row>
    <row r="144" spans="1:6" x14ac:dyDescent="0.25">
      <c r="A144" s="31" t="s">
        <v>576</v>
      </c>
      <c r="B144" s="31" t="s">
        <v>172</v>
      </c>
      <c r="C144" t="s">
        <v>577</v>
      </c>
      <c r="D144" s="135">
        <v>40100</v>
      </c>
      <c r="E144" s="135">
        <v>7810</v>
      </c>
      <c r="F144" s="136">
        <v>0.19476309226932667</v>
      </c>
    </row>
    <row r="145" spans="1:6" x14ac:dyDescent="0.25">
      <c r="A145" s="31" t="s">
        <v>578</v>
      </c>
      <c r="B145" s="31" t="s">
        <v>172</v>
      </c>
      <c r="C145" t="s">
        <v>580</v>
      </c>
      <c r="D145" s="135">
        <v>58410</v>
      </c>
      <c r="E145" s="135">
        <v>6010</v>
      </c>
      <c r="F145" s="136">
        <v>0.10289334018147578</v>
      </c>
    </row>
    <row r="146" spans="1:6" x14ac:dyDescent="0.25">
      <c r="A146" s="31" t="s">
        <v>581</v>
      </c>
      <c r="B146" s="31" t="s">
        <v>172</v>
      </c>
      <c r="C146" t="s">
        <v>582</v>
      </c>
      <c r="D146" s="135">
        <v>37260</v>
      </c>
      <c r="E146" s="135">
        <v>17880</v>
      </c>
      <c r="F146" s="136">
        <v>0.47987117552334946</v>
      </c>
    </row>
    <row r="147" spans="1:6" x14ac:dyDescent="0.25">
      <c r="A147" s="31" t="s">
        <v>583</v>
      </c>
      <c r="B147" s="31" t="s">
        <v>172</v>
      </c>
      <c r="C147" t="s">
        <v>585</v>
      </c>
      <c r="D147" s="135">
        <v>69610</v>
      </c>
      <c r="E147" s="135">
        <v>2460</v>
      </c>
      <c r="F147" s="136">
        <v>3.5339750035914379E-2</v>
      </c>
    </row>
    <row r="148" spans="1:6" x14ac:dyDescent="0.25">
      <c r="A148" s="31" t="s">
        <v>586</v>
      </c>
      <c r="B148" s="31" t="s">
        <v>172</v>
      </c>
      <c r="C148" t="s">
        <v>587</v>
      </c>
      <c r="D148" s="135">
        <v>65880</v>
      </c>
      <c r="E148" s="135">
        <v>17180</v>
      </c>
      <c r="F148" s="136">
        <v>0.26077717061323619</v>
      </c>
    </row>
    <row r="149" spans="1:6" x14ac:dyDescent="0.25">
      <c r="A149" s="31" t="s">
        <v>588</v>
      </c>
      <c r="B149" s="31" t="s">
        <v>172</v>
      </c>
      <c r="C149" t="s">
        <v>590</v>
      </c>
      <c r="D149" s="135">
        <v>233180</v>
      </c>
      <c r="E149" s="135">
        <v>74920</v>
      </c>
      <c r="F149" s="136">
        <v>0.3212968522171713</v>
      </c>
    </row>
    <row r="150" spans="1:6" x14ac:dyDescent="0.25">
      <c r="A150" s="31" t="s">
        <v>591</v>
      </c>
      <c r="B150" s="31" t="s">
        <v>172</v>
      </c>
      <c r="C150" t="s">
        <v>593</v>
      </c>
      <c r="D150" s="135">
        <v>238800</v>
      </c>
      <c r="E150" s="135">
        <v>55720</v>
      </c>
      <c r="F150" s="136">
        <v>0.23333333333333334</v>
      </c>
    </row>
    <row r="151" spans="1:6" x14ac:dyDescent="0.25">
      <c r="A151" s="31" t="s">
        <v>594</v>
      </c>
      <c r="B151" s="31" t="s">
        <v>172</v>
      </c>
      <c r="C151" t="s">
        <v>596</v>
      </c>
      <c r="D151" s="135">
        <v>97310</v>
      </c>
      <c r="E151" s="135">
        <v>26140</v>
      </c>
      <c r="F151" s="136">
        <v>0.26862604048915834</v>
      </c>
    </row>
    <row r="152" spans="1:6" x14ac:dyDescent="0.25">
      <c r="A152" s="31" t="s">
        <v>597</v>
      </c>
      <c r="B152" s="31" t="s">
        <v>172</v>
      </c>
      <c r="C152" t="s">
        <v>598</v>
      </c>
      <c r="D152" s="135">
        <v>40870</v>
      </c>
      <c r="E152" s="135">
        <v>21630</v>
      </c>
      <c r="F152" s="136">
        <v>0.52923905064839738</v>
      </c>
    </row>
    <row r="153" spans="1:6" x14ac:dyDescent="0.25">
      <c r="A153" s="31" t="s">
        <v>599</v>
      </c>
      <c r="B153" s="31" t="s">
        <v>172</v>
      </c>
      <c r="C153" t="s">
        <v>600</v>
      </c>
      <c r="D153" s="135">
        <v>65160</v>
      </c>
      <c r="E153" s="135">
        <v>15420</v>
      </c>
      <c r="F153" s="136">
        <v>0.23664825046040516</v>
      </c>
    </row>
    <row r="154" spans="1:6" x14ac:dyDescent="0.25">
      <c r="A154" s="31" t="s">
        <v>601</v>
      </c>
      <c r="B154" s="31" t="s">
        <v>172</v>
      </c>
      <c r="C154" t="s">
        <v>602</v>
      </c>
      <c r="D154" s="135">
        <v>27990</v>
      </c>
      <c r="E154" s="135">
        <v>9300</v>
      </c>
      <c r="F154" s="136">
        <v>0.33226152197213288</v>
      </c>
    </row>
    <row r="155" spans="1:6" x14ac:dyDescent="0.25">
      <c r="A155" s="31" t="s">
        <v>603</v>
      </c>
      <c r="B155" s="31" t="s">
        <v>172</v>
      </c>
      <c r="C155" t="s">
        <v>605</v>
      </c>
      <c r="D155" s="135">
        <v>95670</v>
      </c>
      <c r="E155" s="135">
        <v>22740</v>
      </c>
      <c r="F155" s="136">
        <v>0.23769206647851993</v>
      </c>
    </row>
    <row r="156" spans="1:6" x14ac:dyDescent="0.25">
      <c r="A156" s="31" t="s">
        <v>606</v>
      </c>
      <c r="B156" s="31" t="s">
        <v>172</v>
      </c>
      <c r="C156" t="s">
        <v>607</v>
      </c>
      <c r="D156" s="135">
        <v>32260</v>
      </c>
      <c r="E156" s="135">
        <v>12550</v>
      </c>
      <c r="F156" s="136">
        <v>0.38902665840049599</v>
      </c>
    </row>
    <row r="157" spans="1:6" x14ac:dyDescent="0.25">
      <c r="A157" s="31" t="s">
        <v>608</v>
      </c>
      <c r="B157" s="31" t="s">
        <v>172</v>
      </c>
      <c r="C157" t="s">
        <v>610</v>
      </c>
      <c r="D157" s="135">
        <v>123780</v>
      </c>
      <c r="E157" s="135">
        <v>21730</v>
      </c>
      <c r="F157" s="136">
        <v>0.17555340119566973</v>
      </c>
    </row>
    <row r="158" spans="1:6" x14ac:dyDescent="0.25">
      <c r="A158" s="31" t="s">
        <v>611</v>
      </c>
      <c r="B158" s="31" t="s">
        <v>172</v>
      </c>
      <c r="C158" t="s">
        <v>613</v>
      </c>
      <c r="D158" s="135">
        <v>128910</v>
      </c>
      <c r="E158" s="135">
        <v>36350</v>
      </c>
      <c r="F158" s="136">
        <v>0.28197967574276628</v>
      </c>
    </row>
    <row r="159" spans="1:6" x14ac:dyDescent="0.25">
      <c r="A159" s="31" t="s">
        <v>614</v>
      </c>
      <c r="B159" s="31" t="s">
        <v>172</v>
      </c>
      <c r="C159" t="s">
        <v>615</v>
      </c>
      <c r="D159" s="135">
        <v>53770</v>
      </c>
      <c r="E159" s="135">
        <v>17160</v>
      </c>
      <c r="F159" s="136">
        <v>0.31913706527803609</v>
      </c>
    </row>
    <row r="160" spans="1:6" x14ac:dyDescent="0.25">
      <c r="A160" s="31" t="s">
        <v>616</v>
      </c>
      <c r="B160" s="31" t="s">
        <v>172</v>
      </c>
      <c r="C160" t="s">
        <v>617</v>
      </c>
      <c r="D160" s="135">
        <v>50480</v>
      </c>
      <c r="E160" s="135">
        <v>6160</v>
      </c>
      <c r="F160" s="136">
        <v>0.12202852614896989</v>
      </c>
    </row>
    <row r="161" spans="1:6" x14ac:dyDescent="0.25">
      <c r="A161" s="31" t="s">
        <v>618</v>
      </c>
      <c r="B161" s="31" t="s">
        <v>172</v>
      </c>
      <c r="C161" t="s">
        <v>620</v>
      </c>
      <c r="D161" s="135">
        <v>84770</v>
      </c>
      <c r="E161" s="135">
        <v>13630</v>
      </c>
      <c r="F161" s="136">
        <v>0.16078801462781644</v>
      </c>
    </row>
    <row r="162" spans="1:6" x14ac:dyDescent="0.25">
      <c r="A162" s="31" t="s">
        <v>621</v>
      </c>
      <c r="B162" s="31" t="s">
        <v>172</v>
      </c>
      <c r="C162" t="s">
        <v>623</v>
      </c>
      <c r="D162" s="135">
        <v>131430</v>
      </c>
      <c r="E162" s="135">
        <v>25630</v>
      </c>
      <c r="F162" s="136">
        <v>0.19500874990489234</v>
      </c>
    </row>
    <row r="163" spans="1:6" x14ac:dyDescent="0.25">
      <c r="A163" s="31" t="s">
        <v>624</v>
      </c>
      <c r="B163" s="31" t="s">
        <v>172</v>
      </c>
      <c r="C163" t="s">
        <v>626</v>
      </c>
      <c r="D163" s="135">
        <v>103720</v>
      </c>
      <c r="E163" s="135">
        <v>23210</v>
      </c>
      <c r="F163" s="136">
        <v>0.22377554955649825</v>
      </c>
    </row>
    <row r="164" spans="1:6" x14ac:dyDescent="0.25">
      <c r="A164" s="31" t="s">
        <v>627</v>
      </c>
      <c r="B164" s="31" t="s">
        <v>172</v>
      </c>
      <c r="C164" t="s">
        <v>629</v>
      </c>
      <c r="D164" s="135">
        <v>101090</v>
      </c>
      <c r="E164" s="135">
        <v>21050</v>
      </c>
      <c r="F164" s="136">
        <v>0.20823028984073597</v>
      </c>
    </row>
    <row r="165" spans="1:6" x14ac:dyDescent="0.25">
      <c r="A165" s="31" t="s">
        <v>630</v>
      </c>
      <c r="B165" s="31" t="s">
        <v>172</v>
      </c>
      <c r="C165" t="s">
        <v>632</v>
      </c>
      <c r="D165" s="135">
        <v>93980</v>
      </c>
      <c r="E165" s="135">
        <v>12220</v>
      </c>
      <c r="F165" s="136">
        <v>0.13002766546073632</v>
      </c>
    </row>
    <row r="166" spans="1:6" x14ac:dyDescent="0.25">
      <c r="A166" s="31" t="s">
        <v>633</v>
      </c>
      <c r="B166" s="31" t="s">
        <v>172</v>
      </c>
      <c r="C166" t="s">
        <v>634</v>
      </c>
      <c r="D166" s="135">
        <v>50650</v>
      </c>
      <c r="E166" s="135">
        <v>6680</v>
      </c>
      <c r="F166" s="136">
        <v>0.13188548864758143</v>
      </c>
    </row>
    <row r="167" spans="1:6" x14ac:dyDescent="0.25">
      <c r="A167" s="31" t="s">
        <v>635</v>
      </c>
      <c r="B167" s="31" t="s">
        <v>172</v>
      </c>
      <c r="C167" t="s">
        <v>637</v>
      </c>
      <c r="D167" s="135">
        <v>148710</v>
      </c>
      <c r="E167" s="135">
        <v>29400</v>
      </c>
      <c r="F167" s="136">
        <v>0.19770022190841235</v>
      </c>
    </row>
    <row r="168" spans="1:6" x14ac:dyDescent="0.25">
      <c r="A168" s="31" t="s">
        <v>638</v>
      </c>
      <c r="B168" s="31" t="s">
        <v>172</v>
      </c>
      <c r="C168" t="s">
        <v>640</v>
      </c>
      <c r="D168" s="135">
        <v>149870</v>
      </c>
      <c r="E168" s="135">
        <v>41040</v>
      </c>
      <c r="F168" s="136">
        <v>0.27383732568225794</v>
      </c>
    </row>
    <row r="169" spans="1:6" x14ac:dyDescent="0.25">
      <c r="A169" s="31" t="s">
        <v>641</v>
      </c>
      <c r="B169" s="31" t="s">
        <v>172</v>
      </c>
      <c r="C169" t="s">
        <v>642</v>
      </c>
      <c r="D169" s="135">
        <v>53470</v>
      </c>
      <c r="E169" s="135">
        <v>7590</v>
      </c>
      <c r="F169" s="136">
        <v>0.14194875631195061</v>
      </c>
    </row>
    <row r="170" spans="1:6" x14ac:dyDescent="0.25">
      <c r="A170" s="31" t="s">
        <v>643</v>
      </c>
      <c r="B170" s="31" t="s">
        <v>178</v>
      </c>
      <c r="C170" t="s">
        <v>645</v>
      </c>
      <c r="D170" s="135">
        <v>28560</v>
      </c>
      <c r="E170" s="135">
        <v>1960</v>
      </c>
      <c r="F170" s="136">
        <v>6.8627450980392163E-2</v>
      </c>
    </row>
    <row r="171" spans="1:6" x14ac:dyDescent="0.25">
      <c r="A171" s="31" t="s">
        <v>646</v>
      </c>
      <c r="B171" s="31" t="s">
        <v>178</v>
      </c>
      <c r="C171" t="s">
        <v>647</v>
      </c>
      <c r="D171" s="135">
        <v>76310</v>
      </c>
      <c r="E171" s="135">
        <v>8540</v>
      </c>
      <c r="F171" s="136">
        <v>0.11191193814703185</v>
      </c>
    </row>
    <row r="172" spans="1:6" x14ac:dyDescent="0.25">
      <c r="A172" s="31" t="s">
        <v>648</v>
      </c>
      <c r="B172" s="31" t="s">
        <v>178</v>
      </c>
      <c r="C172" t="s">
        <v>650</v>
      </c>
      <c r="D172" s="135">
        <v>56410</v>
      </c>
      <c r="E172" s="135">
        <v>9590</v>
      </c>
      <c r="F172" s="136">
        <v>0.17000531820599185</v>
      </c>
    </row>
    <row r="173" spans="1:6" x14ac:dyDescent="0.25">
      <c r="A173" s="31" t="s">
        <v>651</v>
      </c>
      <c r="B173" s="31" t="s">
        <v>178</v>
      </c>
      <c r="C173" t="s">
        <v>653</v>
      </c>
      <c r="D173" s="135">
        <v>78450</v>
      </c>
      <c r="E173" s="135">
        <v>6590</v>
      </c>
      <c r="F173" s="136">
        <v>8.4002549394518802E-2</v>
      </c>
    </row>
    <row r="174" spans="1:6" x14ac:dyDescent="0.25">
      <c r="A174" s="31" t="s">
        <v>654</v>
      </c>
      <c r="B174" s="31" t="s">
        <v>178</v>
      </c>
      <c r="C174" t="s">
        <v>656</v>
      </c>
      <c r="D174" s="135">
        <v>52060</v>
      </c>
      <c r="E174" s="135">
        <v>2240</v>
      </c>
      <c r="F174" s="136">
        <v>4.3027276219746446E-2</v>
      </c>
    </row>
    <row r="175" spans="1:6" x14ac:dyDescent="0.25">
      <c r="A175" s="31" t="s">
        <v>657</v>
      </c>
      <c r="B175" s="31" t="s">
        <v>178</v>
      </c>
      <c r="C175" t="s">
        <v>659</v>
      </c>
      <c r="D175" s="135">
        <v>131240</v>
      </c>
      <c r="E175" s="135">
        <v>54290</v>
      </c>
      <c r="F175" s="136">
        <v>0.41366961292288934</v>
      </c>
    </row>
    <row r="176" spans="1:6" x14ac:dyDescent="0.25">
      <c r="A176" s="31" t="s">
        <v>660</v>
      </c>
      <c r="B176" s="31" t="s">
        <v>178</v>
      </c>
      <c r="C176" t="s">
        <v>662</v>
      </c>
      <c r="D176" s="135">
        <v>229360</v>
      </c>
      <c r="E176" s="135">
        <v>27750</v>
      </c>
      <c r="F176" s="136">
        <v>0.12098883850715034</v>
      </c>
    </row>
    <row r="177" spans="1:6" x14ac:dyDescent="0.25">
      <c r="A177" s="31" t="s">
        <v>663</v>
      </c>
      <c r="B177" s="31" t="s">
        <v>178</v>
      </c>
      <c r="C177" t="s">
        <v>664</v>
      </c>
      <c r="D177" s="135">
        <v>69160</v>
      </c>
      <c r="E177" s="135">
        <v>13070</v>
      </c>
      <c r="F177" s="136">
        <v>0.18898207056101793</v>
      </c>
    </row>
    <row r="178" spans="1:6" x14ac:dyDescent="0.25">
      <c r="A178" s="31" t="s">
        <v>665</v>
      </c>
      <c r="B178" s="31" t="s">
        <v>178</v>
      </c>
      <c r="C178" t="s">
        <v>667</v>
      </c>
      <c r="D178" s="135">
        <v>68350</v>
      </c>
      <c r="E178" s="135">
        <v>8210</v>
      </c>
      <c r="F178" s="136">
        <v>0.12011704462326261</v>
      </c>
    </row>
    <row r="179" spans="1:6" x14ac:dyDescent="0.25">
      <c r="A179" s="31" t="s">
        <v>668</v>
      </c>
      <c r="B179" s="31" t="s">
        <v>178</v>
      </c>
      <c r="C179" t="s">
        <v>669</v>
      </c>
      <c r="D179" s="135">
        <v>58710</v>
      </c>
      <c r="E179" s="135">
        <v>11020</v>
      </c>
      <c r="F179" s="136">
        <v>0.18770226537216828</v>
      </c>
    </row>
    <row r="180" spans="1:6" x14ac:dyDescent="0.25">
      <c r="A180" s="31" t="s">
        <v>670</v>
      </c>
      <c r="B180" s="31" t="s">
        <v>178</v>
      </c>
      <c r="C180" t="s">
        <v>671</v>
      </c>
      <c r="D180" s="135">
        <v>46440</v>
      </c>
      <c r="E180" s="135">
        <v>1080</v>
      </c>
      <c r="F180" s="136">
        <v>2.3255813953488372E-2</v>
      </c>
    </row>
    <row r="181" spans="1:6" x14ac:dyDescent="0.25">
      <c r="A181" s="31" t="s">
        <v>672</v>
      </c>
      <c r="B181" s="31" t="s">
        <v>178</v>
      </c>
      <c r="C181" t="s">
        <v>673</v>
      </c>
      <c r="D181" s="135">
        <v>47860</v>
      </c>
      <c r="E181" s="135">
        <v>6920</v>
      </c>
      <c r="F181" s="136">
        <v>0.14458838278311742</v>
      </c>
    </row>
    <row r="182" spans="1:6" x14ac:dyDescent="0.25">
      <c r="A182" s="31" t="s">
        <v>674</v>
      </c>
      <c r="B182" s="31" t="s">
        <v>178</v>
      </c>
      <c r="C182" t="s">
        <v>675</v>
      </c>
      <c r="D182" s="135">
        <v>53800</v>
      </c>
      <c r="E182" s="135">
        <v>16310</v>
      </c>
      <c r="F182" s="136">
        <v>0.30315985130111522</v>
      </c>
    </row>
    <row r="183" spans="1:6" x14ac:dyDescent="0.25">
      <c r="A183" s="31" t="s">
        <v>676</v>
      </c>
      <c r="B183" s="31" t="s">
        <v>178</v>
      </c>
      <c r="C183" t="s">
        <v>677</v>
      </c>
      <c r="D183" s="135">
        <v>54830</v>
      </c>
      <c r="E183" s="135">
        <v>8130</v>
      </c>
      <c r="F183" s="136">
        <v>0.14827649097209558</v>
      </c>
    </row>
    <row r="184" spans="1:6" x14ac:dyDescent="0.25">
      <c r="A184" s="31" t="s">
        <v>678</v>
      </c>
      <c r="B184" s="31" t="s">
        <v>178</v>
      </c>
      <c r="C184" t="s">
        <v>680</v>
      </c>
      <c r="D184" s="135">
        <v>49310</v>
      </c>
      <c r="E184" s="135">
        <v>12790</v>
      </c>
      <c r="F184" s="136">
        <v>0.25937943621983373</v>
      </c>
    </row>
    <row r="185" spans="1:6" x14ac:dyDescent="0.25">
      <c r="A185" s="31" t="s">
        <v>681</v>
      </c>
      <c r="B185" s="31" t="s">
        <v>178</v>
      </c>
      <c r="C185" t="s">
        <v>682</v>
      </c>
      <c r="D185" s="135">
        <v>58790</v>
      </c>
      <c r="E185" s="135">
        <v>3940</v>
      </c>
      <c r="F185" s="136">
        <v>6.7018200374213299E-2</v>
      </c>
    </row>
    <row r="186" spans="1:6" x14ac:dyDescent="0.25">
      <c r="A186" s="31" t="s">
        <v>683</v>
      </c>
      <c r="B186" s="31" t="s">
        <v>178</v>
      </c>
      <c r="C186" t="s">
        <v>685</v>
      </c>
      <c r="D186" s="135">
        <v>58640</v>
      </c>
      <c r="E186" s="135">
        <v>8410</v>
      </c>
      <c r="F186" s="136">
        <v>0.14341746248294679</v>
      </c>
    </row>
    <row r="187" spans="1:6" x14ac:dyDescent="0.25">
      <c r="A187" s="31" t="s">
        <v>686</v>
      </c>
      <c r="B187" s="31" t="s">
        <v>178</v>
      </c>
      <c r="C187" t="s">
        <v>687</v>
      </c>
      <c r="D187" s="135">
        <v>32580</v>
      </c>
      <c r="E187" s="135">
        <v>3120</v>
      </c>
      <c r="F187" s="136">
        <v>9.5764272559852676E-2</v>
      </c>
    </row>
    <row r="188" spans="1:6" x14ac:dyDescent="0.25">
      <c r="A188" s="31" t="s">
        <v>688</v>
      </c>
      <c r="B188" s="31" t="s">
        <v>178</v>
      </c>
      <c r="C188" t="s">
        <v>689</v>
      </c>
      <c r="D188" s="135">
        <v>50340</v>
      </c>
      <c r="E188" s="135">
        <v>2690</v>
      </c>
      <c r="F188" s="136">
        <v>5.3436630909813272E-2</v>
      </c>
    </row>
    <row r="189" spans="1:6" x14ac:dyDescent="0.25">
      <c r="A189" s="31" t="s">
        <v>690</v>
      </c>
      <c r="B189" s="31" t="s">
        <v>178</v>
      </c>
      <c r="C189" t="s">
        <v>691</v>
      </c>
      <c r="D189" s="135">
        <v>52080</v>
      </c>
      <c r="E189" s="135">
        <v>14940</v>
      </c>
      <c r="F189" s="136">
        <v>0.28686635944700462</v>
      </c>
    </row>
    <row r="190" spans="1:6" x14ac:dyDescent="0.25">
      <c r="A190" s="31" t="s">
        <v>692</v>
      </c>
      <c r="B190" s="31" t="s">
        <v>178</v>
      </c>
      <c r="C190" t="s">
        <v>693</v>
      </c>
      <c r="D190" s="135">
        <v>37640</v>
      </c>
      <c r="E190" s="135">
        <v>5190</v>
      </c>
      <c r="F190" s="136">
        <v>0.13788522848034007</v>
      </c>
    </row>
    <row r="191" spans="1:6" x14ac:dyDescent="0.25">
      <c r="A191" s="31" t="s">
        <v>694</v>
      </c>
      <c r="B191" s="31" t="s">
        <v>178</v>
      </c>
      <c r="C191" t="s">
        <v>695</v>
      </c>
      <c r="D191" s="135">
        <v>43670</v>
      </c>
      <c r="E191" s="135">
        <v>8720</v>
      </c>
      <c r="F191" s="136">
        <v>0.19967941378520723</v>
      </c>
    </row>
    <row r="192" spans="1:6" x14ac:dyDescent="0.25">
      <c r="A192" s="31" t="s">
        <v>696</v>
      </c>
      <c r="B192" s="31" t="s">
        <v>178</v>
      </c>
      <c r="C192" t="s">
        <v>697</v>
      </c>
      <c r="D192" s="135">
        <v>59460</v>
      </c>
      <c r="E192" s="135">
        <v>9870</v>
      </c>
      <c r="F192" s="136">
        <v>0.16599394550958627</v>
      </c>
    </row>
    <row r="193" spans="1:6" x14ac:dyDescent="0.25">
      <c r="A193" s="31" t="s">
        <v>698</v>
      </c>
      <c r="B193" s="31" t="s">
        <v>178</v>
      </c>
      <c r="C193" t="s">
        <v>699</v>
      </c>
      <c r="D193" s="135">
        <v>41060</v>
      </c>
      <c r="E193" s="135">
        <v>3610</v>
      </c>
      <c r="F193" s="136">
        <v>8.7920116902094489E-2</v>
      </c>
    </row>
    <row r="194" spans="1:6" x14ac:dyDescent="0.25">
      <c r="A194" s="31" t="s">
        <v>700</v>
      </c>
      <c r="B194" s="31" t="s">
        <v>178</v>
      </c>
      <c r="C194" t="s">
        <v>701</v>
      </c>
      <c r="D194" s="135">
        <v>43780</v>
      </c>
      <c r="E194" s="135">
        <v>17820</v>
      </c>
      <c r="F194" s="136">
        <v>0.40703517587939697</v>
      </c>
    </row>
    <row r="195" spans="1:6" x14ac:dyDescent="0.25">
      <c r="A195" s="31" t="s">
        <v>702</v>
      </c>
      <c r="B195" s="31" t="s">
        <v>178</v>
      </c>
      <c r="C195" t="s">
        <v>703</v>
      </c>
      <c r="D195" s="135">
        <v>55770</v>
      </c>
      <c r="E195" s="135">
        <v>2850</v>
      </c>
      <c r="F195" s="136">
        <v>5.1102743410435719E-2</v>
      </c>
    </row>
    <row r="196" spans="1:6" x14ac:dyDescent="0.25">
      <c r="A196" s="31" t="s">
        <v>704</v>
      </c>
      <c r="B196" s="31" t="s">
        <v>178</v>
      </c>
      <c r="C196" t="s">
        <v>705</v>
      </c>
      <c r="D196" s="135">
        <v>64520</v>
      </c>
      <c r="E196" s="135">
        <v>8500</v>
      </c>
      <c r="F196" s="136">
        <v>0.13174209547427154</v>
      </c>
    </row>
    <row r="197" spans="1:6" x14ac:dyDescent="0.25">
      <c r="A197" s="31" t="s">
        <v>706</v>
      </c>
      <c r="B197" s="31" t="s">
        <v>178</v>
      </c>
      <c r="C197" t="s">
        <v>708</v>
      </c>
      <c r="D197" s="135">
        <v>71760</v>
      </c>
      <c r="E197" s="135">
        <v>23110</v>
      </c>
      <c r="F197" s="136">
        <v>0.32204570791527315</v>
      </c>
    </row>
    <row r="198" spans="1:6" x14ac:dyDescent="0.25">
      <c r="A198" s="31" t="s">
        <v>709</v>
      </c>
      <c r="B198" s="31" t="s">
        <v>178</v>
      </c>
      <c r="C198" t="s">
        <v>710</v>
      </c>
      <c r="D198" s="135">
        <v>45730</v>
      </c>
      <c r="E198" s="135">
        <v>7270</v>
      </c>
      <c r="F198" s="136">
        <v>0.15897660179313361</v>
      </c>
    </row>
    <row r="199" spans="1:6" x14ac:dyDescent="0.25">
      <c r="A199" s="31" t="s">
        <v>711</v>
      </c>
      <c r="B199" s="31" t="s">
        <v>178</v>
      </c>
      <c r="C199" t="s">
        <v>712</v>
      </c>
      <c r="D199" s="135">
        <v>74000</v>
      </c>
      <c r="E199" s="135">
        <v>13460</v>
      </c>
      <c r="F199" s="136">
        <v>0.18189189189189189</v>
      </c>
    </row>
    <row r="200" spans="1:6" x14ac:dyDescent="0.25">
      <c r="A200" s="31" t="s">
        <v>713</v>
      </c>
      <c r="B200" s="31" t="s">
        <v>178</v>
      </c>
      <c r="C200" t="s">
        <v>715</v>
      </c>
      <c r="D200" s="135">
        <v>117350</v>
      </c>
      <c r="E200" s="135">
        <v>23860</v>
      </c>
      <c r="F200" s="136">
        <v>0.20332339156369833</v>
      </c>
    </row>
    <row r="201" spans="1:6" x14ac:dyDescent="0.25">
      <c r="A201" s="31" t="s">
        <v>716</v>
      </c>
      <c r="B201" s="31" t="s">
        <v>178</v>
      </c>
      <c r="C201" t="s">
        <v>717</v>
      </c>
      <c r="D201" s="135">
        <v>65920</v>
      </c>
      <c r="E201" s="135">
        <v>9060</v>
      </c>
      <c r="F201" s="136">
        <v>0.13743932038834952</v>
      </c>
    </row>
    <row r="202" spans="1:6" x14ac:dyDescent="0.25">
      <c r="A202" s="31" t="s">
        <v>718</v>
      </c>
      <c r="B202" s="31" t="s">
        <v>178</v>
      </c>
      <c r="C202" t="s">
        <v>720</v>
      </c>
      <c r="D202" s="135">
        <v>116480</v>
      </c>
      <c r="E202" s="135">
        <v>7270</v>
      </c>
      <c r="F202" s="136">
        <v>6.2414148351648352E-2</v>
      </c>
    </row>
    <row r="203" spans="1:6" x14ac:dyDescent="0.25">
      <c r="A203" s="31" t="s">
        <v>721</v>
      </c>
      <c r="B203" s="31" t="s">
        <v>178</v>
      </c>
      <c r="C203" t="s">
        <v>722</v>
      </c>
      <c r="D203" s="135">
        <v>38920</v>
      </c>
      <c r="E203" s="135">
        <v>6950</v>
      </c>
      <c r="F203" s="136">
        <v>0.17857142857142858</v>
      </c>
    </row>
    <row r="204" spans="1:6" x14ac:dyDescent="0.25">
      <c r="A204" s="31" t="s">
        <v>723</v>
      </c>
      <c r="B204" s="31" t="s">
        <v>178</v>
      </c>
      <c r="C204" t="s">
        <v>724</v>
      </c>
      <c r="D204" s="135">
        <v>82660</v>
      </c>
      <c r="E204" s="135">
        <v>9580</v>
      </c>
      <c r="F204" s="136">
        <v>0.11589644326155335</v>
      </c>
    </row>
    <row r="205" spans="1:6" x14ac:dyDescent="0.25">
      <c r="A205" s="31" t="s">
        <v>725</v>
      </c>
      <c r="B205" s="31" t="s">
        <v>178</v>
      </c>
      <c r="C205" t="s">
        <v>726</v>
      </c>
      <c r="D205" s="135">
        <v>62390</v>
      </c>
      <c r="E205" s="135">
        <v>12880</v>
      </c>
      <c r="F205" s="136">
        <v>0.20644334027889086</v>
      </c>
    </row>
    <row r="206" spans="1:6" x14ac:dyDescent="0.25">
      <c r="A206" s="31" t="s">
        <v>727</v>
      </c>
      <c r="B206" s="31" t="s">
        <v>178</v>
      </c>
      <c r="C206" t="s">
        <v>729</v>
      </c>
      <c r="D206" s="135">
        <v>93130</v>
      </c>
      <c r="E206" s="135">
        <v>37490</v>
      </c>
      <c r="F206" s="136">
        <v>0.40255556748630944</v>
      </c>
    </row>
    <row r="207" spans="1:6" x14ac:dyDescent="0.25">
      <c r="A207" s="31" t="s">
        <v>730</v>
      </c>
      <c r="B207" s="31" t="s">
        <v>178</v>
      </c>
      <c r="C207" t="s">
        <v>732</v>
      </c>
      <c r="D207" s="135">
        <v>74120</v>
      </c>
      <c r="E207" s="135">
        <v>19100</v>
      </c>
      <c r="F207" s="136">
        <v>0.25769023205612518</v>
      </c>
    </row>
    <row r="208" spans="1:6" x14ac:dyDescent="0.25">
      <c r="A208" s="31" t="s">
        <v>733</v>
      </c>
      <c r="B208" s="31" t="s">
        <v>178</v>
      </c>
      <c r="C208" t="s">
        <v>734</v>
      </c>
      <c r="D208" s="135">
        <v>62520</v>
      </c>
      <c r="E208" s="135">
        <v>8800</v>
      </c>
      <c r="F208" s="136">
        <v>0.14075495841330773</v>
      </c>
    </row>
    <row r="209" spans="1:6" x14ac:dyDescent="0.25">
      <c r="A209" s="31" t="s">
        <v>735</v>
      </c>
      <c r="B209" s="31" t="s">
        <v>178</v>
      </c>
      <c r="C209" t="s">
        <v>736</v>
      </c>
      <c r="D209" s="135">
        <v>45700</v>
      </c>
      <c r="E209" s="135">
        <v>11920</v>
      </c>
      <c r="F209" s="136">
        <v>0.26083150984682713</v>
      </c>
    </row>
    <row r="210" spans="1:6" x14ac:dyDescent="0.25">
      <c r="A210" s="31" t="s">
        <v>737</v>
      </c>
      <c r="B210" s="31" t="s">
        <v>178</v>
      </c>
      <c r="C210" t="s">
        <v>738</v>
      </c>
      <c r="D210" s="135">
        <v>37510</v>
      </c>
      <c r="E210" s="135">
        <v>4950</v>
      </c>
      <c r="F210" s="136">
        <v>0.13196480938416422</v>
      </c>
    </row>
    <row r="211" spans="1:6" x14ac:dyDescent="0.25">
      <c r="A211" s="31" t="s">
        <v>739</v>
      </c>
      <c r="B211" s="31" t="s">
        <v>178</v>
      </c>
      <c r="C211" t="s">
        <v>740</v>
      </c>
      <c r="D211" s="135">
        <v>41260</v>
      </c>
      <c r="E211" s="135">
        <v>5660</v>
      </c>
      <c r="F211" s="136">
        <v>0.13717886572952012</v>
      </c>
    </row>
    <row r="212" spans="1:6" x14ac:dyDescent="0.25">
      <c r="A212" s="31" t="s">
        <v>741</v>
      </c>
      <c r="B212" s="31" t="s">
        <v>178</v>
      </c>
      <c r="C212" t="s">
        <v>742</v>
      </c>
      <c r="D212" s="135">
        <v>51620</v>
      </c>
      <c r="E212" s="135">
        <v>9770</v>
      </c>
      <c r="F212" s="136">
        <v>0.18926772568771794</v>
      </c>
    </row>
    <row r="213" spans="1:6" x14ac:dyDescent="0.25">
      <c r="A213" s="31" t="s">
        <v>743</v>
      </c>
      <c r="B213" s="31" t="s">
        <v>178</v>
      </c>
      <c r="C213" t="s">
        <v>745</v>
      </c>
      <c r="D213" s="135">
        <v>55300</v>
      </c>
      <c r="E213" s="135">
        <v>2930</v>
      </c>
      <c r="F213" s="136">
        <v>5.2983725135623869E-2</v>
      </c>
    </row>
    <row r="214" spans="1:6" x14ac:dyDescent="0.25">
      <c r="A214" s="31" t="s">
        <v>746</v>
      </c>
      <c r="B214" s="31" t="s">
        <v>178</v>
      </c>
      <c r="C214" t="s">
        <v>747</v>
      </c>
      <c r="D214" s="135">
        <v>63430</v>
      </c>
      <c r="E214" s="135">
        <v>10540</v>
      </c>
      <c r="F214" s="136">
        <v>0.16616742866151663</v>
      </c>
    </row>
    <row r="215" spans="1:6" x14ac:dyDescent="0.25">
      <c r="A215" s="31" t="s">
        <v>748</v>
      </c>
      <c r="B215" s="31" t="s">
        <v>178</v>
      </c>
      <c r="C215" t="s">
        <v>750</v>
      </c>
      <c r="D215" s="135">
        <v>109720</v>
      </c>
      <c r="E215" s="135">
        <v>21110</v>
      </c>
      <c r="F215" s="136">
        <v>0.19239883339409405</v>
      </c>
    </row>
    <row r="216" spans="1:6" x14ac:dyDescent="0.25">
      <c r="A216" s="31" t="s">
        <v>751</v>
      </c>
      <c r="B216" s="31" t="s">
        <v>178</v>
      </c>
      <c r="C216" t="s">
        <v>752</v>
      </c>
      <c r="D216" s="135">
        <v>43440</v>
      </c>
      <c r="E216" s="135">
        <v>3550</v>
      </c>
      <c r="F216" s="136">
        <v>8.1721915285451197E-2</v>
      </c>
    </row>
    <row r="217" spans="1:6" x14ac:dyDescent="0.25">
      <c r="A217" s="31" t="s">
        <v>753</v>
      </c>
      <c r="B217" s="31" t="s">
        <v>178</v>
      </c>
      <c r="C217" t="s">
        <v>754</v>
      </c>
      <c r="D217" s="135">
        <v>37580</v>
      </c>
      <c r="E217" s="135">
        <v>3160</v>
      </c>
      <c r="F217" s="136">
        <v>8.4087280468334219E-2</v>
      </c>
    </row>
    <row r="218" spans="1:6" x14ac:dyDescent="0.25">
      <c r="A218" s="31" t="s">
        <v>755</v>
      </c>
      <c r="B218" s="31" t="s">
        <v>178</v>
      </c>
      <c r="C218" t="s">
        <v>756</v>
      </c>
      <c r="D218" s="135">
        <v>64560</v>
      </c>
      <c r="E218" s="135">
        <v>13310</v>
      </c>
      <c r="F218" s="136">
        <v>0.20616480793060718</v>
      </c>
    </row>
    <row r="219" spans="1:6" x14ac:dyDescent="0.25">
      <c r="A219" s="31" t="s">
        <v>757</v>
      </c>
      <c r="B219" s="31" t="s">
        <v>178</v>
      </c>
      <c r="C219" t="s">
        <v>758</v>
      </c>
      <c r="D219" s="135">
        <v>37340</v>
      </c>
      <c r="E219" s="135">
        <v>6750</v>
      </c>
      <c r="F219" s="136">
        <v>0.18077129084092125</v>
      </c>
    </row>
    <row r="220" spans="1:6" x14ac:dyDescent="0.25">
      <c r="A220" s="31" t="s">
        <v>759</v>
      </c>
      <c r="B220" s="31" t="s">
        <v>178</v>
      </c>
      <c r="C220" t="s">
        <v>760</v>
      </c>
      <c r="D220" s="135">
        <v>56710</v>
      </c>
      <c r="E220" s="135">
        <v>6390</v>
      </c>
      <c r="F220" s="136">
        <v>0.11267853994004584</v>
      </c>
    </row>
    <row r="221" spans="1:6" x14ac:dyDescent="0.25">
      <c r="A221" s="31" t="s">
        <v>761</v>
      </c>
      <c r="B221" s="31" t="s">
        <v>178</v>
      </c>
      <c r="C221" t="s">
        <v>762</v>
      </c>
      <c r="D221" s="135">
        <v>67890</v>
      </c>
      <c r="E221" s="135">
        <v>22480</v>
      </c>
      <c r="F221" s="136">
        <v>0.33112387685962585</v>
      </c>
    </row>
    <row r="222" spans="1:6" x14ac:dyDescent="0.25">
      <c r="A222" s="31" t="s">
        <v>763</v>
      </c>
      <c r="B222" s="31" t="s">
        <v>178</v>
      </c>
      <c r="C222" t="s">
        <v>764</v>
      </c>
      <c r="D222" s="135">
        <v>55490</v>
      </c>
      <c r="E222" s="135">
        <v>9790</v>
      </c>
      <c r="F222" s="136">
        <v>0.17642818525860515</v>
      </c>
    </row>
    <row r="223" spans="1:6" x14ac:dyDescent="0.25">
      <c r="A223" s="31" t="s">
        <v>765</v>
      </c>
      <c r="B223" s="31" t="s">
        <v>178</v>
      </c>
      <c r="C223" t="s">
        <v>766</v>
      </c>
      <c r="D223" s="135">
        <v>50590</v>
      </c>
      <c r="E223" s="135">
        <v>17740</v>
      </c>
      <c r="F223" s="136">
        <v>0.35066218620280687</v>
      </c>
    </row>
    <row r="224" spans="1:6" x14ac:dyDescent="0.25">
      <c r="A224" s="31" t="s">
        <v>767</v>
      </c>
      <c r="B224" s="31" t="s">
        <v>178</v>
      </c>
      <c r="C224" t="s">
        <v>768</v>
      </c>
      <c r="D224" s="135">
        <v>59970</v>
      </c>
      <c r="E224" s="135">
        <v>7090</v>
      </c>
      <c r="F224" s="136">
        <v>0.11822577955644489</v>
      </c>
    </row>
    <row r="225" spans="1:6" x14ac:dyDescent="0.25">
      <c r="A225" s="31" t="s">
        <v>769</v>
      </c>
      <c r="B225" s="31" t="s">
        <v>178</v>
      </c>
      <c r="C225" t="s">
        <v>770</v>
      </c>
      <c r="D225" s="135">
        <v>54870</v>
      </c>
      <c r="E225" s="135">
        <v>12020</v>
      </c>
      <c r="F225" s="136">
        <v>0.21906324038636779</v>
      </c>
    </row>
    <row r="226" spans="1:6" x14ac:dyDescent="0.25">
      <c r="A226" s="31" t="s">
        <v>771</v>
      </c>
      <c r="B226" s="31" t="s">
        <v>178</v>
      </c>
      <c r="C226" t="s">
        <v>772</v>
      </c>
      <c r="D226" s="135">
        <v>71490</v>
      </c>
      <c r="E226" s="135">
        <v>14080</v>
      </c>
      <c r="F226" s="136">
        <v>0.19695062246468037</v>
      </c>
    </row>
    <row r="227" spans="1:6" x14ac:dyDescent="0.25">
      <c r="A227" s="31" t="s">
        <v>773</v>
      </c>
      <c r="B227" s="31" t="s">
        <v>178</v>
      </c>
      <c r="C227" t="s">
        <v>775</v>
      </c>
      <c r="D227" s="135">
        <v>69550</v>
      </c>
      <c r="E227" s="135">
        <v>9920</v>
      </c>
      <c r="F227" s="136">
        <v>0.14263120057512582</v>
      </c>
    </row>
    <row r="228" spans="1:6" x14ac:dyDescent="0.25">
      <c r="A228" s="31" t="s">
        <v>776</v>
      </c>
      <c r="B228" s="31" t="s">
        <v>178</v>
      </c>
      <c r="C228" t="s">
        <v>777</v>
      </c>
      <c r="D228" s="135">
        <v>50880</v>
      </c>
      <c r="E228" s="135">
        <v>9350</v>
      </c>
      <c r="F228" s="136">
        <v>0.18376572327044025</v>
      </c>
    </row>
    <row r="229" spans="1:6" x14ac:dyDescent="0.25">
      <c r="A229" s="31" t="s">
        <v>778</v>
      </c>
      <c r="B229" s="31" t="s">
        <v>178</v>
      </c>
      <c r="C229" t="s">
        <v>779</v>
      </c>
      <c r="D229" s="135">
        <v>54590</v>
      </c>
      <c r="E229" s="135">
        <v>10490</v>
      </c>
      <c r="F229" s="136">
        <v>0.19215973621542407</v>
      </c>
    </row>
    <row r="230" spans="1:6" x14ac:dyDescent="0.25">
      <c r="A230" s="31" t="s">
        <v>780</v>
      </c>
      <c r="B230" s="31" t="s">
        <v>178</v>
      </c>
      <c r="C230" t="s">
        <v>782</v>
      </c>
      <c r="D230" s="135">
        <v>65590</v>
      </c>
      <c r="E230" s="135">
        <v>11440</v>
      </c>
      <c r="F230" s="136">
        <v>0.17441683183412104</v>
      </c>
    </row>
    <row r="231" spans="1:6" x14ac:dyDescent="0.25">
      <c r="A231" s="31" t="s">
        <v>783</v>
      </c>
      <c r="B231" s="31" t="s">
        <v>178</v>
      </c>
      <c r="C231" t="s">
        <v>784</v>
      </c>
      <c r="D231" s="135">
        <v>43030</v>
      </c>
      <c r="E231" s="135">
        <v>4750</v>
      </c>
      <c r="F231" s="136">
        <v>0.11038810132465722</v>
      </c>
    </row>
    <row r="232" spans="1:6" x14ac:dyDescent="0.25">
      <c r="A232" s="31" t="s">
        <v>785</v>
      </c>
      <c r="B232" s="31" t="s">
        <v>178</v>
      </c>
      <c r="C232" t="s">
        <v>787</v>
      </c>
      <c r="D232" s="135">
        <v>71660</v>
      </c>
      <c r="E232" s="135">
        <v>4260</v>
      </c>
      <c r="F232" s="136">
        <v>5.9447390454926037E-2</v>
      </c>
    </row>
    <row r="233" spans="1:6" x14ac:dyDescent="0.25">
      <c r="A233" s="31" t="s">
        <v>788</v>
      </c>
      <c r="B233" s="31" t="s">
        <v>178</v>
      </c>
      <c r="C233" t="s">
        <v>789</v>
      </c>
      <c r="D233" s="135">
        <v>51100</v>
      </c>
      <c r="E233" s="135">
        <v>9410</v>
      </c>
      <c r="F233" s="136">
        <v>0.18414872798434442</v>
      </c>
    </row>
    <row r="234" spans="1:6" x14ac:dyDescent="0.25">
      <c r="A234" s="31" t="s">
        <v>790</v>
      </c>
      <c r="B234" s="31" t="s">
        <v>179</v>
      </c>
      <c r="C234" t="s">
        <v>792</v>
      </c>
      <c r="D234" s="135">
        <v>84930</v>
      </c>
      <c r="E234" s="135">
        <v>25210</v>
      </c>
      <c r="F234" s="136">
        <v>0.29683268574119864</v>
      </c>
    </row>
    <row r="235" spans="1:6" x14ac:dyDescent="0.25">
      <c r="A235" s="31" t="s">
        <v>793</v>
      </c>
      <c r="B235" s="31" t="s">
        <v>179</v>
      </c>
      <c r="C235" t="s">
        <v>795</v>
      </c>
      <c r="D235" s="135">
        <v>187580</v>
      </c>
      <c r="E235" s="135">
        <v>34810</v>
      </c>
      <c r="F235" s="136">
        <v>0.18557415502718841</v>
      </c>
    </row>
    <row r="236" spans="1:6" x14ac:dyDescent="0.25">
      <c r="A236" s="31" t="s">
        <v>796</v>
      </c>
      <c r="B236" s="31" t="s">
        <v>179</v>
      </c>
      <c r="C236" t="s">
        <v>798</v>
      </c>
      <c r="D236" s="135">
        <v>204930</v>
      </c>
      <c r="E236" s="135">
        <v>64280</v>
      </c>
      <c r="F236" s="136">
        <v>0.31366808178402383</v>
      </c>
    </row>
    <row r="237" spans="1:6" x14ac:dyDescent="0.25">
      <c r="A237" s="31" t="s">
        <v>799</v>
      </c>
      <c r="B237" s="31" t="s">
        <v>179</v>
      </c>
      <c r="C237" t="s">
        <v>801</v>
      </c>
      <c r="D237" s="135">
        <v>56670</v>
      </c>
      <c r="E237" s="135">
        <v>14250</v>
      </c>
      <c r="F237" s="136">
        <v>0.25145579671784013</v>
      </c>
    </row>
    <row r="238" spans="1:6" x14ac:dyDescent="0.25">
      <c r="A238" s="31" t="s">
        <v>802</v>
      </c>
      <c r="B238" s="31" t="s">
        <v>179</v>
      </c>
      <c r="C238" t="s">
        <v>804</v>
      </c>
      <c r="D238" s="135">
        <v>276530</v>
      </c>
      <c r="E238" s="135">
        <v>78720</v>
      </c>
      <c r="F238" s="136">
        <v>0.2846707409684302</v>
      </c>
    </row>
    <row r="239" spans="1:6" x14ac:dyDescent="0.25">
      <c r="A239" s="31" t="s">
        <v>805</v>
      </c>
      <c r="B239" s="31" t="s">
        <v>179</v>
      </c>
      <c r="C239" t="s">
        <v>806</v>
      </c>
      <c r="D239" s="135">
        <v>44760</v>
      </c>
      <c r="E239" s="135">
        <v>11240</v>
      </c>
      <c r="F239" s="136">
        <v>0.2511170688114388</v>
      </c>
    </row>
    <row r="240" spans="1:6" x14ac:dyDescent="0.25">
      <c r="A240" s="31" t="s">
        <v>807</v>
      </c>
      <c r="B240" s="31" t="s">
        <v>179</v>
      </c>
      <c r="C240" t="s">
        <v>809</v>
      </c>
      <c r="D240" s="135">
        <v>181080</v>
      </c>
      <c r="E240" s="135">
        <v>37310</v>
      </c>
      <c r="F240" s="136">
        <v>0.20604152860614094</v>
      </c>
    </row>
    <row r="241" spans="1:6" x14ac:dyDescent="0.25">
      <c r="A241" s="31" t="s">
        <v>810</v>
      </c>
      <c r="B241" s="31" t="s">
        <v>179</v>
      </c>
      <c r="C241" t="s">
        <v>812</v>
      </c>
      <c r="D241" s="135">
        <v>71670</v>
      </c>
      <c r="E241" s="135">
        <v>15850</v>
      </c>
      <c r="F241" s="136">
        <v>0.22115250453467281</v>
      </c>
    </row>
    <row r="242" spans="1:6" x14ac:dyDescent="0.25">
      <c r="A242" s="31" t="s">
        <v>813</v>
      </c>
      <c r="B242" s="31" t="s">
        <v>179</v>
      </c>
      <c r="C242" t="s">
        <v>814</v>
      </c>
      <c r="D242" s="135">
        <v>59090</v>
      </c>
      <c r="E242" s="135">
        <v>12110</v>
      </c>
      <c r="F242" s="136">
        <v>0.20494161448637671</v>
      </c>
    </row>
    <row r="243" spans="1:6" x14ac:dyDescent="0.25">
      <c r="A243" s="31" t="s">
        <v>815</v>
      </c>
      <c r="B243" s="31" t="s">
        <v>179</v>
      </c>
      <c r="C243" t="s">
        <v>816</v>
      </c>
      <c r="D243" s="135">
        <v>39140</v>
      </c>
      <c r="E243" s="135">
        <v>10980</v>
      </c>
      <c r="F243" s="136">
        <v>0.2805314256515074</v>
      </c>
    </row>
    <row r="244" spans="1:6" x14ac:dyDescent="0.25">
      <c r="A244" s="31" t="s">
        <v>817</v>
      </c>
      <c r="B244" s="31" t="s">
        <v>179</v>
      </c>
      <c r="C244" t="s">
        <v>818</v>
      </c>
      <c r="D244" s="135">
        <v>58360</v>
      </c>
      <c r="E244" s="135">
        <v>10600</v>
      </c>
      <c r="F244" s="136">
        <v>0.18163125428375601</v>
      </c>
    </row>
    <row r="245" spans="1:6" x14ac:dyDescent="0.25">
      <c r="A245" s="31" t="s">
        <v>819</v>
      </c>
      <c r="B245" s="31" t="s">
        <v>179</v>
      </c>
      <c r="C245" t="s">
        <v>821</v>
      </c>
      <c r="D245" s="135">
        <v>1160</v>
      </c>
      <c r="E245" s="135">
        <v>490</v>
      </c>
      <c r="F245" s="136">
        <v>0.42241379310344829</v>
      </c>
    </row>
    <row r="246" spans="1:6" x14ac:dyDescent="0.25">
      <c r="A246" s="31" t="s">
        <v>822</v>
      </c>
      <c r="B246" s="31" t="s">
        <v>179</v>
      </c>
      <c r="C246" t="s">
        <v>824</v>
      </c>
      <c r="D246" s="135">
        <v>53070</v>
      </c>
      <c r="E246" s="135">
        <v>12330</v>
      </c>
      <c r="F246" s="136">
        <v>0.23233465234595818</v>
      </c>
    </row>
    <row r="247" spans="1:6" x14ac:dyDescent="0.25">
      <c r="A247" s="31" t="s">
        <v>825</v>
      </c>
      <c r="B247" s="31" t="s">
        <v>179</v>
      </c>
      <c r="C247" t="s">
        <v>826</v>
      </c>
      <c r="D247" s="135">
        <v>37130</v>
      </c>
      <c r="E247" s="135">
        <v>9920</v>
      </c>
      <c r="F247" s="136">
        <v>0.26716940479396717</v>
      </c>
    </row>
    <row r="248" spans="1:6" x14ac:dyDescent="0.25">
      <c r="A248" s="31" t="s">
        <v>827</v>
      </c>
      <c r="B248" s="31" t="s">
        <v>179</v>
      </c>
      <c r="C248" t="s">
        <v>828</v>
      </c>
      <c r="D248" s="135">
        <v>47440</v>
      </c>
      <c r="E248" s="135">
        <v>13990</v>
      </c>
      <c r="F248" s="136">
        <v>0.29489881956155145</v>
      </c>
    </row>
    <row r="249" spans="1:6" x14ac:dyDescent="0.25">
      <c r="A249" s="31" t="s">
        <v>829</v>
      </c>
      <c r="B249" s="31" t="s">
        <v>179</v>
      </c>
      <c r="C249" t="s">
        <v>831</v>
      </c>
      <c r="D249" s="135">
        <v>98280</v>
      </c>
      <c r="E249" s="135">
        <v>17350</v>
      </c>
      <c r="F249" s="136">
        <v>0.17653642653642654</v>
      </c>
    </row>
    <row r="250" spans="1:6" x14ac:dyDescent="0.25">
      <c r="A250" s="31" t="s">
        <v>832</v>
      </c>
      <c r="B250" s="31" t="s">
        <v>179</v>
      </c>
      <c r="C250" t="s">
        <v>834</v>
      </c>
      <c r="D250" s="135">
        <v>121980</v>
      </c>
      <c r="E250" s="135">
        <v>28940</v>
      </c>
      <c r="F250" s="136">
        <v>0.23725200852598788</v>
      </c>
    </row>
    <row r="251" spans="1:6" x14ac:dyDescent="0.25">
      <c r="A251" s="31" t="s">
        <v>835</v>
      </c>
      <c r="B251" s="31" t="s">
        <v>179</v>
      </c>
      <c r="C251" t="s">
        <v>836</v>
      </c>
      <c r="D251" s="135">
        <v>56320</v>
      </c>
      <c r="E251" s="135">
        <v>10750</v>
      </c>
      <c r="F251" s="136">
        <v>0.19087357954545456</v>
      </c>
    </row>
    <row r="252" spans="1:6" x14ac:dyDescent="0.25">
      <c r="A252" s="31" t="s">
        <v>837</v>
      </c>
      <c r="B252" s="31" t="s">
        <v>179</v>
      </c>
      <c r="C252" t="s">
        <v>838</v>
      </c>
      <c r="D252" s="135">
        <v>73880</v>
      </c>
      <c r="E252" s="135">
        <v>16040</v>
      </c>
      <c r="F252" s="136">
        <v>0.21710882512181917</v>
      </c>
    </row>
    <row r="253" spans="1:6" x14ac:dyDescent="0.25">
      <c r="A253" s="31" t="s">
        <v>839</v>
      </c>
      <c r="B253" s="31" t="s">
        <v>179</v>
      </c>
      <c r="C253" t="s">
        <v>841</v>
      </c>
      <c r="D253" s="135">
        <v>122230</v>
      </c>
      <c r="E253" s="135">
        <v>10950</v>
      </c>
      <c r="F253" s="136">
        <v>8.9585208214022743E-2</v>
      </c>
    </row>
    <row r="254" spans="1:6" x14ac:dyDescent="0.25">
      <c r="A254" s="31" t="s">
        <v>842</v>
      </c>
      <c r="B254" s="31" t="s">
        <v>179</v>
      </c>
      <c r="C254" t="s">
        <v>843</v>
      </c>
      <c r="D254" s="135">
        <v>45300</v>
      </c>
      <c r="E254" s="135">
        <v>12610</v>
      </c>
      <c r="F254" s="136">
        <v>0.27836644591611481</v>
      </c>
    </row>
    <row r="255" spans="1:6" x14ac:dyDescent="0.25">
      <c r="A255" s="31" t="s">
        <v>844</v>
      </c>
      <c r="B255" s="31" t="s">
        <v>179</v>
      </c>
      <c r="C255" t="s">
        <v>845</v>
      </c>
      <c r="D255" s="135">
        <v>78950</v>
      </c>
      <c r="E255" s="135">
        <v>16260</v>
      </c>
      <c r="F255" s="136">
        <v>0.20595313489550349</v>
      </c>
    </row>
    <row r="256" spans="1:6" x14ac:dyDescent="0.25">
      <c r="A256" s="31" t="s">
        <v>846</v>
      </c>
      <c r="B256" s="31" t="s">
        <v>179</v>
      </c>
      <c r="C256" t="s">
        <v>847</v>
      </c>
      <c r="D256" s="135">
        <v>54690</v>
      </c>
      <c r="E256" s="135">
        <v>14330</v>
      </c>
      <c r="F256" s="136">
        <v>0.26202230755165479</v>
      </c>
    </row>
    <row r="257" spans="1:6" x14ac:dyDescent="0.25">
      <c r="A257" s="31" t="s">
        <v>848</v>
      </c>
      <c r="B257" s="31" t="s">
        <v>179</v>
      </c>
      <c r="C257" t="s">
        <v>850</v>
      </c>
      <c r="D257" s="135">
        <v>98880</v>
      </c>
      <c r="E257" s="135">
        <v>13660</v>
      </c>
      <c r="F257" s="136">
        <v>0.13814724919093851</v>
      </c>
    </row>
    <row r="258" spans="1:6" x14ac:dyDescent="0.25">
      <c r="A258" s="31" t="s">
        <v>851</v>
      </c>
      <c r="B258" s="31" t="s">
        <v>179</v>
      </c>
      <c r="C258" t="s">
        <v>852</v>
      </c>
      <c r="D258" s="135">
        <v>63490</v>
      </c>
      <c r="E258" s="135">
        <v>15690</v>
      </c>
      <c r="F258" s="136">
        <v>0.24712553157977635</v>
      </c>
    </row>
    <row r="259" spans="1:6" x14ac:dyDescent="0.25">
      <c r="A259" s="31" t="s">
        <v>853</v>
      </c>
      <c r="B259" s="31" t="s">
        <v>179</v>
      </c>
      <c r="C259" t="s">
        <v>854</v>
      </c>
      <c r="D259" s="135">
        <v>42790</v>
      </c>
      <c r="E259" s="135">
        <v>4840</v>
      </c>
      <c r="F259" s="136">
        <v>0.11311053984575835</v>
      </c>
    </row>
    <row r="260" spans="1:6" x14ac:dyDescent="0.25">
      <c r="A260" s="31" t="s">
        <v>855</v>
      </c>
      <c r="B260" s="31" t="s">
        <v>179</v>
      </c>
      <c r="C260" t="s">
        <v>857</v>
      </c>
      <c r="D260" s="135">
        <v>67890</v>
      </c>
      <c r="E260" s="135">
        <v>18950</v>
      </c>
      <c r="F260" s="136">
        <v>0.27912800117837677</v>
      </c>
    </row>
    <row r="261" spans="1:6" x14ac:dyDescent="0.25">
      <c r="A261" s="31" t="s">
        <v>858</v>
      </c>
      <c r="B261" s="31" t="s">
        <v>179</v>
      </c>
      <c r="C261" t="s">
        <v>859</v>
      </c>
      <c r="D261" s="135">
        <v>33050</v>
      </c>
      <c r="E261" s="135">
        <v>9840</v>
      </c>
      <c r="F261" s="136">
        <v>0.29773071104387294</v>
      </c>
    </row>
    <row r="262" spans="1:6" x14ac:dyDescent="0.25">
      <c r="A262" s="31" t="s">
        <v>860</v>
      </c>
      <c r="B262" s="31" t="s">
        <v>179</v>
      </c>
      <c r="C262" t="s">
        <v>861</v>
      </c>
      <c r="D262" s="135">
        <v>26140</v>
      </c>
      <c r="E262" s="135">
        <v>9270</v>
      </c>
      <c r="F262" s="136">
        <v>0.35462892119357309</v>
      </c>
    </row>
    <row r="263" spans="1:6" x14ac:dyDescent="0.25">
      <c r="A263" s="31" t="s">
        <v>862</v>
      </c>
      <c r="B263" s="31" t="s">
        <v>179</v>
      </c>
      <c r="C263" t="s">
        <v>864</v>
      </c>
      <c r="D263" s="135">
        <v>225160</v>
      </c>
      <c r="E263" s="135">
        <v>43600</v>
      </c>
      <c r="F263" s="136">
        <v>0.19364007816663706</v>
      </c>
    </row>
    <row r="264" spans="1:6" x14ac:dyDescent="0.25">
      <c r="A264" s="31" t="s">
        <v>865</v>
      </c>
      <c r="B264" s="31" t="s">
        <v>175</v>
      </c>
      <c r="C264" t="s">
        <v>867</v>
      </c>
      <c r="D264" s="135">
        <v>451880</v>
      </c>
      <c r="E264" s="135">
        <v>90390</v>
      </c>
      <c r="F264" s="136">
        <v>0.20003098167655128</v>
      </c>
    </row>
    <row r="265" spans="1:6" x14ac:dyDescent="0.25">
      <c r="A265" s="31" t="s">
        <v>868</v>
      </c>
      <c r="B265" s="31" t="s">
        <v>175</v>
      </c>
      <c r="C265" t="s">
        <v>870</v>
      </c>
      <c r="D265" s="135">
        <v>42400</v>
      </c>
      <c r="E265" s="135">
        <v>4940</v>
      </c>
      <c r="F265" s="136">
        <v>0.11650943396226415</v>
      </c>
    </row>
    <row r="266" spans="1:6" x14ac:dyDescent="0.25">
      <c r="A266" s="31" t="s">
        <v>871</v>
      </c>
      <c r="B266" s="31" t="s">
        <v>175</v>
      </c>
      <c r="C266" t="s">
        <v>873</v>
      </c>
      <c r="D266" s="135">
        <v>44770</v>
      </c>
      <c r="E266" s="135">
        <v>3460</v>
      </c>
      <c r="F266" s="136">
        <v>7.7283895465713653E-2</v>
      </c>
    </row>
    <row r="267" spans="1:6" x14ac:dyDescent="0.25">
      <c r="A267" s="31" t="s">
        <v>874</v>
      </c>
      <c r="B267" s="31" t="s">
        <v>175</v>
      </c>
      <c r="C267" t="s">
        <v>876</v>
      </c>
      <c r="D267" s="135">
        <v>147930</v>
      </c>
      <c r="E267" s="135">
        <v>19860</v>
      </c>
      <c r="F267" s="136">
        <v>0.13425268708172786</v>
      </c>
    </row>
    <row r="268" spans="1:6" x14ac:dyDescent="0.25">
      <c r="A268" s="31" t="s">
        <v>877</v>
      </c>
      <c r="B268" s="31" t="s">
        <v>175</v>
      </c>
      <c r="C268" t="s">
        <v>879</v>
      </c>
      <c r="D268" s="135">
        <v>140050</v>
      </c>
      <c r="E268" s="135">
        <v>12660</v>
      </c>
      <c r="F268" s="136">
        <v>9.0396287040342735E-2</v>
      </c>
    </row>
    <row r="269" spans="1:6" x14ac:dyDescent="0.25">
      <c r="A269" s="31" t="s">
        <v>880</v>
      </c>
      <c r="B269" s="31" t="s">
        <v>175</v>
      </c>
      <c r="C269" t="s">
        <v>881</v>
      </c>
      <c r="D269" s="135">
        <v>53280</v>
      </c>
      <c r="E269" s="135">
        <v>13060</v>
      </c>
      <c r="F269" s="136">
        <v>0.24512012012012013</v>
      </c>
    </row>
    <row r="270" spans="1:6" x14ac:dyDescent="0.25">
      <c r="A270" s="31" t="s">
        <v>882</v>
      </c>
      <c r="B270" s="31" t="s">
        <v>175</v>
      </c>
      <c r="C270" t="s">
        <v>884</v>
      </c>
      <c r="D270" s="135">
        <v>87020</v>
      </c>
      <c r="E270" s="135">
        <v>24300</v>
      </c>
      <c r="F270" s="136">
        <v>0.2792461503102735</v>
      </c>
    </row>
    <row r="271" spans="1:6" x14ac:dyDescent="0.25">
      <c r="A271" s="31" t="s">
        <v>885</v>
      </c>
      <c r="B271" s="31" t="s">
        <v>175</v>
      </c>
      <c r="C271" t="s">
        <v>886</v>
      </c>
      <c r="D271" s="135">
        <v>46700</v>
      </c>
      <c r="E271" s="135">
        <v>4670</v>
      </c>
      <c r="F271" s="136">
        <v>0.1</v>
      </c>
    </row>
    <row r="272" spans="1:6" x14ac:dyDescent="0.25">
      <c r="A272" s="31" t="s">
        <v>887</v>
      </c>
      <c r="B272" s="31" t="s">
        <v>175</v>
      </c>
      <c r="C272" t="s">
        <v>888</v>
      </c>
      <c r="D272" s="135">
        <v>36800</v>
      </c>
      <c r="E272" s="135">
        <v>10270</v>
      </c>
      <c r="F272" s="136">
        <v>0.27907608695652175</v>
      </c>
    </row>
    <row r="273" spans="1:6" x14ac:dyDescent="0.25">
      <c r="A273" s="31" t="s">
        <v>889</v>
      </c>
      <c r="B273" s="31" t="s">
        <v>175</v>
      </c>
      <c r="C273" t="s">
        <v>890</v>
      </c>
      <c r="D273" s="135">
        <v>56950</v>
      </c>
      <c r="E273" s="135">
        <v>9830</v>
      </c>
      <c r="F273" s="136">
        <v>0.17260755048287971</v>
      </c>
    </row>
    <row r="274" spans="1:6" x14ac:dyDescent="0.25">
      <c r="A274" s="31" t="s">
        <v>891</v>
      </c>
      <c r="B274" s="31" t="s">
        <v>175</v>
      </c>
      <c r="C274" t="s">
        <v>893</v>
      </c>
      <c r="D274" s="135">
        <v>28790</v>
      </c>
      <c r="E274" s="135">
        <v>4890</v>
      </c>
      <c r="F274" s="136">
        <v>0.16985064258423063</v>
      </c>
    </row>
    <row r="275" spans="1:6" x14ac:dyDescent="0.25">
      <c r="A275" s="31" t="s">
        <v>894</v>
      </c>
      <c r="B275" s="31" t="s">
        <v>175</v>
      </c>
      <c r="C275" t="s">
        <v>895</v>
      </c>
      <c r="D275" s="135">
        <v>58390</v>
      </c>
      <c r="E275" s="135">
        <v>6830</v>
      </c>
      <c r="F275" s="136">
        <v>0.1169720842610036</v>
      </c>
    </row>
    <row r="276" spans="1:6" x14ac:dyDescent="0.25">
      <c r="A276" s="31" t="s">
        <v>896</v>
      </c>
      <c r="B276" s="31" t="s">
        <v>175</v>
      </c>
      <c r="C276" t="s">
        <v>897</v>
      </c>
      <c r="D276" s="135">
        <v>37450</v>
      </c>
      <c r="E276" s="135">
        <v>2730</v>
      </c>
      <c r="F276" s="136">
        <v>7.2897196261682243E-2</v>
      </c>
    </row>
    <row r="277" spans="1:6" x14ac:dyDescent="0.25">
      <c r="A277" s="31" t="s">
        <v>898</v>
      </c>
      <c r="B277" s="31" t="s">
        <v>175</v>
      </c>
      <c r="C277" t="s">
        <v>899</v>
      </c>
      <c r="D277" s="135">
        <v>48990</v>
      </c>
      <c r="E277" s="135">
        <v>8050</v>
      </c>
      <c r="F277" s="136">
        <v>0.16431924882629109</v>
      </c>
    </row>
    <row r="278" spans="1:6" x14ac:dyDescent="0.25">
      <c r="A278" s="31" t="s">
        <v>900</v>
      </c>
      <c r="B278" s="31" t="s">
        <v>175</v>
      </c>
      <c r="C278" t="s">
        <v>902</v>
      </c>
      <c r="D278" s="135">
        <v>134510</v>
      </c>
      <c r="E278" s="135">
        <v>16570</v>
      </c>
      <c r="F278" s="136">
        <v>0.12318786707308006</v>
      </c>
    </row>
    <row r="279" spans="1:6" x14ac:dyDescent="0.25">
      <c r="A279" s="31" t="s">
        <v>903</v>
      </c>
      <c r="B279" s="31" t="s">
        <v>175</v>
      </c>
      <c r="C279" t="s">
        <v>905</v>
      </c>
      <c r="D279" s="135">
        <v>146770</v>
      </c>
      <c r="E279" s="135">
        <v>34020</v>
      </c>
      <c r="F279" s="136">
        <v>0.23179123799141513</v>
      </c>
    </row>
    <row r="280" spans="1:6" x14ac:dyDescent="0.25">
      <c r="A280" s="31" t="s">
        <v>906</v>
      </c>
      <c r="B280" s="31" t="s">
        <v>175</v>
      </c>
      <c r="C280" t="s">
        <v>908</v>
      </c>
      <c r="D280" s="135">
        <v>93660</v>
      </c>
      <c r="E280" s="135">
        <v>3000</v>
      </c>
      <c r="F280" s="136">
        <v>3.2030749519538756E-2</v>
      </c>
    </row>
    <row r="281" spans="1:6" x14ac:dyDescent="0.25">
      <c r="A281" s="31" t="s">
        <v>909</v>
      </c>
      <c r="B281" s="31" t="s">
        <v>175</v>
      </c>
      <c r="C281" t="s">
        <v>910</v>
      </c>
      <c r="D281" s="135">
        <v>47770</v>
      </c>
      <c r="E281" s="135">
        <v>3940</v>
      </c>
      <c r="F281" s="136">
        <v>8.2478543018630945E-2</v>
      </c>
    </row>
    <row r="282" spans="1:6" x14ac:dyDescent="0.25">
      <c r="A282" s="31" t="s">
        <v>911</v>
      </c>
      <c r="B282" s="31" t="s">
        <v>175</v>
      </c>
      <c r="C282" t="s">
        <v>912</v>
      </c>
      <c r="D282" s="135">
        <v>61970</v>
      </c>
      <c r="E282" s="135">
        <v>8280</v>
      </c>
      <c r="F282" s="136">
        <v>0.13361303856704856</v>
      </c>
    </row>
    <row r="283" spans="1:6" x14ac:dyDescent="0.25">
      <c r="A283" s="31" t="s">
        <v>913</v>
      </c>
      <c r="B283" s="31" t="s">
        <v>175</v>
      </c>
      <c r="C283" t="s">
        <v>914</v>
      </c>
      <c r="D283" s="135">
        <v>44340</v>
      </c>
      <c r="E283" s="135">
        <v>10800</v>
      </c>
      <c r="F283" s="136">
        <v>0.24357239512855211</v>
      </c>
    </row>
    <row r="284" spans="1:6" x14ac:dyDescent="0.25">
      <c r="A284" s="31" t="s">
        <v>915</v>
      </c>
      <c r="B284" s="31" t="s">
        <v>175</v>
      </c>
      <c r="C284" t="s">
        <v>917</v>
      </c>
      <c r="D284" s="135">
        <v>118200</v>
      </c>
      <c r="E284" s="135">
        <v>26160</v>
      </c>
      <c r="F284" s="136">
        <v>0.22131979695431472</v>
      </c>
    </row>
    <row r="285" spans="1:6" x14ac:dyDescent="0.25">
      <c r="A285" s="31" t="s">
        <v>918</v>
      </c>
      <c r="B285" s="31" t="s">
        <v>175</v>
      </c>
      <c r="C285" t="s">
        <v>919</v>
      </c>
      <c r="D285" s="135">
        <v>62340</v>
      </c>
      <c r="E285" s="135">
        <v>11160</v>
      </c>
      <c r="F285" s="136">
        <v>0.17901828681424448</v>
      </c>
    </row>
    <row r="286" spans="1:6" x14ac:dyDescent="0.25">
      <c r="A286" s="31" t="s">
        <v>920</v>
      </c>
      <c r="B286" s="31" t="s">
        <v>175</v>
      </c>
      <c r="C286" t="s">
        <v>921</v>
      </c>
      <c r="D286" s="135">
        <v>33730</v>
      </c>
      <c r="E286" s="135">
        <v>2650</v>
      </c>
      <c r="F286" s="136">
        <v>7.8565075600355763E-2</v>
      </c>
    </row>
    <row r="287" spans="1:6" x14ac:dyDescent="0.25">
      <c r="A287" s="31" t="s">
        <v>922</v>
      </c>
      <c r="B287" s="31" t="s">
        <v>175</v>
      </c>
      <c r="C287" t="s">
        <v>924</v>
      </c>
      <c r="D287" s="135">
        <v>79110</v>
      </c>
      <c r="E287" s="135">
        <v>6260</v>
      </c>
      <c r="F287" s="136">
        <v>7.9130324864113255E-2</v>
      </c>
    </row>
    <row r="288" spans="1:6" x14ac:dyDescent="0.25">
      <c r="A288" s="31" t="s">
        <v>925</v>
      </c>
      <c r="B288" s="31" t="s">
        <v>175</v>
      </c>
      <c r="C288" t="s">
        <v>927</v>
      </c>
      <c r="D288" s="135">
        <v>117010</v>
      </c>
      <c r="E288" s="135">
        <v>12860</v>
      </c>
      <c r="F288" s="136">
        <v>0.10990513631313563</v>
      </c>
    </row>
    <row r="289" spans="1:6" x14ac:dyDescent="0.25">
      <c r="A289" s="31" t="s">
        <v>928</v>
      </c>
      <c r="B289" s="31" t="s">
        <v>175</v>
      </c>
      <c r="C289" t="s">
        <v>929</v>
      </c>
      <c r="D289" s="135">
        <v>66550</v>
      </c>
      <c r="E289" s="135">
        <v>11360</v>
      </c>
      <c r="F289" s="136">
        <v>0.17069872276483847</v>
      </c>
    </row>
    <row r="290" spans="1:6" x14ac:dyDescent="0.25">
      <c r="A290" s="31" t="s">
        <v>930</v>
      </c>
      <c r="B290" s="31" t="s">
        <v>175</v>
      </c>
      <c r="C290" t="s">
        <v>932</v>
      </c>
      <c r="D290" s="135">
        <v>111720</v>
      </c>
      <c r="E290" s="135">
        <v>12680</v>
      </c>
      <c r="F290" s="136">
        <v>0.11349803079126387</v>
      </c>
    </row>
    <row r="291" spans="1:6" x14ac:dyDescent="0.25">
      <c r="A291" s="31" t="s">
        <v>933</v>
      </c>
      <c r="B291" s="31" t="s">
        <v>175</v>
      </c>
      <c r="C291" t="s">
        <v>934</v>
      </c>
      <c r="D291" s="135">
        <v>46710</v>
      </c>
      <c r="E291" s="135">
        <v>8730</v>
      </c>
      <c r="F291" s="136">
        <v>0.18689788053949905</v>
      </c>
    </row>
    <row r="292" spans="1:6" x14ac:dyDescent="0.25">
      <c r="A292" s="31" t="s">
        <v>935</v>
      </c>
      <c r="B292" s="31" t="s">
        <v>175</v>
      </c>
      <c r="C292" t="s">
        <v>936</v>
      </c>
      <c r="D292" s="135">
        <v>59580</v>
      </c>
      <c r="E292" s="135">
        <v>9930</v>
      </c>
      <c r="F292" s="136">
        <v>0.16666666666666666</v>
      </c>
    </row>
    <row r="293" spans="1:6" x14ac:dyDescent="0.25">
      <c r="A293" s="31" t="s">
        <v>937</v>
      </c>
      <c r="B293" s="31" t="s">
        <v>175</v>
      </c>
      <c r="C293" t="s">
        <v>938</v>
      </c>
      <c r="D293" s="135">
        <v>47480</v>
      </c>
      <c r="E293" s="135">
        <v>7510</v>
      </c>
      <c r="F293" s="136">
        <v>0.15817186183656276</v>
      </c>
    </row>
    <row r="294" spans="1:6" x14ac:dyDescent="0.25">
      <c r="A294" s="31" t="s">
        <v>939</v>
      </c>
      <c r="B294" s="31" t="s">
        <v>173</v>
      </c>
      <c r="C294" t="s">
        <v>942</v>
      </c>
      <c r="D294" s="135">
        <v>113300</v>
      </c>
      <c r="E294" s="135">
        <v>23130</v>
      </c>
      <c r="F294" s="136">
        <v>0.20414827890556045</v>
      </c>
    </row>
    <row r="295" spans="1:6" x14ac:dyDescent="0.25">
      <c r="A295" s="31" t="s">
        <v>943</v>
      </c>
      <c r="B295" s="31" t="s">
        <v>173</v>
      </c>
      <c r="C295" t="s">
        <v>945</v>
      </c>
      <c r="D295" s="135">
        <v>219630</v>
      </c>
      <c r="E295" s="135">
        <v>65940</v>
      </c>
      <c r="F295" s="136">
        <v>0.30023220871465645</v>
      </c>
    </row>
    <row r="296" spans="1:6" x14ac:dyDescent="0.25">
      <c r="A296" s="31" t="s">
        <v>946</v>
      </c>
      <c r="B296" s="31" t="s">
        <v>173</v>
      </c>
      <c r="C296" t="s">
        <v>948</v>
      </c>
      <c r="D296" s="135">
        <v>95870</v>
      </c>
      <c r="E296" s="135">
        <v>34810</v>
      </c>
      <c r="F296" s="136">
        <v>0.36309585897569624</v>
      </c>
    </row>
    <row r="297" spans="1:6" x14ac:dyDescent="0.25">
      <c r="A297" s="31" t="s">
        <v>949</v>
      </c>
      <c r="B297" s="31" t="s">
        <v>173</v>
      </c>
      <c r="C297" t="s">
        <v>951</v>
      </c>
      <c r="D297" s="135">
        <v>27930</v>
      </c>
      <c r="E297" s="135">
        <v>10170</v>
      </c>
      <c r="F297" s="136">
        <v>0.364124597207304</v>
      </c>
    </row>
    <row r="298" spans="1:6" x14ac:dyDescent="0.25">
      <c r="A298" s="31" t="s">
        <v>952</v>
      </c>
      <c r="B298" s="31" t="s">
        <v>173</v>
      </c>
      <c r="C298" t="s">
        <v>954</v>
      </c>
      <c r="D298" s="135">
        <v>139970</v>
      </c>
      <c r="E298" s="135">
        <v>18950</v>
      </c>
      <c r="F298" s="136">
        <v>0.13538615417589484</v>
      </c>
    </row>
    <row r="299" spans="1:6" x14ac:dyDescent="0.25">
      <c r="A299" s="31" t="s">
        <v>955</v>
      </c>
      <c r="B299" s="31" t="s">
        <v>173</v>
      </c>
      <c r="C299" t="s">
        <v>957</v>
      </c>
      <c r="D299" s="135">
        <v>159050</v>
      </c>
      <c r="E299" s="135">
        <v>28750</v>
      </c>
      <c r="F299" s="136">
        <v>0.1807607670543854</v>
      </c>
    </row>
    <row r="300" spans="1:6" x14ac:dyDescent="0.25">
      <c r="A300" s="31" t="s">
        <v>958</v>
      </c>
      <c r="B300" s="31" t="s">
        <v>173</v>
      </c>
      <c r="C300" t="s">
        <v>959</v>
      </c>
      <c r="D300" s="135">
        <v>43280</v>
      </c>
      <c r="E300" s="135">
        <v>9830</v>
      </c>
      <c r="F300" s="136">
        <v>0.2271256931608133</v>
      </c>
    </row>
    <row r="301" spans="1:6" x14ac:dyDescent="0.25">
      <c r="A301" s="31" t="s">
        <v>960</v>
      </c>
      <c r="B301" s="31" t="s">
        <v>173</v>
      </c>
      <c r="C301" t="s">
        <v>961</v>
      </c>
      <c r="D301" s="135">
        <v>74300</v>
      </c>
      <c r="E301" s="135">
        <v>20650</v>
      </c>
      <c r="F301" s="136">
        <v>0.27792732166890982</v>
      </c>
    </row>
    <row r="302" spans="1:6" x14ac:dyDescent="0.25">
      <c r="A302" s="31" t="s">
        <v>962</v>
      </c>
      <c r="B302" s="31" t="s">
        <v>173</v>
      </c>
      <c r="C302" t="s">
        <v>964</v>
      </c>
      <c r="D302" s="135">
        <v>123040</v>
      </c>
      <c r="E302" s="135">
        <v>24780</v>
      </c>
      <c r="F302" s="136">
        <v>0.20139791937581275</v>
      </c>
    </row>
    <row r="303" spans="1:6" x14ac:dyDescent="0.25">
      <c r="A303" s="31" t="s">
        <v>965</v>
      </c>
      <c r="B303" s="31" t="s">
        <v>173</v>
      </c>
      <c r="C303" t="s">
        <v>967</v>
      </c>
      <c r="D303" s="135">
        <v>189760</v>
      </c>
      <c r="E303" s="135">
        <v>51620</v>
      </c>
      <c r="F303" s="136">
        <v>0.27202782462057334</v>
      </c>
    </row>
    <row r="304" spans="1:6" x14ac:dyDescent="0.25">
      <c r="A304" s="31" t="s">
        <v>968</v>
      </c>
      <c r="B304" s="31" t="s">
        <v>173</v>
      </c>
      <c r="C304" t="s">
        <v>970</v>
      </c>
      <c r="D304" s="135">
        <v>362850</v>
      </c>
      <c r="E304" s="135">
        <v>64410</v>
      </c>
      <c r="F304" s="136">
        <v>0.17751136833402231</v>
      </c>
    </row>
    <row r="305" spans="1:6" x14ac:dyDescent="0.25">
      <c r="A305" s="31" t="s">
        <v>971</v>
      </c>
      <c r="B305" s="31" t="s">
        <v>173</v>
      </c>
      <c r="C305" t="s">
        <v>973</v>
      </c>
      <c r="D305" s="135">
        <v>73950</v>
      </c>
      <c r="E305" s="135">
        <v>16890</v>
      </c>
      <c r="F305" s="136">
        <v>0.2283975659229209</v>
      </c>
    </row>
    <row r="306" spans="1:6" x14ac:dyDescent="0.25">
      <c r="A306" s="31" t="s">
        <v>974</v>
      </c>
      <c r="B306" s="31" t="s">
        <v>173</v>
      </c>
      <c r="C306" t="s">
        <v>976</v>
      </c>
      <c r="D306" s="135">
        <v>76430</v>
      </c>
      <c r="E306" s="135">
        <v>10220</v>
      </c>
      <c r="F306" s="136">
        <v>0.13371712678267697</v>
      </c>
    </row>
    <row r="307" spans="1:6" x14ac:dyDescent="0.25">
      <c r="A307" s="31" t="s">
        <v>977</v>
      </c>
      <c r="B307" s="31" t="s">
        <v>173</v>
      </c>
      <c r="C307" t="s">
        <v>978</v>
      </c>
      <c r="D307" s="135">
        <v>23670</v>
      </c>
      <c r="E307" s="135">
        <v>5920</v>
      </c>
      <c r="F307" s="136">
        <v>0.25010561892691169</v>
      </c>
    </row>
    <row r="308" spans="1:6" x14ac:dyDescent="0.25">
      <c r="A308" s="31" t="s">
        <v>979</v>
      </c>
      <c r="B308" s="31" t="s">
        <v>173</v>
      </c>
      <c r="C308" t="s">
        <v>981</v>
      </c>
      <c r="D308" s="135">
        <v>118940</v>
      </c>
      <c r="E308" s="135">
        <v>15410</v>
      </c>
      <c r="F308" s="136">
        <v>0.12956112325542291</v>
      </c>
    </row>
    <row r="309" spans="1:6" x14ac:dyDescent="0.25">
      <c r="A309" s="31" t="s">
        <v>982</v>
      </c>
      <c r="B309" s="31" t="s">
        <v>173</v>
      </c>
      <c r="C309" t="s">
        <v>983</v>
      </c>
      <c r="D309" s="135">
        <v>26580</v>
      </c>
      <c r="E309" s="135">
        <v>8300</v>
      </c>
      <c r="F309" s="136">
        <v>0.31226486079759219</v>
      </c>
    </row>
    <row r="310" spans="1:6" x14ac:dyDescent="0.25">
      <c r="A310" s="31" t="s">
        <v>984</v>
      </c>
      <c r="B310" s="31" t="s">
        <v>173</v>
      </c>
      <c r="C310" t="s">
        <v>985</v>
      </c>
      <c r="D310" s="135">
        <v>57950</v>
      </c>
      <c r="E310" s="135">
        <v>19430</v>
      </c>
      <c r="F310" s="136">
        <v>0.33528904227782569</v>
      </c>
    </row>
    <row r="311" spans="1:6" x14ac:dyDescent="0.25">
      <c r="A311" s="31" t="s">
        <v>986</v>
      </c>
      <c r="B311" s="31" t="s">
        <v>173</v>
      </c>
      <c r="C311" t="s">
        <v>987</v>
      </c>
      <c r="D311" s="135">
        <v>40900</v>
      </c>
      <c r="E311" s="135">
        <v>6090</v>
      </c>
      <c r="F311" s="136">
        <v>0.1488997555012225</v>
      </c>
    </row>
    <row r="312" spans="1:6" x14ac:dyDescent="0.25">
      <c r="A312" s="31" t="s">
        <v>988</v>
      </c>
      <c r="B312" s="31" t="s">
        <v>173</v>
      </c>
      <c r="C312" t="s">
        <v>990</v>
      </c>
      <c r="D312" s="135">
        <v>254590</v>
      </c>
      <c r="E312" s="135">
        <v>49440</v>
      </c>
      <c r="F312" s="136">
        <v>0.19419458737578066</v>
      </c>
    </row>
    <row r="313" spans="1:6" x14ac:dyDescent="0.25">
      <c r="A313" s="31" t="s">
        <v>991</v>
      </c>
      <c r="B313" s="31" t="s">
        <v>173</v>
      </c>
      <c r="C313" t="s">
        <v>993</v>
      </c>
      <c r="D313" s="135">
        <v>160370</v>
      </c>
      <c r="E313" s="135">
        <v>25400</v>
      </c>
      <c r="F313" s="136">
        <v>0.15838373760678431</v>
      </c>
    </row>
    <row r="314" spans="1:6" x14ac:dyDescent="0.25">
      <c r="A314" s="31" t="s">
        <v>994</v>
      </c>
      <c r="B314" s="31" t="s">
        <v>173</v>
      </c>
      <c r="C314" t="s">
        <v>996</v>
      </c>
      <c r="D314" s="135">
        <v>91820</v>
      </c>
      <c r="E314" s="135">
        <v>15530</v>
      </c>
      <c r="F314" s="136">
        <v>0.16913526464822479</v>
      </c>
    </row>
    <row r="315" spans="1:6" x14ac:dyDescent="0.25">
      <c r="B315" s="8" t="s">
        <v>11415</v>
      </c>
    </row>
    <row r="316" spans="1:6" x14ac:dyDescent="0.25">
      <c r="D316" s="122"/>
      <c r="E316" s="122"/>
    </row>
  </sheetData>
  <mergeCells count="1">
    <mergeCell ref="B3:F3"/>
  </mergeCells>
  <conditionalFormatting sqref="B7:B314">
    <cfRule type="expression" dxfId="51" priority="1">
      <formula>B7=B6</formula>
    </cfRule>
  </conditionalFormatting>
  <hyperlinks>
    <hyperlink ref="B1" location="'Contents'!B7" display="⇐ Return to contents" xr:uid="{20652C39-79D7-4299-8D33-71605646F717}"/>
  </hyperlinks>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D9B8C-6E1D-4A6E-A4D7-6CAB45E63D02}">
  <sheetPr codeName="Sheet26">
    <tabColor rgb="FFD9D9D9"/>
  </sheetPr>
  <dimension ref="A1:N56"/>
  <sheetViews>
    <sheetView showGridLines="0" topLeftCell="B1" zoomScaleNormal="100" workbookViewId="0">
      <selection activeCell="B1" sqref="B1"/>
    </sheetView>
  </sheetViews>
  <sheetFormatPr defaultRowHeight="15" outlineLevelCol="1" x14ac:dyDescent="0.25"/>
  <cols>
    <col min="1" max="1" width="8.85546875" hidden="1" customWidth="1" outlineLevel="1"/>
    <col min="2" max="2" width="27.5703125" customWidth="1" collapsed="1"/>
    <col min="3" max="3" width="17" bestFit="1" customWidth="1"/>
    <col min="4" max="4" width="19.42578125" bestFit="1" customWidth="1"/>
    <col min="5" max="5" width="16.5703125" bestFit="1" customWidth="1"/>
    <col min="6" max="7" width="16.28515625" bestFit="1" customWidth="1"/>
  </cols>
  <sheetData>
    <row r="1" spans="1:14" x14ac:dyDescent="0.25">
      <c r="B1" s="51" t="s">
        <v>33</v>
      </c>
    </row>
    <row r="2" spans="1:14" ht="31.5" x14ac:dyDescent="0.5">
      <c r="B2" s="52" t="s">
        <v>11416</v>
      </c>
      <c r="C2" s="52"/>
      <c r="D2" s="52"/>
      <c r="E2" s="52"/>
      <c r="F2" s="52"/>
      <c r="G2" s="52"/>
      <c r="H2" s="52"/>
      <c r="I2" s="52"/>
      <c r="J2" s="52"/>
      <c r="K2" s="52"/>
      <c r="L2" s="52"/>
      <c r="M2" s="52"/>
      <c r="N2" s="52"/>
    </row>
    <row r="3" spans="1:14" ht="30.75" customHeight="1" x14ac:dyDescent="0.25">
      <c r="B3" s="272" t="s">
        <v>11410</v>
      </c>
      <c r="C3" s="272"/>
      <c r="D3" s="272"/>
      <c r="E3" s="272"/>
      <c r="F3" s="272"/>
      <c r="G3" s="272"/>
      <c r="H3" s="272"/>
      <c r="I3" s="85"/>
      <c r="J3" s="85"/>
      <c r="K3" s="85"/>
      <c r="L3" s="85"/>
      <c r="M3" s="85"/>
      <c r="N3" s="85"/>
    </row>
    <row r="4" spans="1:14" ht="30" customHeight="1" x14ac:dyDescent="0.25">
      <c r="B4" s="290" t="s">
        <v>11417</v>
      </c>
      <c r="C4" s="290"/>
      <c r="D4" s="290"/>
      <c r="E4" s="290"/>
      <c r="F4" s="290"/>
      <c r="G4" s="290"/>
      <c r="H4" s="290"/>
    </row>
    <row r="5" spans="1:14" ht="30" customHeight="1" x14ac:dyDescent="0.25">
      <c r="B5" s="290" t="s">
        <v>11418</v>
      </c>
      <c r="C5" s="290"/>
      <c r="D5" s="290"/>
      <c r="E5" s="290"/>
      <c r="F5" s="290"/>
      <c r="G5" s="290"/>
      <c r="H5" s="290"/>
    </row>
    <row r="7" spans="1:14" x14ac:dyDescent="0.25">
      <c r="D7" s="264" t="s">
        <v>11419</v>
      </c>
      <c r="E7" s="265"/>
      <c r="F7" s="265"/>
      <c r="G7" s="266"/>
    </row>
    <row r="8" spans="1:14" x14ac:dyDescent="0.25">
      <c r="A8" t="s">
        <v>229</v>
      </c>
      <c r="B8" s="176" t="s">
        <v>11420</v>
      </c>
      <c r="C8" s="177" t="s">
        <v>11421</v>
      </c>
      <c r="D8" s="176" t="s">
        <v>11422</v>
      </c>
      <c r="E8" s="177" t="s">
        <v>11423</v>
      </c>
      <c r="F8" s="177" t="s">
        <v>11424</v>
      </c>
      <c r="G8" s="178" t="s">
        <v>11425</v>
      </c>
    </row>
    <row r="9" spans="1:14" x14ac:dyDescent="0.25">
      <c r="A9" s="107" t="s">
        <v>11426</v>
      </c>
      <c r="B9" s="217" t="s">
        <v>11427</v>
      </c>
      <c r="C9" s="218" t="s">
        <v>11428</v>
      </c>
      <c r="D9" s="219">
        <v>82500</v>
      </c>
      <c r="E9" s="220">
        <v>118720</v>
      </c>
      <c r="F9" s="220">
        <v>56430</v>
      </c>
      <c r="G9" s="221">
        <v>245210</v>
      </c>
    </row>
    <row r="10" spans="1:14" x14ac:dyDescent="0.25">
      <c r="A10" s="107" t="s">
        <v>11426</v>
      </c>
      <c r="B10" s="217" t="s">
        <v>11427</v>
      </c>
      <c r="C10" s="218" t="s">
        <v>11429</v>
      </c>
      <c r="D10" s="219">
        <v>40780</v>
      </c>
      <c r="E10" s="220">
        <v>23890</v>
      </c>
      <c r="F10" s="220">
        <v>14230</v>
      </c>
      <c r="G10" s="221">
        <v>57110</v>
      </c>
    </row>
    <row r="11" spans="1:14" x14ac:dyDescent="0.25">
      <c r="A11" s="107" t="s">
        <v>11426</v>
      </c>
      <c r="B11" s="217" t="s">
        <v>11427</v>
      </c>
      <c r="C11" s="218" t="s">
        <v>11430</v>
      </c>
      <c r="D11" s="219">
        <v>102350</v>
      </c>
      <c r="E11" s="220">
        <v>47780</v>
      </c>
      <c r="F11" s="220">
        <v>28390</v>
      </c>
      <c r="G11" s="221">
        <v>64580</v>
      </c>
    </row>
    <row r="12" spans="1:14" x14ac:dyDescent="0.25">
      <c r="A12" s="107" t="s">
        <v>11426</v>
      </c>
      <c r="B12" s="217" t="s">
        <v>11427</v>
      </c>
      <c r="C12" s="218" t="s">
        <v>11431</v>
      </c>
      <c r="D12" s="219">
        <v>251930</v>
      </c>
      <c r="E12" s="220">
        <v>170300</v>
      </c>
      <c r="F12" s="220">
        <v>88540</v>
      </c>
      <c r="G12" s="221">
        <v>142400</v>
      </c>
    </row>
    <row r="13" spans="1:14" x14ac:dyDescent="0.25">
      <c r="A13" s="107" t="s">
        <v>11432</v>
      </c>
      <c r="B13" s="142" t="s">
        <v>11433</v>
      </c>
      <c r="C13" t="s">
        <v>11428</v>
      </c>
      <c r="D13" s="212">
        <v>4270</v>
      </c>
      <c r="E13" s="107">
        <v>6490</v>
      </c>
      <c r="F13" s="107">
        <v>6280</v>
      </c>
      <c r="G13" s="213">
        <v>19290</v>
      </c>
    </row>
    <row r="14" spans="1:14" x14ac:dyDescent="0.25">
      <c r="A14" s="107" t="s">
        <v>11432</v>
      </c>
      <c r="B14" s="142" t="s">
        <v>11433</v>
      </c>
      <c r="C14" t="s">
        <v>11429</v>
      </c>
      <c r="D14" s="212">
        <v>1620</v>
      </c>
      <c r="E14">
        <v>710</v>
      </c>
      <c r="F14">
        <v>770</v>
      </c>
      <c r="G14" s="213">
        <v>1350</v>
      </c>
    </row>
    <row r="15" spans="1:14" x14ac:dyDescent="0.25">
      <c r="A15" s="107" t="s">
        <v>11432</v>
      </c>
      <c r="B15" s="142" t="s">
        <v>11433</v>
      </c>
      <c r="C15" t="s">
        <v>11430</v>
      </c>
      <c r="D15" s="212">
        <v>4430</v>
      </c>
      <c r="E15" s="107">
        <v>1490</v>
      </c>
      <c r="F15" s="107">
        <v>1480</v>
      </c>
      <c r="G15" s="213">
        <v>2050</v>
      </c>
    </row>
    <row r="16" spans="1:14" x14ac:dyDescent="0.25">
      <c r="A16" s="107" t="s">
        <v>11432</v>
      </c>
      <c r="B16" s="142" t="s">
        <v>11433</v>
      </c>
      <c r="C16" t="s">
        <v>11431</v>
      </c>
      <c r="D16" s="212">
        <v>17390</v>
      </c>
      <c r="E16" s="107">
        <v>7150</v>
      </c>
      <c r="F16" s="107">
        <v>5240</v>
      </c>
      <c r="G16" s="213">
        <v>6350</v>
      </c>
    </row>
    <row r="17" spans="1:9" x14ac:dyDescent="0.25">
      <c r="A17" s="107" t="s">
        <v>235</v>
      </c>
      <c r="B17" s="142" t="s">
        <v>171</v>
      </c>
      <c r="C17" t="s">
        <v>11428</v>
      </c>
      <c r="D17" s="212">
        <v>2490</v>
      </c>
      <c r="E17" s="107">
        <v>4890</v>
      </c>
      <c r="F17" s="107">
        <v>2330</v>
      </c>
      <c r="G17" s="213">
        <v>13250</v>
      </c>
    </row>
    <row r="18" spans="1:9" x14ac:dyDescent="0.25">
      <c r="A18" s="107" t="s">
        <v>235</v>
      </c>
      <c r="B18" s="142" t="s">
        <v>171</v>
      </c>
      <c r="C18" t="s">
        <v>11429</v>
      </c>
      <c r="D18" s="212">
        <v>1110</v>
      </c>
      <c r="E18">
        <v>530</v>
      </c>
      <c r="F18">
        <v>420</v>
      </c>
      <c r="G18" s="213">
        <v>1420</v>
      </c>
    </row>
    <row r="19" spans="1:9" x14ac:dyDescent="0.25">
      <c r="A19" s="107" t="s">
        <v>235</v>
      </c>
      <c r="B19" s="142" t="s">
        <v>171</v>
      </c>
      <c r="C19" t="s">
        <v>11430</v>
      </c>
      <c r="D19" s="212">
        <v>2960</v>
      </c>
      <c r="E19" s="107">
        <v>1070</v>
      </c>
      <c r="F19">
        <v>840</v>
      </c>
      <c r="G19" s="213">
        <v>2710</v>
      </c>
    </row>
    <row r="20" spans="1:9" x14ac:dyDescent="0.25">
      <c r="A20" s="107" t="s">
        <v>235</v>
      </c>
      <c r="B20" s="142" t="s">
        <v>171</v>
      </c>
      <c r="C20" t="s">
        <v>11431</v>
      </c>
      <c r="D20" s="212">
        <v>13350</v>
      </c>
      <c r="E20" s="107">
        <v>7680</v>
      </c>
      <c r="F20" s="107">
        <v>3570</v>
      </c>
      <c r="G20" s="213">
        <v>5840</v>
      </c>
    </row>
    <row r="21" spans="1:9" x14ac:dyDescent="0.25">
      <c r="A21" s="107" t="s">
        <v>236</v>
      </c>
      <c r="B21" s="142" t="s">
        <v>172</v>
      </c>
      <c r="C21" t="s">
        <v>11428</v>
      </c>
      <c r="D21" s="212">
        <v>18920</v>
      </c>
      <c r="E21" s="107">
        <v>19310</v>
      </c>
      <c r="F21" s="107">
        <v>7970</v>
      </c>
      <c r="G21" s="213">
        <v>43710</v>
      </c>
    </row>
    <row r="22" spans="1:9" x14ac:dyDescent="0.25">
      <c r="A22" s="107" t="s">
        <v>236</v>
      </c>
      <c r="B22" s="142" t="s">
        <v>172</v>
      </c>
      <c r="C22" t="s">
        <v>11429</v>
      </c>
      <c r="D22" s="212">
        <v>4460</v>
      </c>
      <c r="E22" s="107">
        <v>2610</v>
      </c>
      <c r="F22" s="107">
        <v>1230</v>
      </c>
      <c r="G22" s="213">
        <v>5530</v>
      </c>
    </row>
    <row r="23" spans="1:9" x14ac:dyDescent="0.25">
      <c r="A23" s="107" t="s">
        <v>236</v>
      </c>
      <c r="B23" s="142" t="s">
        <v>172</v>
      </c>
      <c r="C23" t="s">
        <v>11430</v>
      </c>
      <c r="D23" s="212">
        <v>8360</v>
      </c>
      <c r="E23" s="107">
        <v>4240</v>
      </c>
      <c r="F23" s="107">
        <v>1960</v>
      </c>
      <c r="G23" s="213">
        <v>5830</v>
      </c>
      <c r="I23" s="107"/>
    </row>
    <row r="24" spans="1:9" x14ac:dyDescent="0.25">
      <c r="A24" s="107" t="s">
        <v>236</v>
      </c>
      <c r="B24" s="142" t="s">
        <v>172</v>
      </c>
      <c r="C24" t="s">
        <v>11431</v>
      </c>
      <c r="D24" s="212">
        <v>31950</v>
      </c>
      <c r="E24" s="107">
        <v>19080</v>
      </c>
      <c r="F24" s="107">
        <v>9860</v>
      </c>
      <c r="G24" s="213">
        <v>17640</v>
      </c>
      <c r="I24" s="107"/>
    </row>
    <row r="25" spans="1:9" x14ac:dyDescent="0.25">
      <c r="A25" s="107" t="s">
        <v>240</v>
      </c>
      <c r="B25" s="142" t="s">
        <v>176</v>
      </c>
      <c r="C25" t="s">
        <v>11428</v>
      </c>
      <c r="D25" s="212">
        <v>5490</v>
      </c>
      <c r="E25" s="107">
        <v>9720</v>
      </c>
      <c r="F25" s="107">
        <v>4880</v>
      </c>
      <c r="G25" s="213">
        <v>17080</v>
      </c>
    </row>
    <row r="26" spans="1:9" x14ac:dyDescent="0.25">
      <c r="A26" s="107" t="s">
        <v>240</v>
      </c>
      <c r="B26" s="142" t="s">
        <v>176</v>
      </c>
      <c r="C26" t="s">
        <v>11429</v>
      </c>
      <c r="D26" s="212">
        <v>2280</v>
      </c>
      <c r="E26" s="107">
        <v>1520</v>
      </c>
      <c r="F26" s="107">
        <v>1340</v>
      </c>
      <c r="G26" s="213">
        <v>5930</v>
      </c>
    </row>
    <row r="27" spans="1:9" x14ac:dyDescent="0.25">
      <c r="A27" s="107" t="s">
        <v>240</v>
      </c>
      <c r="B27" s="142" t="s">
        <v>176</v>
      </c>
      <c r="C27" t="s">
        <v>11430</v>
      </c>
      <c r="D27" s="212">
        <v>11780</v>
      </c>
      <c r="E27" s="107">
        <v>3440</v>
      </c>
      <c r="F27" s="107">
        <v>2810</v>
      </c>
      <c r="G27" s="213">
        <v>7340</v>
      </c>
    </row>
    <row r="28" spans="1:9" x14ac:dyDescent="0.25">
      <c r="A28" s="107" t="s">
        <v>240</v>
      </c>
      <c r="B28" s="142" t="s">
        <v>176</v>
      </c>
      <c r="C28" t="s">
        <v>11431</v>
      </c>
      <c r="D28" s="212">
        <v>32170</v>
      </c>
      <c r="E28" s="107">
        <v>19060</v>
      </c>
      <c r="F28" s="107">
        <v>14390</v>
      </c>
      <c r="G28" s="213">
        <v>13230</v>
      </c>
    </row>
    <row r="29" spans="1:9" x14ac:dyDescent="0.25">
      <c r="A29" s="107" t="s">
        <v>238</v>
      </c>
      <c r="B29" s="142" t="s">
        <v>174</v>
      </c>
      <c r="C29" t="s">
        <v>11428</v>
      </c>
      <c r="D29" s="212">
        <v>7560</v>
      </c>
      <c r="E29" s="107">
        <v>9010</v>
      </c>
      <c r="F29" s="107">
        <v>4810</v>
      </c>
      <c r="G29" s="213">
        <v>20850</v>
      </c>
      <c r="I29" s="107"/>
    </row>
    <row r="30" spans="1:9" x14ac:dyDescent="0.25">
      <c r="A30" s="107" t="s">
        <v>238</v>
      </c>
      <c r="B30" s="142" t="s">
        <v>174</v>
      </c>
      <c r="C30" t="s">
        <v>11429</v>
      </c>
      <c r="D30" s="212">
        <v>3580</v>
      </c>
      <c r="E30" s="107">
        <v>1220</v>
      </c>
      <c r="F30">
        <v>980</v>
      </c>
      <c r="G30" s="213">
        <v>3060</v>
      </c>
      <c r="I30" s="107"/>
    </row>
    <row r="31" spans="1:9" x14ac:dyDescent="0.25">
      <c r="A31" s="107" t="s">
        <v>238</v>
      </c>
      <c r="B31" s="142" t="s">
        <v>174</v>
      </c>
      <c r="C31" t="s">
        <v>11430</v>
      </c>
      <c r="D31" s="212">
        <v>6460</v>
      </c>
      <c r="E31" s="107">
        <v>1780</v>
      </c>
      <c r="F31" s="107">
        <v>2060</v>
      </c>
      <c r="G31" s="213">
        <v>3530</v>
      </c>
    </row>
    <row r="32" spans="1:9" x14ac:dyDescent="0.25">
      <c r="A32" s="107" t="s">
        <v>238</v>
      </c>
      <c r="B32" s="142" t="s">
        <v>174</v>
      </c>
      <c r="C32" t="s">
        <v>11431</v>
      </c>
      <c r="D32" s="212">
        <v>26090</v>
      </c>
      <c r="E32" s="107">
        <v>10820</v>
      </c>
      <c r="F32" s="107">
        <v>7340</v>
      </c>
      <c r="G32" s="213">
        <v>9400</v>
      </c>
    </row>
    <row r="33" spans="1:9" x14ac:dyDescent="0.25">
      <c r="A33" s="107" t="s">
        <v>241</v>
      </c>
      <c r="B33" s="142" t="s">
        <v>177</v>
      </c>
      <c r="C33" t="s">
        <v>11428</v>
      </c>
      <c r="D33" s="212">
        <v>12960</v>
      </c>
      <c r="E33" s="107">
        <v>29620</v>
      </c>
      <c r="F33" s="107">
        <v>10040</v>
      </c>
      <c r="G33" s="213">
        <v>46130</v>
      </c>
    </row>
    <row r="34" spans="1:9" x14ac:dyDescent="0.25">
      <c r="A34" s="107" t="s">
        <v>241</v>
      </c>
      <c r="B34" s="142" t="s">
        <v>177</v>
      </c>
      <c r="C34" t="s">
        <v>11429</v>
      </c>
      <c r="D34" s="212">
        <v>7480</v>
      </c>
      <c r="E34" s="107">
        <v>8970</v>
      </c>
      <c r="F34" s="107">
        <v>3180</v>
      </c>
      <c r="G34" s="213">
        <v>18880</v>
      </c>
    </row>
    <row r="35" spans="1:9" x14ac:dyDescent="0.25">
      <c r="A35" s="107" t="s">
        <v>241</v>
      </c>
      <c r="B35" s="142" t="s">
        <v>177</v>
      </c>
      <c r="C35" t="s">
        <v>11430</v>
      </c>
      <c r="D35" s="212">
        <v>8750</v>
      </c>
      <c r="E35" s="107">
        <v>10520</v>
      </c>
      <c r="F35" s="107">
        <v>2160</v>
      </c>
      <c r="G35" s="213">
        <v>10900</v>
      </c>
    </row>
    <row r="36" spans="1:9" x14ac:dyDescent="0.25">
      <c r="A36" s="107" t="s">
        <v>241</v>
      </c>
      <c r="B36" s="142" t="s">
        <v>177</v>
      </c>
      <c r="C36" t="s">
        <v>11431</v>
      </c>
      <c r="D36" s="212">
        <v>18680</v>
      </c>
      <c r="E36" s="107">
        <v>33800</v>
      </c>
      <c r="F36" s="107">
        <v>7030</v>
      </c>
      <c r="G36" s="213">
        <v>13820</v>
      </c>
    </row>
    <row r="37" spans="1:9" x14ac:dyDescent="0.25">
      <c r="A37" s="107" t="s">
        <v>242</v>
      </c>
      <c r="B37" s="142" t="s">
        <v>178</v>
      </c>
      <c r="C37" t="s">
        <v>11428</v>
      </c>
      <c r="D37" s="212">
        <v>9450</v>
      </c>
      <c r="E37" s="107">
        <v>15320</v>
      </c>
      <c r="F37" s="107">
        <v>7790</v>
      </c>
      <c r="G37" s="213">
        <v>29940</v>
      </c>
    </row>
    <row r="38" spans="1:9" x14ac:dyDescent="0.25">
      <c r="A38" s="107" t="s">
        <v>242</v>
      </c>
      <c r="B38" s="142" t="s">
        <v>178</v>
      </c>
      <c r="C38" t="s">
        <v>11429</v>
      </c>
      <c r="D38" s="212">
        <v>4560</v>
      </c>
      <c r="E38" s="107">
        <v>2830</v>
      </c>
      <c r="F38" s="107">
        <v>2140</v>
      </c>
      <c r="G38" s="213">
        <v>8030</v>
      </c>
    </row>
    <row r="39" spans="1:9" x14ac:dyDescent="0.25">
      <c r="A39" s="107" t="s">
        <v>242</v>
      </c>
      <c r="B39" s="142" t="s">
        <v>178</v>
      </c>
      <c r="C39" t="s">
        <v>11430</v>
      </c>
      <c r="D39" s="212">
        <v>13050</v>
      </c>
      <c r="E39" s="107">
        <v>5220</v>
      </c>
      <c r="F39" s="107">
        <v>3940</v>
      </c>
      <c r="G39" s="213">
        <v>8900</v>
      </c>
    </row>
    <row r="40" spans="1:9" x14ac:dyDescent="0.25">
      <c r="A40" s="107" t="s">
        <v>242</v>
      </c>
      <c r="B40" s="142" t="s">
        <v>178</v>
      </c>
      <c r="C40" t="s">
        <v>11431</v>
      </c>
      <c r="D40" s="212">
        <v>39510</v>
      </c>
      <c r="E40" s="107">
        <v>30410</v>
      </c>
      <c r="F40" s="107">
        <v>17260</v>
      </c>
      <c r="G40" s="213">
        <v>20370</v>
      </c>
    </row>
    <row r="41" spans="1:9" x14ac:dyDescent="0.25">
      <c r="A41" s="107" t="s">
        <v>243</v>
      </c>
      <c r="B41" s="142" t="s">
        <v>179</v>
      </c>
      <c r="C41" t="s">
        <v>11428</v>
      </c>
      <c r="D41" s="212">
        <v>8680</v>
      </c>
      <c r="E41" s="107">
        <v>12210</v>
      </c>
      <c r="F41" s="107">
        <v>6990</v>
      </c>
      <c r="G41" s="213">
        <v>28180</v>
      </c>
    </row>
    <row r="42" spans="1:9" x14ac:dyDescent="0.25">
      <c r="A42" s="107" t="s">
        <v>243</v>
      </c>
      <c r="B42" s="142" t="s">
        <v>179</v>
      </c>
      <c r="C42" t="s">
        <v>11429</v>
      </c>
      <c r="D42" s="212">
        <v>3430</v>
      </c>
      <c r="E42" s="107">
        <v>1140</v>
      </c>
      <c r="F42">
        <v>940</v>
      </c>
      <c r="G42" s="213">
        <v>3200</v>
      </c>
    </row>
    <row r="43" spans="1:9" x14ac:dyDescent="0.25">
      <c r="A43" s="107" t="s">
        <v>243</v>
      </c>
      <c r="B43" s="142" t="s">
        <v>179</v>
      </c>
      <c r="C43" t="s">
        <v>11430</v>
      </c>
      <c r="D43" s="212">
        <v>9270</v>
      </c>
      <c r="E43" s="107">
        <v>2850</v>
      </c>
      <c r="F43" s="107">
        <v>2440</v>
      </c>
      <c r="G43" s="213">
        <v>4220</v>
      </c>
    </row>
    <row r="44" spans="1:9" x14ac:dyDescent="0.25">
      <c r="A44" s="107" t="s">
        <v>243</v>
      </c>
      <c r="B44" s="142" t="s">
        <v>179</v>
      </c>
      <c r="C44" t="s">
        <v>11431</v>
      </c>
      <c r="D44" s="212">
        <v>29870</v>
      </c>
      <c r="E44" s="107">
        <v>13520</v>
      </c>
      <c r="F44" s="107">
        <v>7890</v>
      </c>
      <c r="G44" s="213">
        <v>11660</v>
      </c>
    </row>
    <row r="45" spans="1:9" x14ac:dyDescent="0.25">
      <c r="A45" s="107" t="s">
        <v>239</v>
      </c>
      <c r="B45" s="142" t="s">
        <v>175</v>
      </c>
      <c r="C45" t="s">
        <v>11428</v>
      </c>
      <c r="D45" s="212">
        <v>8590</v>
      </c>
      <c r="E45" s="107">
        <v>10460</v>
      </c>
      <c r="F45" s="107">
        <v>4220</v>
      </c>
      <c r="G45" s="213">
        <v>22950</v>
      </c>
      <c r="I45" s="107"/>
    </row>
    <row r="46" spans="1:9" x14ac:dyDescent="0.25">
      <c r="A46" s="107" t="s">
        <v>239</v>
      </c>
      <c r="B46" s="142" t="s">
        <v>175</v>
      </c>
      <c r="C46" t="s">
        <v>11429</v>
      </c>
      <c r="D46" s="212">
        <v>5360</v>
      </c>
      <c r="E46" s="107">
        <v>2150</v>
      </c>
      <c r="F46" s="107">
        <v>1580</v>
      </c>
      <c r="G46" s="213">
        <v>5000</v>
      </c>
    </row>
    <row r="47" spans="1:9" x14ac:dyDescent="0.25">
      <c r="A47" s="107" t="s">
        <v>239</v>
      </c>
      <c r="B47" s="142" t="s">
        <v>175</v>
      </c>
      <c r="C47" t="s">
        <v>11430</v>
      </c>
      <c r="D47" s="212">
        <v>10920</v>
      </c>
      <c r="E47" s="107">
        <v>3500</v>
      </c>
      <c r="F47" s="107">
        <v>2810</v>
      </c>
      <c r="G47" s="213">
        <v>6900</v>
      </c>
    </row>
    <row r="48" spans="1:9" x14ac:dyDescent="0.25">
      <c r="A48" s="107" t="s">
        <v>239</v>
      </c>
      <c r="B48" s="142" t="s">
        <v>175</v>
      </c>
      <c r="C48" t="s">
        <v>11431</v>
      </c>
      <c r="D48" s="212">
        <v>29720</v>
      </c>
      <c r="E48" s="107">
        <v>14900</v>
      </c>
      <c r="F48" s="107">
        <v>9460</v>
      </c>
      <c r="G48" s="213">
        <v>13580</v>
      </c>
    </row>
    <row r="49" spans="1:7" x14ac:dyDescent="0.25">
      <c r="A49" s="107" t="s">
        <v>237</v>
      </c>
      <c r="B49" s="142" t="s">
        <v>173</v>
      </c>
      <c r="C49" t="s">
        <v>11429</v>
      </c>
      <c r="D49" s="212">
        <v>4090</v>
      </c>
      <c r="E49" s="107">
        <v>1690</v>
      </c>
      <c r="F49" s="107">
        <v>1120</v>
      </c>
      <c r="G49" s="213">
        <v>3830</v>
      </c>
    </row>
    <row r="50" spans="1:7" x14ac:dyDescent="0.25">
      <c r="A50" s="107" t="s">
        <v>237</v>
      </c>
      <c r="B50" s="142" t="s">
        <v>173</v>
      </c>
      <c r="C50" t="s">
        <v>11430</v>
      </c>
      <c r="D50" s="212">
        <v>6900</v>
      </c>
      <c r="E50" s="107">
        <v>2210</v>
      </c>
      <c r="F50" s="107">
        <v>1650</v>
      </c>
      <c r="G50" s="213">
        <v>4710</v>
      </c>
    </row>
    <row r="51" spans="1:7" x14ac:dyDescent="0.25">
      <c r="A51" s="107" t="s">
        <v>237</v>
      </c>
      <c r="B51" s="142" t="s">
        <v>173</v>
      </c>
      <c r="C51" t="s">
        <v>11431</v>
      </c>
      <c r="D51" s="212">
        <v>26370</v>
      </c>
      <c r="E51" s="107">
        <v>13670</v>
      </c>
      <c r="F51" s="107">
        <v>7890</v>
      </c>
      <c r="G51" s="213">
        <v>12200</v>
      </c>
    </row>
    <row r="52" spans="1:7" x14ac:dyDescent="0.25">
      <c r="A52" s="107" t="s">
        <v>237</v>
      </c>
      <c r="B52" s="179" t="s">
        <v>173</v>
      </c>
      <c r="C52" s="180" t="s">
        <v>11428</v>
      </c>
      <c r="D52" s="214">
        <v>13200</v>
      </c>
      <c r="E52" s="215">
        <v>13880</v>
      </c>
      <c r="F52" s="215">
        <v>6500</v>
      </c>
      <c r="G52" s="216">
        <v>30510</v>
      </c>
    </row>
    <row r="54" spans="1:7" x14ac:dyDescent="0.25">
      <c r="B54" t="s">
        <v>11434</v>
      </c>
    </row>
    <row r="55" spans="1:7" x14ac:dyDescent="0.25">
      <c r="B55" t="s">
        <v>11435</v>
      </c>
    </row>
    <row r="56" spans="1:7" x14ac:dyDescent="0.25">
      <c r="B56" s="108" t="s">
        <v>11436</v>
      </c>
    </row>
  </sheetData>
  <mergeCells count="4">
    <mergeCell ref="D7:G7"/>
    <mergeCell ref="B3:H3"/>
    <mergeCell ref="B4:H4"/>
    <mergeCell ref="B5:H5"/>
  </mergeCells>
  <hyperlinks>
    <hyperlink ref="B1" location="'Contents'!B7" display="⇐ Return to contents" xr:uid="{A4ECF277-30A4-4163-81A6-660C7D4D0908}"/>
    <hyperlink ref="B56" r:id="rId1" xr:uid="{CC2F9225-67BE-4B7C-A11C-D1BBAB07AF73}"/>
  </hyperlinks>
  <pageMargins left="0.7" right="0.7" top="0.75" bottom="0.75" header="0.3" footer="0.3"/>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D9D9D9"/>
  </sheetPr>
  <dimension ref="A1:N540"/>
  <sheetViews>
    <sheetView showGridLines="0" topLeftCell="B1" zoomScaleNormal="100" workbookViewId="0">
      <selection activeCell="B1" sqref="B1"/>
    </sheetView>
  </sheetViews>
  <sheetFormatPr defaultColWidth="9.140625" defaultRowHeight="14.25" outlineLevelCol="1" x14ac:dyDescent="0.2"/>
  <cols>
    <col min="1" max="1" width="13.28515625" style="2" hidden="1" customWidth="1" outlineLevel="1"/>
    <col min="2" max="2" width="26.7109375" style="2" customWidth="1" collapsed="1"/>
    <col min="3" max="3" width="28.42578125" style="2" customWidth="1"/>
    <col min="4" max="6" width="21.42578125" style="2" customWidth="1"/>
    <col min="7" max="16384" width="9.140625" style="2"/>
  </cols>
  <sheetData>
    <row r="1" spans="1:14" ht="15" x14ac:dyDescent="0.25">
      <c r="A1" s="51"/>
      <c r="B1" s="51" t="s">
        <v>33</v>
      </c>
      <c r="C1" s="67"/>
      <c r="D1" s="67"/>
      <c r="E1" s="67"/>
      <c r="F1" s="67"/>
      <c r="G1" s="67"/>
      <c r="H1" s="67"/>
      <c r="I1" s="67"/>
      <c r="J1" s="67"/>
      <c r="K1" s="67"/>
      <c r="L1" s="67"/>
      <c r="M1" s="67"/>
      <c r="N1" s="67"/>
    </row>
    <row r="2" spans="1:14" s="1" customFormat="1" ht="31.5" x14ac:dyDescent="0.5">
      <c r="A2" s="52"/>
      <c r="B2" s="52" t="s">
        <v>11437</v>
      </c>
      <c r="C2" s="52"/>
      <c r="D2" s="52"/>
      <c r="E2" s="52"/>
      <c r="F2" s="52"/>
      <c r="G2" s="52"/>
      <c r="H2" s="52"/>
      <c r="I2" s="52"/>
      <c r="J2" s="52"/>
      <c r="K2" s="52"/>
      <c r="L2" s="52"/>
      <c r="M2" s="52"/>
      <c r="N2" s="52"/>
    </row>
    <row r="3" spans="1:14" ht="173.25" customHeight="1" x14ac:dyDescent="0.25">
      <c r="A3" s="67"/>
      <c r="B3" s="272" t="s">
        <v>11410</v>
      </c>
      <c r="C3" s="272"/>
      <c r="D3" s="272"/>
      <c r="E3" s="272"/>
      <c r="F3" s="272"/>
      <c r="G3" s="84"/>
      <c r="H3" s="84"/>
      <c r="I3" s="84"/>
      <c r="J3" s="84"/>
      <c r="K3" s="84"/>
      <c r="L3" s="84"/>
      <c r="M3" s="84"/>
      <c r="N3" s="84"/>
    </row>
    <row r="4" spans="1:14" ht="15" x14ac:dyDescent="0.25">
      <c r="A4" s="67"/>
      <c r="B4" s="67"/>
      <c r="C4" s="67"/>
      <c r="D4" s="67"/>
      <c r="E4" s="67"/>
      <c r="F4" s="67"/>
      <c r="G4" s="67"/>
      <c r="H4" s="67"/>
      <c r="I4" s="67"/>
      <c r="J4" s="67"/>
      <c r="K4" s="67"/>
      <c r="L4" s="67"/>
      <c r="M4" s="67"/>
      <c r="N4" s="67"/>
    </row>
    <row r="5" spans="1:14" s="3" customFormat="1" ht="30" x14ac:dyDescent="0.25">
      <c r="A5" s="69" t="s">
        <v>229</v>
      </c>
      <c r="B5" s="69" t="s">
        <v>210</v>
      </c>
      <c r="C5" s="69" t="s">
        <v>11438</v>
      </c>
      <c r="D5" s="69" t="s">
        <v>11439</v>
      </c>
      <c r="E5" s="69" t="s">
        <v>11440</v>
      </c>
      <c r="F5" s="69" t="s">
        <v>11441</v>
      </c>
      <c r="G5" s="69"/>
      <c r="H5" s="67"/>
      <c r="I5" s="69"/>
      <c r="J5" s="69"/>
      <c r="K5" s="69"/>
      <c r="L5" s="69"/>
      <c r="M5" s="69"/>
      <c r="N5" s="69"/>
    </row>
    <row r="6" spans="1:14" ht="15" x14ac:dyDescent="0.25">
      <c r="A6" s="67" t="s">
        <v>11442</v>
      </c>
      <c r="B6" s="67" t="s">
        <v>174</v>
      </c>
      <c r="C6" s="67" t="s">
        <v>260</v>
      </c>
      <c r="D6" s="70">
        <v>41380</v>
      </c>
      <c r="E6" s="70">
        <v>11900</v>
      </c>
      <c r="F6" s="209">
        <v>0.28757854035766101</v>
      </c>
      <c r="G6" s="67"/>
      <c r="H6" s="67"/>
      <c r="I6" s="67"/>
      <c r="J6" s="67"/>
      <c r="K6" s="67"/>
      <c r="L6" s="67"/>
      <c r="M6" s="67"/>
      <c r="N6" s="67"/>
    </row>
    <row r="7" spans="1:14" ht="15" x14ac:dyDescent="0.25">
      <c r="A7" s="67" t="s">
        <v>11443</v>
      </c>
      <c r="B7" s="67" t="s">
        <v>174</v>
      </c>
      <c r="C7" s="67" t="s">
        <v>263</v>
      </c>
      <c r="D7" s="70">
        <v>50110</v>
      </c>
      <c r="E7" s="70">
        <v>10820</v>
      </c>
      <c r="F7" s="209">
        <v>0.21592496507683101</v>
      </c>
      <c r="G7" s="67"/>
      <c r="H7" s="67"/>
      <c r="I7" s="67"/>
      <c r="J7" s="67"/>
      <c r="K7" s="67"/>
      <c r="L7" s="67"/>
      <c r="M7" s="67"/>
      <c r="N7" s="67"/>
    </row>
    <row r="8" spans="1:14" ht="15" x14ac:dyDescent="0.25">
      <c r="A8" s="67" t="s">
        <v>11444</v>
      </c>
      <c r="B8" s="67" t="s">
        <v>174</v>
      </c>
      <c r="C8" s="67" t="s">
        <v>265</v>
      </c>
      <c r="D8" s="70">
        <v>48660</v>
      </c>
      <c r="E8" s="70">
        <v>7410</v>
      </c>
      <c r="F8" s="209">
        <v>0.152281134401973</v>
      </c>
      <c r="G8" s="67"/>
      <c r="H8" s="67"/>
      <c r="I8" s="67"/>
      <c r="J8" s="67"/>
      <c r="K8" s="67"/>
      <c r="L8" s="67"/>
      <c r="M8" s="67"/>
      <c r="N8" s="67"/>
    </row>
    <row r="9" spans="1:14" ht="15" x14ac:dyDescent="0.25">
      <c r="A9" s="67" t="s">
        <v>11445</v>
      </c>
      <c r="B9" s="67" t="s">
        <v>174</v>
      </c>
      <c r="C9" s="67" t="s">
        <v>270</v>
      </c>
      <c r="D9" s="70">
        <v>47830</v>
      </c>
      <c r="E9" s="70">
        <v>11280</v>
      </c>
      <c r="F9" s="209">
        <v>0.23583524984319501</v>
      </c>
      <c r="G9" s="67"/>
      <c r="H9" s="67"/>
      <c r="I9" s="67"/>
      <c r="J9" s="67"/>
      <c r="K9" s="67"/>
      <c r="L9" s="67"/>
      <c r="M9" s="67"/>
      <c r="N9" s="67"/>
    </row>
    <row r="10" spans="1:14" ht="15" x14ac:dyDescent="0.25">
      <c r="A10" s="67" t="s">
        <v>11446</v>
      </c>
      <c r="B10" s="67" t="s">
        <v>174</v>
      </c>
      <c r="C10" s="67" t="s">
        <v>11447</v>
      </c>
      <c r="D10" s="70">
        <v>50170</v>
      </c>
      <c r="E10" s="70">
        <v>9810</v>
      </c>
      <c r="F10" s="209">
        <v>0.19553518038668499</v>
      </c>
      <c r="G10" s="67"/>
      <c r="H10" s="67"/>
      <c r="I10" s="67"/>
      <c r="J10" s="67"/>
      <c r="K10" s="67"/>
      <c r="L10" s="67"/>
      <c r="M10" s="67"/>
      <c r="N10" s="67"/>
    </row>
    <row r="11" spans="1:14" ht="15" x14ac:dyDescent="0.25">
      <c r="A11" s="67" t="s">
        <v>11448</v>
      </c>
      <c r="B11" s="67" t="s">
        <v>174</v>
      </c>
      <c r="C11" s="67" t="s">
        <v>11449</v>
      </c>
      <c r="D11" s="70">
        <v>47400</v>
      </c>
      <c r="E11" s="70">
        <v>5750</v>
      </c>
      <c r="F11" s="209">
        <v>0.121308016877637</v>
      </c>
      <c r="G11" s="67"/>
      <c r="H11" s="67"/>
      <c r="I11" s="67"/>
      <c r="J11" s="67"/>
      <c r="K11" s="67"/>
      <c r="L11" s="67"/>
      <c r="M11" s="67"/>
      <c r="N11" s="67"/>
    </row>
    <row r="12" spans="1:14" ht="15" x14ac:dyDescent="0.25">
      <c r="A12" s="67" t="s">
        <v>11450</v>
      </c>
      <c r="B12" s="67" t="s">
        <v>174</v>
      </c>
      <c r="C12" s="67" t="s">
        <v>275</v>
      </c>
      <c r="D12" s="70">
        <v>43610</v>
      </c>
      <c r="E12" s="70">
        <v>5110</v>
      </c>
      <c r="F12" s="209">
        <v>0.117174959871589</v>
      </c>
      <c r="G12" s="67"/>
      <c r="H12" s="67"/>
      <c r="I12" s="67"/>
      <c r="J12" s="67"/>
      <c r="K12" s="67"/>
      <c r="L12" s="67"/>
      <c r="M12" s="67"/>
      <c r="N12" s="67"/>
    </row>
    <row r="13" spans="1:14" ht="15" x14ac:dyDescent="0.25">
      <c r="A13" s="67" t="s">
        <v>11451</v>
      </c>
      <c r="B13" s="67" t="s">
        <v>174</v>
      </c>
      <c r="C13" s="67" t="s">
        <v>277</v>
      </c>
      <c r="D13" s="70">
        <v>46620</v>
      </c>
      <c r="E13" s="70">
        <v>3880</v>
      </c>
      <c r="F13" s="209">
        <v>8.32260832260832E-2</v>
      </c>
      <c r="G13" s="67"/>
      <c r="H13" s="67"/>
      <c r="I13" s="67"/>
      <c r="J13" s="67"/>
      <c r="K13" s="67"/>
      <c r="L13" s="67"/>
      <c r="M13" s="67"/>
      <c r="N13" s="67"/>
    </row>
    <row r="14" spans="1:14" ht="15" x14ac:dyDescent="0.25">
      <c r="A14" s="67" t="s">
        <v>11452</v>
      </c>
      <c r="B14" s="67" t="s">
        <v>174</v>
      </c>
      <c r="C14" s="67" t="s">
        <v>279</v>
      </c>
      <c r="D14" s="70">
        <v>43940</v>
      </c>
      <c r="E14" s="70">
        <v>7500</v>
      </c>
      <c r="F14" s="209">
        <v>0.17068730086481601</v>
      </c>
      <c r="G14" s="67"/>
      <c r="H14" s="67"/>
      <c r="I14" s="67"/>
      <c r="J14" s="67"/>
      <c r="K14" s="67"/>
      <c r="L14" s="67"/>
      <c r="M14" s="67"/>
      <c r="N14" s="67"/>
    </row>
    <row r="15" spans="1:14" ht="15" x14ac:dyDescent="0.25">
      <c r="A15" s="67" t="s">
        <v>11453</v>
      </c>
      <c r="B15" s="67" t="s">
        <v>174</v>
      </c>
      <c r="C15" s="67" t="s">
        <v>5961</v>
      </c>
      <c r="D15" s="70">
        <v>56450</v>
      </c>
      <c r="E15" s="70">
        <v>6310</v>
      </c>
      <c r="F15" s="209">
        <v>0.111780336581045</v>
      </c>
      <c r="G15" s="67"/>
      <c r="H15" s="67"/>
      <c r="I15" s="67"/>
      <c r="J15" s="67"/>
      <c r="K15" s="67"/>
      <c r="L15" s="67"/>
      <c r="M15" s="67"/>
      <c r="N15" s="67"/>
    </row>
    <row r="16" spans="1:14" ht="15" x14ac:dyDescent="0.25">
      <c r="A16" s="67" t="s">
        <v>11454</v>
      </c>
      <c r="B16" s="67" t="s">
        <v>174</v>
      </c>
      <c r="C16" s="67" t="s">
        <v>5988</v>
      </c>
      <c r="D16" s="70">
        <v>45480</v>
      </c>
      <c r="E16" s="70">
        <v>7120</v>
      </c>
      <c r="F16" s="209">
        <v>0.156552330694811</v>
      </c>
      <c r="G16" s="67"/>
      <c r="H16" s="67"/>
      <c r="I16" s="67"/>
      <c r="J16" s="67"/>
      <c r="K16" s="67"/>
      <c r="L16" s="67"/>
      <c r="M16" s="67"/>
      <c r="N16" s="67"/>
    </row>
    <row r="17" spans="1:14" ht="15" x14ac:dyDescent="0.25">
      <c r="A17" s="67" t="s">
        <v>11455</v>
      </c>
      <c r="B17" s="67" t="s">
        <v>174</v>
      </c>
      <c r="C17" s="67" t="s">
        <v>11456</v>
      </c>
      <c r="D17" s="70">
        <v>45210</v>
      </c>
      <c r="E17" s="70">
        <v>8050</v>
      </c>
      <c r="F17" s="209">
        <v>0.17805795178058001</v>
      </c>
      <c r="G17" s="67"/>
      <c r="H17" s="67"/>
      <c r="I17" s="67"/>
      <c r="J17" s="67"/>
      <c r="K17" s="67"/>
      <c r="L17" s="67"/>
      <c r="M17" s="67"/>
      <c r="N17" s="67"/>
    </row>
    <row r="18" spans="1:14" ht="15" x14ac:dyDescent="0.25">
      <c r="A18" s="67" t="s">
        <v>11457</v>
      </c>
      <c r="B18" s="67" t="s">
        <v>174</v>
      </c>
      <c r="C18" s="67" t="s">
        <v>11458</v>
      </c>
      <c r="D18" s="70">
        <v>47650</v>
      </c>
      <c r="E18" s="70">
        <v>10860</v>
      </c>
      <c r="F18" s="209">
        <v>0.22791185729276001</v>
      </c>
      <c r="G18" s="67"/>
      <c r="H18" s="67"/>
      <c r="I18" s="67"/>
      <c r="J18" s="67"/>
      <c r="K18" s="67"/>
      <c r="L18" s="67"/>
      <c r="M18" s="67"/>
      <c r="N18" s="67"/>
    </row>
    <row r="19" spans="1:14" ht="15" x14ac:dyDescent="0.25">
      <c r="A19" s="67" t="s">
        <v>11459</v>
      </c>
      <c r="B19" s="67" t="s">
        <v>174</v>
      </c>
      <c r="C19" s="67" t="s">
        <v>284</v>
      </c>
      <c r="D19" s="70">
        <v>38230</v>
      </c>
      <c r="E19" s="70">
        <v>14220</v>
      </c>
      <c r="F19" s="209">
        <v>0.37195919434998698</v>
      </c>
      <c r="G19" s="67"/>
      <c r="H19" s="67"/>
      <c r="I19" s="67"/>
      <c r="J19" s="67"/>
      <c r="K19" s="67"/>
      <c r="L19" s="67"/>
      <c r="M19" s="67"/>
      <c r="N19" s="67"/>
    </row>
    <row r="20" spans="1:14" ht="15" x14ac:dyDescent="0.25">
      <c r="A20" s="67" t="s">
        <v>11460</v>
      </c>
      <c r="B20" s="67" t="s">
        <v>174</v>
      </c>
      <c r="C20" s="67" t="s">
        <v>288</v>
      </c>
      <c r="D20" s="70">
        <v>44070</v>
      </c>
      <c r="E20" s="70">
        <v>9650</v>
      </c>
      <c r="F20" s="209">
        <v>0.21896982073973201</v>
      </c>
      <c r="G20" s="67"/>
      <c r="H20" s="67"/>
      <c r="I20" s="67"/>
      <c r="J20" s="67"/>
      <c r="K20" s="67"/>
      <c r="L20" s="67"/>
      <c r="M20" s="67"/>
      <c r="N20" s="67"/>
    </row>
    <row r="21" spans="1:14" ht="15" x14ac:dyDescent="0.25">
      <c r="A21" s="67" t="s">
        <v>11461</v>
      </c>
      <c r="B21" s="67" t="s">
        <v>174</v>
      </c>
      <c r="C21" s="67" t="s">
        <v>11462</v>
      </c>
      <c r="D21" s="70">
        <v>44510</v>
      </c>
      <c r="E21" s="70">
        <v>9900</v>
      </c>
      <c r="F21" s="209">
        <v>0.22242192765670599</v>
      </c>
      <c r="G21" s="67"/>
      <c r="H21" s="67"/>
      <c r="I21" s="67"/>
      <c r="J21" s="67"/>
      <c r="K21" s="67"/>
      <c r="L21" s="67"/>
      <c r="M21" s="67"/>
      <c r="N21" s="67"/>
    </row>
    <row r="22" spans="1:14" ht="15" x14ac:dyDescent="0.25">
      <c r="A22" s="67" t="s">
        <v>11463</v>
      </c>
      <c r="B22" s="67" t="s">
        <v>174</v>
      </c>
      <c r="C22" s="67" t="s">
        <v>290</v>
      </c>
      <c r="D22" s="70">
        <v>43740</v>
      </c>
      <c r="E22" s="70">
        <v>5410</v>
      </c>
      <c r="F22" s="209">
        <v>0.12368541380887101</v>
      </c>
      <c r="G22" s="67"/>
      <c r="H22" s="67"/>
      <c r="I22" s="67"/>
      <c r="J22" s="67"/>
      <c r="K22" s="67"/>
      <c r="L22" s="67"/>
      <c r="M22" s="67"/>
      <c r="N22" s="67"/>
    </row>
    <row r="23" spans="1:14" ht="15" x14ac:dyDescent="0.25">
      <c r="A23" s="67" t="s">
        <v>11464</v>
      </c>
      <c r="B23" s="67" t="s">
        <v>174</v>
      </c>
      <c r="C23" s="67" t="s">
        <v>11465</v>
      </c>
      <c r="D23" s="70">
        <v>52680</v>
      </c>
      <c r="E23" s="70">
        <v>8430</v>
      </c>
      <c r="F23" s="209">
        <v>0.16002277904327999</v>
      </c>
      <c r="G23" s="67"/>
      <c r="H23" s="67"/>
      <c r="I23" s="67"/>
      <c r="J23" s="67"/>
      <c r="K23" s="67"/>
      <c r="L23" s="67"/>
      <c r="M23" s="67"/>
      <c r="N23" s="67"/>
    </row>
    <row r="24" spans="1:14" ht="15" x14ac:dyDescent="0.25">
      <c r="A24" s="67" t="s">
        <v>11466</v>
      </c>
      <c r="B24" s="67" t="s">
        <v>174</v>
      </c>
      <c r="C24" s="67" t="s">
        <v>292</v>
      </c>
      <c r="D24" s="70">
        <v>44720</v>
      </c>
      <c r="E24" s="70">
        <v>5570</v>
      </c>
      <c r="F24" s="209">
        <v>0.124552772808587</v>
      </c>
      <c r="G24" s="67"/>
      <c r="H24" s="67"/>
      <c r="I24" s="67"/>
      <c r="J24" s="67"/>
      <c r="K24" s="67"/>
      <c r="L24" s="67"/>
      <c r="M24" s="67"/>
      <c r="N24" s="67"/>
    </row>
    <row r="25" spans="1:14" ht="15" x14ac:dyDescent="0.25">
      <c r="A25" s="67" t="s">
        <v>11467</v>
      </c>
      <c r="B25" s="67" t="s">
        <v>174</v>
      </c>
      <c r="C25" s="67" t="s">
        <v>294</v>
      </c>
      <c r="D25" s="70">
        <v>42190</v>
      </c>
      <c r="E25" s="70">
        <v>15210</v>
      </c>
      <c r="F25" s="209">
        <v>0.36051196966105697</v>
      </c>
      <c r="G25" s="67"/>
      <c r="H25" s="67"/>
      <c r="I25" s="67"/>
      <c r="J25" s="67"/>
      <c r="K25" s="67"/>
      <c r="L25" s="67"/>
      <c r="M25" s="67"/>
      <c r="N25" s="67"/>
    </row>
    <row r="26" spans="1:14" ht="15" x14ac:dyDescent="0.25">
      <c r="A26" s="67" t="s">
        <v>11468</v>
      </c>
      <c r="B26" s="67" t="s">
        <v>174</v>
      </c>
      <c r="C26" s="67" t="s">
        <v>6361</v>
      </c>
      <c r="D26" s="70">
        <v>45110</v>
      </c>
      <c r="E26" s="70">
        <v>8890</v>
      </c>
      <c r="F26" s="209">
        <v>0.19707381955220599</v>
      </c>
      <c r="G26" s="67"/>
      <c r="H26" s="67"/>
      <c r="I26" s="67"/>
      <c r="J26" s="67"/>
      <c r="K26" s="67"/>
      <c r="L26" s="67"/>
      <c r="M26" s="67"/>
      <c r="N26" s="67"/>
    </row>
    <row r="27" spans="1:14" ht="15" x14ac:dyDescent="0.25">
      <c r="A27" s="67" t="s">
        <v>11469</v>
      </c>
      <c r="B27" s="67" t="s">
        <v>174</v>
      </c>
      <c r="C27" s="67" t="s">
        <v>11470</v>
      </c>
      <c r="D27" s="70">
        <v>41690</v>
      </c>
      <c r="E27" s="70">
        <v>8620</v>
      </c>
      <c r="F27" s="209">
        <v>0.206764212041257</v>
      </c>
      <c r="G27" s="67"/>
      <c r="H27" s="67"/>
      <c r="I27" s="67"/>
      <c r="J27" s="67"/>
      <c r="K27" s="67"/>
      <c r="L27" s="67"/>
      <c r="M27" s="67"/>
      <c r="N27" s="67"/>
    </row>
    <row r="28" spans="1:14" ht="15" x14ac:dyDescent="0.25">
      <c r="A28" s="67" t="s">
        <v>11471</v>
      </c>
      <c r="B28" s="67" t="s">
        <v>174</v>
      </c>
      <c r="C28" s="67" t="s">
        <v>11472</v>
      </c>
      <c r="D28" s="70">
        <v>51650</v>
      </c>
      <c r="E28" s="70">
        <v>18500</v>
      </c>
      <c r="F28" s="209">
        <v>0.35818005808325298</v>
      </c>
      <c r="G28" s="67"/>
      <c r="H28" s="67"/>
      <c r="I28" s="67"/>
      <c r="J28" s="67"/>
      <c r="K28" s="67"/>
      <c r="L28" s="67"/>
      <c r="M28" s="67"/>
      <c r="N28" s="67"/>
    </row>
    <row r="29" spans="1:14" ht="15" x14ac:dyDescent="0.25">
      <c r="A29" s="67" t="s">
        <v>11473</v>
      </c>
      <c r="B29" s="67" t="s">
        <v>174</v>
      </c>
      <c r="C29" s="67" t="s">
        <v>11474</v>
      </c>
      <c r="D29" s="70">
        <v>45990</v>
      </c>
      <c r="E29" s="70">
        <v>10090</v>
      </c>
      <c r="F29" s="209">
        <v>0.21939552076538399</v>
      </c>
      <c r="G29" s="67"/>
      <c r="H29" s="67"/>
      <c r="I29" s="67"/>
      <c r="J29" s="67"/>
      <c r="K29" s="67"/>
      <c r="L29" s="67"/>
      <c r="M29" s="67"/>
      <c r="N29" s="67"/>
    </row>
    <row r="30" spans="1:14" ht="15" x14ac:dyDescent="0.25">
      <c r="A30" s="67" t="s">
        <v>11475</v>
      </c>
      <c r="B30" s="67" t="s">
        <v>174</v>
      </c>
      <c r="C30" s="67" t="s">
        <v>301</v>
      </c>
      <c r="D30" s="70">
        <v>52810</v>
      </c>
      <c r="E30" s="70">
        <v>11240</v>
      </c>
      <c r="F30" s="209">
        <v>0.212838477561068</v>
      </c>
      <c r="G30" s="67"/>
      <c r="H30" s="67"/>
      <c r="I30" s="67"/>
      <c r="J30" s="67"/>
      <c r="K30" s="67"/>
      <c r="L30" s="67"/>
      <c r="M30" s="67"/>
      <c r="N30" s="67"/>
    </row>
    <row r="31" spans="1:14" ht="15" x14ac:dyDescent="0.25">
      <c r="A31" s="67" t="s">
        <v>11476</v>
      </c>
      <c r="B31" s="67" t="s">
        <v>174</v>
      </c>
      <c r="C31" s="67" t="s">
        <v>11477</v>
      </c>
      <c r="D31" s="70">
        <v>44010</v>
      </c>
      <c r="E31" s="70">
        <v>6700</v>
      </c>
      <c r="F31" s="209">
        <v>0.15223812769824999</v>
      </c>
      <c r="G31" s="67"/>
      <c r="H31" s="67"/>
      <c r="I31" s="67"/>
      <c r="J31" s="67"/>
      <c r="K31" s="67"/>
      <c r="L31" s="67"/>
      <c r="M31" s="67"/>
      <c r="N31" s="67"/>
    </row>
    <row r="32" spans="1:14" ht="15" x14ac:dyDescent="0.25">
      <c r="A32" s="67" t="s">
        <v>11478</v>
      </c>
      <c r="B32" s="67" t="s">
        <v>174</v>
      </c>
      <c r="C32" s="67" t="s">
        <v>11479</v>
      </c>
      <c r="D32" s="70">
        <v>48970</v>
      </c>
      <c r="E32" s="70">
        <v>11380</v>
      </c>
      <c r="F32" s="209">
        <v>0.232387175821932</v>
      </c>
      <c r="G32" s="67"/>
      <c r="H32" s="67"/>
      <c r="I32" s="67"/>
      <c r="J32" s="67"/>
      <c r="K32" s="67"/>
      <c r="L32" s="67"/>
      <c r="M32" s="67"/>
      <c r="N32" s="67"/>
    </row>
    <row r="33" spans="1:14" ht="15" x14ac:dyDescent="0.25">
      <c r="A33" s="67" t="s">
        <v>11480</v>
      </c>
      <c r="B33" s="67" t="s">
        <v>174</v>
      </c>
      <c r="C33" s="67" t="s">
        <v>303</v>
      </c>
      <c r="D33" s="70">
        <v>49510</v>
      </c>
      <c r="E33" s="70">
        <v>8030</v>
      </c>
      <c r="F33" s="209">
        <v>0.16218945667541901</v>
      </c>
      <c r="G33" s="67"/>
      <c r="H33" s="67"/>
      <c r="I33" s="67"/>
      <c r="J33" s="67"/>
      <c r="K33" s="67"/>
      <c r="L33" s="67"/>
      <c r="M33" s="67"/>
      <c r="N33" s="67"/>
    </row>
    <row r="34" spans="1:14" ht="15" x14ac:dyDescent="0.25">
      <c r="A34" s="67" t="s">
        <v>11481</v>
      </c>
      <c r="B34" s="67" t="s">
        <v>174</v>
      </c>
      <c r="C34" s="67" t="s">
        <v>11482</v>
      </c>
      <c r="D34" s="70">
        <v>41660</v>
      </c>
      <c r="E34" s="70">
        <v>5840</v>
      </c>
      <c r="F34" s="209">
        <v>0.14018242918866999</v>
      </c>
      <c r="G34" s="67"/>
      <c r="H34" s="67"/>
      <c r="I34" s="67"/>
      <c r="J34" s="67"/>
      <c r="K34" s="67"/>
      <c r="L34" s="67"/>
      <c r="M34" s="67"/>
      <c r="N34" s="67"/>
    </row>
    <row r="35" spans="1:14" ht="15" x14ac:dyDescent="0.25">
      <c r="A35" s="67" t="s">
        <v>11483</v>
      </c>
      <c r="B35" s="67" t="s">
        <v>174</v>
      </c>
      <c r="C35" s="67" t="s">
        <v>6521</v>
      </c>
      <c r="D35" s="70">
        <v>48790</v>
      </c>
      <c r="E35" s="70">
        <v>9200</v>
      </c>
      <c r="F35" s="209">
        <v>0.188563230170117</v>
      </c>
      <c r="G35" s="67"/>
      <c r="H35" s="67"/>
      <c r="I35" s="67"/>
      <c r="J35" s="67"/>
      <c r="K35" s="67"/>
      <c r="L35" s="67"/>
      <c r="M35" s="67"/>
      <c r="N35" s="67"/>
    </row>
    <row r="36" spans="1:14" ht="15" x14ac:dyDescent="0.25">
      <c r="A36" s="67" t="s">
        <v>11484</v>
      </c>
      <c r="B36" s="67" t="s">
        <v>174</v>
      </c>
      <c r="C36" s="67" t="s">
        <v>309</v>
      </c>
      <c r="D36" s="70">
        <v>44640</v>
      </c>
      <c r="E36" s="70">
        <v>6560</v>
      </c>
      <c r="F36" s="209">
        <v>0.14695340501792101</v>
      </c>
      <c r="G36" s="67"/>
      <c r="H36" s="67"/>
      <c r="I36" s="67"/>
      <c r="J36" s="67"/>
      <c r="K36" s="67"/>
      <c r="L36" s="67"/>
      <c r="M36" s="67"/>
      <c r="N36" s="67"/>
    </row>
    <row r="37" spans="1:14" ht="15" x14ac:dyDescent="0.25">
      <c r="A37" s="67" t="s">
        <v>11485</v>
      </c>
      <c r="B37" s="67" t="s">
        <v>174</v>
      </c>
      <c r="C37" s="67" t="s">
        <v>316</v>
      </c>
      <c r="D37" s="70">
        <v>45010</v>
      </c>
      <c r="E37" s="70">
        <v>8790</v>
      </c>
      <c r="F37" s="209">
        <v>0.19528993556987301</v>
      </c>
      <c r="G37" s="67"/>
      <c r="H37" s="67"/>
      <c r="I37" s="67"/>
      <c r="J37" s="67"/>
      <c r="K37" s="67"/>
      <c r="L37" s="67"/>
      <c r="M37" s="67"/>
      <c r="N37" s="67"/>
    </row>
    <row r="38" spans="1:14" ht="15" x14ac:dyDescent="0.25">
      <c r="A38" s="67" t="s">
        <v>11486</v>
      </c>
      <c r="B38" s="67" t="s">
        <v>174</v>
      </c>
      <c r="C38" s="67" t="s">
        <v>11487</v>
      </c>
      <c r="D38" s="70">
        <v>44240</v>
      </c>
      <c r="E38" s="70">
        <v>7550</v>
      </c>
      <c r="F38" s="209">
        <v>0.17066003616636499</v>
      </c>
      <c r="G38" s="67"/>
      <c r="H38" s="67"/>
      <c r="I38" s="67"/>
      <c r="J38" s="67"/>
      <c r="K38" s="67"/>
      <c r="L38" s="67"/>
      <c r="M38" s="67"/>
      <c r="N38" s="67"/>
    </row>
    <row r="39" spans="1:14" ht="15" x14ac:dyDescent="0.25">
      <c r="A39" s="67" t="s">
        <v>11488</v>
      </c>
      <c r="B39" s="67" t="s">
        <v>174</v>
      </c>
      <c r="C39" s="67" t="s">
        <v>11489</v>
      </c>
      <c r="D39" s="70">
        <v>53960</v>
      </c>
      <c r="E39" s="70">
        <v>11330</v>
      </c>
      <c r="F39" s="209">
        <v>0.209970348406227</v>
      </c>
      <c r="G39" s="67"/>
      <c r="H39" s="67"/>
      <c r="I39" s="67"/>
      <c r="J39" s="67"/>
      <c r="K39" s="67"/>
      <c r="L39" s="67"/>
      <c r="M39" s="67"/>
      <c r="N39" s="67"/>
    </row>
    <row r="40" spans="1:14" ht="15" x14ac:dyDescent="0.25">
      <c r="A40" s="67" t="s">
        <v>11490</v>
      </c>
      <c r="B40" s="67" t="s">
        <v>174</v>
      </c>
      <c r="C40" s="67" t="s">
        <v>11491</v>
      </c>
      <c r="D40" s="70">
        <v>54630</v>
      </c>
      <c r="E40" s="70">
        <v>17180</v>
      </c>
      <c r="F40" s="209">
        <v>0.31447922386966898</v>
      </c>
      <c r="G40" s="67"/>
      <c r="H40" s="67"/>
      <c r="I40" s="67"/>
      <c r="J40" s="67"/>
      <c r="K40" s="67"/>
      <c r="L40" s="67"/>
      <c r="M40" s="67"/>
      <c r="N40" s="67"/>
    </row>
    <row r="41" spans="1:14" ht="15" x14ac:dyDescent="0.25">
      <c r="A41" s="67" t="s">
        <v>11492</v>
      </c>
      <c r="B41" s="67" t="s">
        <v>174</v>
      </c>
      <c r="C41" s="67" t="s">
        <v>11493</v>
      </c>
      <c r="D41" s="70">
        <v>50490</v>
      </c>
      <c r="E41" s="70">
        <v>6380</v>
      </c>
      <c r="F41" s="209">
        <v>0.12636165577342001</v>
      </c>
      <c r="G41" s="67"/>
      <c r="H41" s="67"/>
      <c r="I41" s="67"/>
      <c r="J41" s="67"/>
      <c r="K41" s="67"/>
      <c r="L41" s="67"/>
      <c r="M41" s="67"/>
      <c r="N41" s="67"/>
    </row>
    <row r="42" spans="1:14" ht="15" x14ac:dyDescent="0.25">
      <c r="A42" s="67" t="s">
        <v>11494</v>
      </c>
      <c r="B42" s="67" t="s">
        <v>174</v>
      </c>
      <c r="C42" s="67" t="s">
        <v>11495</v>
      </c>
      <c r="D42" s="70">
        <v>56650</v>
      </c>
      <c r="E42" s="70">
        <v>9860</v>
      </c>
      <c r="F42" s="209">
        <v>0.17405119152692</v>
      </c>
      <c r="G42" s="67"/>
      <c r="H42" s="67"/>
      <c r="I42" s="67"/>
      <c r="J42" s="67"/>
      <c r="K42" s="67"/>
      <c r="L42" s="67"/>
      <c r="M42" s="67"/>
      <c r="N42" s="67"/>
    </row>
    <row r="43" spans="1:14" ht="15" x14ac:dyDescent="0.25">
      <c r="A43" s="67" t="s">
        <v>11496</v>
      </c>
      <c r="B43" s="67" t="s">
        <v>174</v>
      </c>
      <c r="C43" s="67" t="s">
        <v>323</v>
      </c>
      <c r="D43" s="70">
        <v>45100</v>
      </c>
      <c r="E43" s="70">
        <v>7310</v>
      </c>
      <c r="F43" s="209">
        <v>0.162084257206208</v>
      </c>
      <c r="G43" s="67"/>
      <c r="H43" s="67"/>
      <c r="I43" s="67"/>
      <c r="J43" s="67"/>
      <c r="K43" s="67"/>
      <c r="L43" s="67"/>
      <c r="M43" s="67"/>
      <c r="N43" s="67"/>
    </row>
    <row r="44" spans="1:14" ht="15" x14ac:dyDescent="0.25">
      <c r="A44" s="67" t="s">
        <v>11497</v>
      </c>
      <c r="B44" s="67" t="s">
        <v>174</v>
      </c>
      <c r="C44" s="67" t="s">
        <v>11498</v>
      </c>
      <c r="D44" s="70">
        <v>48720</v>
      </c>
      <c r="E44" s="70">
        <v>10290</v>
      </c>
      <c r="F44" s="209">
        <v>0.211206896551724</v>
      </c>
      <c r="G44" s="67"/>
      <c r="H44" s="67"/>
      <c r="I44" s="67"/>
      <c r="J44" s="67"/>
      <c r="K44" s="67"/>
      <c r="L44" s="67"/>
      <c r="M44" s="67"/>
      <c r="N44" s="67"/>
    </row>
    <row r="45" spans="1:14" ht="15" x14ac:dyDescent="0.25">
      <c r="A45" s="67" t="s">
        <v>11499</v>
      </c>
      <c r="B45" s="67" t="s">
        <v>174</v>
      </c>
      <c r="C45" s="67" t="s">
        <v>11500</v>
      </c>
      <c r="D45" s="70">
        <v>57040</v>
      </c>
      <c r="E45" s="70">
        <v>5190</v>
      </c>
      <c r="F45" s="209">
        <v>9.0988779803646599E-2</v>
      </c>
      <c r="G45" s="67"/>
      <c r="H45" s="67"/>
      <c r="I45" s="67"/>
      <c r="J45" s="67"/>
      <c r="K45" s="67"/>
      <c r="L45" s="67"/>
      <c r="M45" s="67"/>
      <c r="N45" s="67"/>
    </row>
    <row r="46" spans="1:14" ht="15" x14ac:dyDescent="0.25">
      <c r="A46" s="67" t="s">
        <v>11501</v>
      </c>
      <c r="B46" s="67" t="s">
        <v>174</v>
      </c>
      <c r="C46" s="67" t="s">
        <v>11502</v>
      </c>
      <c r="D46" s="70">
        <v>62260</v>
      </c>
      <c r="E46" s="70">
        <v>8890</v>
      </c>
      <c r="F46" s="209">
        <v>0.14278830709926099</v>
      </c>
      <c r="G46" s="67"/>
      <c r="H46" s="67"/>
      <c r="I46" s="67"/>
      <c r="J46" s="67"/>
      <c r="K46" s="67"/>
      <c r="L46" s="67"/>
      <c r="M46" s="67"/>
      <c r="N46" s="67"/>
    </row>
    <row r="47" spans="1:14" ht="15" x14ac:dyDescent="0.25">
      <c r="A47" s="67" t="s">
        <v>11503</v>
      </c>
      <c r="B47" s="67" t="s">
        <v>174</v>
      </c>
      <c r="C47" s="67" t="s">
        <v>328</v>
      </c>
      <c r="D47" s="70">
        <v>44640</v>
      </c>
      <c r="E47" s="70">
        <v>7710</v>
      </c>
      <c r="F47" s="209">
        <v>0.17271505376344101</v>
      </c>
      <c r="G47" s="67"/>
      <c r="H47" s="67"/>
      <c r="I47" s="67"/>
      <c r="J47" s="67"/>
      <c r="K47" s="67"/>
      <c r="L47" s="67"/>
      <c r="M47" s="67"/>
      <c r="N47" s="67"/>
    </row>
    <row r="48" spans="1:14" ht="15" x14ac:dyDescent="0.25">
      <c r="A48" s="67" t="s">
        <v>11504</v>
      </c>
      <c r="B48" s="67" t="s">
        <v>174</v>
      </c>
      <c r="C48" s="67" t="s">
        <v>11505</v>
      </c>
      <c r="D48" s="70">
        <v>47340</v>
      </c>
      <c r="E48" s="70">
        <v>5920</v>
      </c>
      <c r="F48" s="209">
        <v>0.12505280946345601</v>
      </c>
      <c r="G48" s="67"/>
      <c r="H48" s="67"/>
      <c r="I48" s="67"/>
      <c r="J48" s="67"/>
      <c r="K48" s="67"/>
      <c r="L48" s="67"/>
      <c r="M48" s="67"/>
      <c r="N48" s="67"/>
    </row>
    <row r="49" spans="1:14" ht="15" x14ac:dyDescent="0.25">
      <c r="A49" s="67" t="s">
        <v>11506</v>
      </c>
      <c r="B49" s="67" t="s">
        <v>174</v>
      </c>
      <c r="C49" s="67" t="s">
        <v>11507</v>
      </c>
      <c r="D49" s="70">
        <v>48840</v>
      </c>
      <c r="E49" s="70">
        <v>4800</v>
      </c>
      <c r="F49" s="209">
        <v>9.8280098280098302E-2</v>
      </c>
      <c r="G49" s="67"/>
      <c r="H49" s="67"/>
      <c r="I49" s="67"/>
      <c r="J49" s="67"/>
      <c r="K49" s="67"/>
      <c r="L49" s="67"/>
      <c r="M49" s="67"/>
      <c r="N49" s="67"/>
    </row>
    <row r="50" spans="1:14" ht="15" x14ac:dyDescent="0.25">
      <c r="A50" s="67" t="s">
        <v>11508</v>
      </c>
      <c r="B50" s="67" t="s">
        <v>174</v>
      </c>
      <c r="C50" s="67" t="s">
        <v>6839</v>
      </c>
      <c r="D50" s="70">
        <v>52810</v>
      </c>
      <c r="E50" s="70">
        <v>5750</v>
      </c>
      <c r="F50" s="209">
        <v>0.108880893770119</v>
      </c>
      <c r="G50" s="67"/>
      <c r="H50" s="67"/>
      <c r="I50" s="67"/>
      <c r="J50" s="67"/>
      <c r="K50" s="67"/>
      <c r="L50" s="67"/>
      <c r="M50" s="67"/>
      <c r="N50" s="67"/>
    </row>
    <row r="51" spans="1:14" ht="15" x14ac:dyDescent="0.25">
      <c r="A51" s="67" t="s">
        <v>11509</v>
      </c>
      <c r="B51" s="67" t="s">
        <v>174</v>
      </c>
      <c r="C51" s="67" t="s">
        <v>7088</v>
      </c>
      <c r="D51" s="70">
        <v>55520</v>
      </c>
      <c r="E51" s="70">
        <v>9270</v>
      </c>
      <c r="F51" s="209">
        <v>0.166966858789625</v>
      </c>
      <c r="G51" s="67"/>
      <c r="H51" s="67"/>
      <c r="I51" s="67"/>
      <c r="J51" s="67"/>
      <c r="K51" s="67"/>
      <c r="L51" s="67"/>
      <c r="M51" s="67"/>
      <c r="N51" s="67"/>
    </row>
    <row r="52" spans="1:14" ht="15" x14ac:dyDescent="0.25">
      <c r="A52" s="67" t="s">
        <v>11510</v>
      </c>
      <c r="B52" s="67" t="s">
        <v>176</v>
      </c>
      <c r="C52" s="67" t="s">
        <v>11511</v>
      </c>
      <c r="D52" s="70">
        <v>40510</v>
      </c>
      <c r="E52" s="70">
        <v>500</v>
      </c>
      <c r="F52" s="209">
        <v>1.23426314490249E-2</v>
      </c>
      <c r="G52" s="67"/>
      <c r="H52" s="67"/>
      <c r="I52" s="67"/>
      <c r="J52" s="67"/>
      <c r="K52" s="67"/>
      <c r="L52" s="67"/>
      <c r="M52" s="67"/>
      <c r="N52" s="67"/>
    </row>
    <row r="53" spans="1:14" ht="15" x14ac:dyDescent="0.25">
      <c r="A53" s="67" t="s">
        <v>11512</v>
      </c>
      <c r="B53" s="67" t="s">
        <v>176</v>
      </c>
      <c r="C53" s="67" t="s">
        <v>346</v>
      </c>
      <c r="D53" s="70">
        <v>57550</v>
      </c>
      <c r="E53" s="70">
        <v>11110</v>
      </c>
      <c r="F53" s="209">
        <v>0.19304952215464799</v>
      </c>
      <c r="G53" s="67"/>
      <c r="H53" s="67"/>
      <c r="I53" s="67"/>
      <c r="J53" s="67"/>
      <c r="K53" s="67"/>
      <c r="L53" s="67"/>
      <c r="M53" s="67"/>
      <c r="N53" s="67"/>
    </row>
    <row r="54" spans="1:14" ht="15" x14ac:dyDescent="0.25">
      <c r="A54" s="67" t="s">
        <v>11513</v>
      </c>
      <c r="B54" s="67" t="s">
        <v>176</v>
      </c>
      <c r="C54" s="67" t="s">
        <v>348</v>
      </c>
      <c r="D54" s="70">
        <v>48670</v>
      </c>
      <c r="E54" s="70">
        <v>8120</v>
      </c>
      <c r="F54" s="209">
        <v>0.166837887815903</v>
      </c>
      <c r="G54" s="67"/>
      <c r="H54" s="67"/>
      <c r="I54" s="67"/>
      <c r="J54" s="67"/>
      <c r="K54" s="67"/>
      <c r="L54" s="67"/>
      <c r="M54" s="67"/>
      <c r="N54" s="67"/>
    </row>
    <row r="55" spans="1:14" ht="15" x14ac:dyDescent="0.25">
      <c r="A55" s="67" t="s">
        <v>11514</v>
      </c>
      <c r="B55" s="67" t="s">
        <v>176</v>
      </c>
      <c r="C55" s="67" t="s">
        <v>11515</v>
      </c>
      <c r="D55" s="70">
        <v>43510</v>
      </c>
      <c r="E55" s="70">
        <v>5660</v>
      </c>
      <c r="F55" s="209">
        <v>0.13008503792231699</v>
      </c>
      <c r="G55" s="67"/>
      <c r="H55" s="67"/>
      <c r="I55" s="67"/>
      <c r="J55" s="67"/>
      <c r="K55" s="67"/>
      <c r="L55" s="67"/>
      <c r="M55" s="67"/>
      <c r="N55" s="67"/>
    </row>
    <row r="56" spans="1:14" ht="15" x14ac:dyDescent="0.25">
      <c r="A56" s="67" t="s">
        <v>11516</v>
      </c>
      <c r="B56" s="67" t="s">
        <v>176</v>
      </c>
      <c r="C56" s="67" t="s">
        <v>355</v>
      </c>
      <c r="D56" s="70">
        <v>45850</v>
      </c>
      <c r="E56" s="70">
        <v>7550</v>
      </c>
      <c r="F56" s="209">
        <v>0.164667393675027</v>
      </c>
      <c r="G56" s="67"/>
      <c r="H56" s="67"/>
      <c r="I56" s="67"/>
      <c r="J56" s="67"/>
      <c r="K56" s="67"/>
      <c r="L56" s="67"/>
      <c r="M56" s="67"/>
      <c r="N56" s="67"/>
    </row>
    <row r="57" spans="1:14" ht="15" x14ac:dyDescent="0.25">
      <c r="A57" s="67" t="s">
        <v>11517</v>
      </c>
      <c r="B57" s="67" t="s">
        <v>176</v>
      </c>
      <c r="C57" s="67" t="s">
        <v>358</v>
      </c>
      <c r="D57" s="70">
        <v>43160</v>
      </c>
      <c r="E57" s="70">
        <v>3010</v>
      </c>
      <c r="F57" s="209">
        <v>6.9740500463392002E-2</v>
      </c>
      <c r="G57" s="67"/>
      <c r="H57" s="67"/>
      <c r="I57" s="67"/>
      <c r="J57" s="67"/>
      <c r="K57" s="67"/>
      <c r="L57" s="67"/>
      <c r="M57" s="67"/>
      <c r="N57" s="67"/>
    </row>
    <row r="58" spans="1:14" ht="15" x14ac:dyDescent="0.25">
      <c r="A58" s="67" t="s">
        <v>11518</v>
      </c>
      <c r="B58" s="67" t="s">
        <v>176</v>
      </c>
      <c r="C58" s="67" t="s">
        <v>11519</v>
      </c>
      <c r="D58" s="70">
        <v>53310</v>
      </c>
      <c r="E58" s="70">
        <v>8850</v>
      </c>
      <c r="F58" s="209">
        <v>0.16601012943162599</v>
      </c>
      <c r="G58" s="67"/>
      <c r="H58" s="67"/>
      <c r="I58" s="67"/>
      <c r="J58" s="67"/>
      <c r="K58" s="67"/>
      <c r="L58" s="67"/>
      <c r="M58" s="67"/>
      <c r="N58" s="67"/>
    </row>
    <row r="59" spans="1:14" ht="15" x14ac:dyDescent="0.25">
      <c r="A59" s="67" t="s">
        <v>11520</v>
      </c>
      <c r="B59" s="67" t="s">
        <v>176</v>
      </c>
      <c r="C59" s="67" t="s">
        <v>361</v>
      </c>
      <c r="D59" s="70">
        <v>53910</v>
      </c>
      <c r="E59" s="70">
        <v>10390</v>
      </c>
      <c r="F59" s="209">
        <v>0.19272862177703601</v>
      </c>
      <c r="G59" s="67"/>
      <c r="H59" s="67"/>
      <c r="I59" s="67"/>
      <c r="J59" s="67"/>
      <c r="K59" s="67"/>
      <c r="L59" s="67"/>
      <c r="M59" s="67"/>
      <c r="N59" s="67"/>
    </row>
    <row r="60" spans="1:14" ht="15" x14ac:dyDescent="0.25">
      <c r="A60" s="67" t="s">
        <v>11521</v>
      </c>
      <c r="B60" s="67" t="s">
        <v>176</v>
      </c>
      <c r="C60" s="67" t="s">
        <v>363</v>
      </c>
      <c r="D60" s="70">
        <v>38760</v>
      </c>
      <c r="E60" s="70">
        <v>750</v>
      </c>
      <c r="F60" s="209">
        <v>1.9349845201238398E-2</v>
      </c>
      <c r="G60" s="67"/>
      <c r="H60" s="67"/>
      <c r="I60" s="67"/>
      <c r="J60" s="67"/>
      <c r="K60" s="67"/>
      <c r="L60" s="67"/>
      <c r="M60" s="67"/>
      <c r="N60" s="67"/>
    </row>
    <row r="61" spans="1:14" ht="15" x14ac:dyDescent="0.25">
      <c r="A61" s="67" t="s">
        <v>11522</v>
      </c>
      <c r="B61" s="67" t="s">
        <v>176</v>
      </c>
      <c r="C61" s="67" t="s">
        <v>11523</v>
      </c>
      <c r="D61" s="70">
        <v>50150</v>
      </c>
      <c r="E61" s="70">
        <v>9890</v>
      </c>
      <c r="F61" s="209">
        <v>0.19720837487537399</v>
      </c>
      <c r="G61" s="67"/>
      <c r="H61" s="67"/>
      <c r="I61" s="67"/>
      <c r="J61" s="67"/>
      <c r="K61" s="67"/>
      <c r="L61" s="67"/>
      <c r="M61" s="67"/>
      <c r="N61" s="67"/>
    </row>
    <row r="62" spans="1:14" ht="15" x14ac:dyDescent="0.25">
      <c r="A62" s="67" t="s">
        <v>11524</v>
      </c>
      <c r="B62" s="67" t="s">
        <v>176</v>
      </c>
      <c r="C62" s="67" t="s">
        <v>368</v>
      </c>
      <c r="D62" s="70">
        <v>48130</v>
      </c>
      <c r="E62" s="70">
        <v>3150</v>
      </c>
      <c r="F62" s="209">
        <v>6.5447745688759607E-2</v>
      </c>
      <c r="G62" s="67"/>
      <c r="H62" s="67"/>
      <c r="I62" s="67"/>
      <c r="J62" s="67"/>
      <c r="K62" s="67"/>
      <c r="L62" s="67"/>
      <c r="M62" s="67"/>
      <c r="N62" s="67"/>
    </row>
    <row r="63" spans="1:14" ht="15" x14ac:dyDescent="0.25">
      <c r="A63" s="67" t="s">
        <v>11525</v>
      </c>
      <c r="B63" s="67" t="s">
        <v>176</v>
      </c>
      <c r="C63" s="67" t="s">
        <v>11526</v>
      </c>
      <c r="D63" s="70">
        <v>45900</v>
      </c>
      <c r="E63" s="70">
        <v>5290</v>
      </c>
      <c r="F63" s="209">
        <v>0.115250544662309</v>
      </c>
      <c r="G63" s="67"/>
      <c r="H63" s="67"/>
      <c r="I63" s="67"/>
      <c r="J63" s="67"/>
      <c r="K63" s="67"/>
      <c r="L63" s="67"/>
      <c r="M63" s="67"/>
      <c r="N63" s="67"/>
    </row>
    <row r="64" spans="1:14" ht="15" x14ac:dyDescent="0.25">
      <c r="A64" s="67" t="s">
        <v>11527</v>
      </c>
      <c r="B64" s="67" t="s">
        <v>176</v>
      </c>
      <c r="C64" s="67" t="s">
        <v>370</v>
      </c>
      <c r="D64" s="70">
        <v>60430</v>
      </c>
      <c r="E64" s="70">
        <v>8380</v>
      </c>
      <c r="F64" s="209">
        <v>0.13867284461360299</v>
      </c>
      <c r="G64" s="67"/>
      <c r="H64" s="67"/>
      <c r="I64" s="67"/>
      <c r="J64" s="67"/>
      <c r="K64" s="67"/>
      <c r="L64" s="67"/>
      <c r="M64" s="67"/>
      <c r="N64" s="67"/>
    </row>
    <row r="65" spans="1:14" ht="15" x14ac:dyDescent="0.25">
      <c r="A65" s="67" t="s">
        <v>11528</v>
      </c>
      <c r="B65" s="67" t="s">
        <v>176</v>
      </c>
      <c r="C65" s="67" t="s">
        <v>380</v>
      </c>
      <c r="D65" s="70">
        <v>42970</v>
      </c>
      <c r="E65" s="70">
        <v>4240</v>
      </c>
      <c r="F65" s="209">
        <v>9.8673493134745202E-2</v>
      </c>
      <c r="G65" s="67"/>
      <c r="H65" s="67"/>
      <c r="I65" s="67"/>
      <c r="J65" s="67"/>
      <c r="K65" s="67"/>
      <c r="L65" s="67"/>
      <c r="M65" s="67"/>
      <c r="N65" s="67"/>
    </row>
    <row r="66" spans="1:14" ht="15" x14ac:dyDescent="0.25">
      <c r="A66" s="67" t="s">
        <v>11529</v>
      </c>
      <c r="B66" s="67" t="s">
        <v>176</v>
      </c>
      <c r="C66" s="67" t="s">
        <v>384</v>
      </c>
      <c r="D66" s="70">
        <v>47990</v>
      </c>
      <c r="E66" s="70">
        <v>11800</v>
      </c>
      <c r="F66" s="209">
        <v>0.24588455928318401</v>
      </c>
      <c r="G66" s="67"/>
      <c r="H66" s="67"/>
      <c r="I66" s="67"/>
      <c r="J66" s="67"/>
      <c r="K66" s="67"/>
      <c r="L66" s="67"/>
      <c r="M66" s="67"/>
      <c r="N66" s="67"/>
    </row>
    <row r="67" spans="1:14" ht="15" x14ac:dyDescent="0.25">
      <c r="A67" s="67" t="s">
        <v>11530</v>
      </c>
      <c r="B67" s="67" t="s">
        <v>176</v>
      </c>
      <c r="C67" s="67" t="s">
        <v>386</v>
      </c>
      <c r="D67" s="70">
        <v>42470</v>
      </c>
      <c r="E67" s="70">
        <v>1140</v>
      </c>
      <c r="F67" s="209">
        <v>2.6842477042618301E-2</v>
      </c>
      <c r="G67" s="67"/>
      <c r="H67" s="67"/>
      <c r="I67" s="67"/>
      <c r="J67" s="67"/>
      <c r="K67" s="67"/>
      <c r="L67" s="67"/>
      <c r="M67" s="67"/>
      <c r="N67" s="67"/>
    </row>
    <row r="68" spans="1:14" ht="15" x14ac:dyDescent="0.25">
      <c r="A68" s="67" t="s">
        <v>11531</v>
      </c>
      <c r="B68" s="67" t="s">
        <v>176</v>
      </c>
      <c r="C68" s="67" t="s">
        <v>11532</v>
      </c>
      <c r="D68" s="70">
        <v>53410</v>
      </c>
      <c r="E68" s="70">
        <v>9630</v>
      </c>
      <c r="F68" s="209">
        <v>0.18030331398614499</v>
      </c>
      <c r="G68" s="67"/>
      <c r="H68" s="67"/>
      <c r="I68" s="67"/>
      <c r="J68" s="67"/>
      <c r="K68" s="67"/>
      <c r="L68" s="67"/>
      <c r="M68" s="67"/>
      <c r="N68" s="67"/>
    </row>
    <row r="69" spans="1:14" ht="15" x14ac:dyDescent="0.25">
      <c r="A69" s="67" t="s">
        <v>11533</v>
      </c>
      <c r="B69" s="67" t="s">
        <v>176</v>
      </c>
      <c r="C69" s="67" t="s">
        <v>1460</v>
      </c>
      <c r="D69" s="70">
        <v>44660</v>
      </c>
      <c r="E69" s="70">
        <v>2950</v>
      </c>
      <c r="F69" s="209">
        <v>6.6054635020152297E-2</v>
      </c>
      <c r="G69" s="67"/>
      <c r="H69" s="67"/>
      <c r="I69" s="67"/>
      <c r="J69" s="67"/>
      <c r="K69" s="67"/>
      <c r="L69" s="67"/>
      <c r="M69" s="67"/>
      <c r="N69" s="67"/>
    </row>
    <row r="70" spans="1:14" ht="15" x14ac:dyDescent="0.25">
      <c r="A70" s="67" t="s">
        <v>11534</v>
      </c>
      <c r="B70" s="67" t="s">
        <v>176</v>
      </c>
      <c r="C70" s="67" t="s">
        <v>11535</v>
      </c>
      <c r="D70" s="70">
        <v>48660</v>
      </c>
      <c r="E70" s="70">
        <v>7080</v>
      </c>
      <c r="F70" s="209">
        <v>0.14549938347718899</v>
      </c>
      <c r="G70" s="67"/>
      <c r="H70" s="67"/>
      <c r="I70" s="67"/>
      <c r="J70" s="67"/>
      <c r="K70" s="67"/>
      <c r="L70" s="67"/>
      <c r="M70" s="67"/>
      <c r="N70" s="67"/>
    </row>
    <row r="71" spans="1:14" ht="15" x14ac:dyDescent="0.25">
      <c r="A71" s="67" t="s">
        <v>11536</v>
      </c>
      <c r="B71" s="67" t="s">
        <v>176</v>
      </c>
      <c r="C71" s="67" t="s">
        <v>388</v>
      </c>
      <c r="D71" s="70">
        <v>44090</v>
      </c>
      <c r="E71" s="70">
        <v>3160</v>
      </c>
      <c r="F71" s="209">
        <v>7.1671580857337297E-2</v>
      </c>
      <c r="G71" s="67"/>
      <c r="H71" s="67"/>
      <c r="I71" s="67"/>
      <c r="J71" s="67"/>
      <c r="K71" s="67"/>
      <c r="L71" s="67"/>
      <c r="M71" s="67"/>
      <c r="N71" s="67"/>
    </row>
    <row r="72" spans="1:14" ht="15" x14ac:dyDescent="0.25">
      <c r="A72" s="67" t="s">
        <v>11537</v>
      </c>
      <c r="B72" s="67" t="s">
        <v>176</v>
      </c>
      <c r="C72" s="67" t="s">
        <v>11538</v>
      </c>
      <c r="D72" s="70">
        <v>43440</v>
      </c>
      <c r="E72" s="70">
        <v>6040</v>
      </c>
      <c r="F72" s="209">
        <v>0.13904235727440101</v>
      </c>
      <c r="G72" s="67"/>
      <c r="H72" s="67"/>
      <c r="I72" s="67"/>
      <c r="J72" s="67"/>
      <c r="K72" s="67"/>
      <c r="L72" s="67"/>
      <c r="M72" s="67"/>
      <c r="N72" s="67"/>
    </row>
    <row r="73" spans="1:14" ht="15" x14ac:dyDescent="0.25">
      <c r="A73" s="67" t="s">
        <v>11539</v>
      </c>
      <c r="B73" s="67" t="s">
        <v>176</v>
      </c>
      <c r="C73" s="67" t="s">
        <v>1696</v>
      </c>
      <c r="D73" s="70">
        <v>54520</v>
      </c>
      <c r="E73" s="70">
        <v>5180</v>
      </c>
      <c r="F73" s="209">
        <v>9.5011005135730006E-2</v>
      </c>
      <c r="G73" s="67"/>
      <c r="H73" s="67"/>
      <c r="I73" s="67"/>
      <c r="J73" s="67"/>
      <c r="K73" s="67"/>
      <c r="L73" s="67"/>
      <c r="M73" s="67"/>
      <c r="N73" s="67"/>
    </row>
    <row r="74" spans="1:14" ht="15" x14ac:dyDescent="0.25">
      <c r="A74" s="67" t="s">
        <v>11540</v>
      </c>
      <c r="B74" s="67" t="s">
        <v>176</v>
      </c>
      <c r="C74" s="67" t="s">
        <v>392</v>
      </c>
      <c r="D74" s="70">
        <v>50800</v>
      </c>
      <c r="E74" s="70">
        <v>11560</v>
      </c>
      <c r="F74" s="209">
        <v>0.22755905511811</v>
      </c>
      <c r="G74" s="67"/>
      <c r="H74" s="67"/>
      <c r="I74" s="67"/>
      <c r="J74" s="67"/>
      <c r="K74" s="67"/>
      <c r="L74" s="67"/>
      <c r="M74" s="67"/>
      <c r="N74" s="67"/>
    </row>
    <row r="75" spans="1:14" ht="15" x14ac:dyDescent="0.25">
      <c r="A75" s="67" t="s">
        <v>11541</v>
      </c>
      <c r="B75" s="67" t="s">
        <v>176</v>
      </c>
      <c r="C75" s="67" t="s">
        <v>11542</v>
      </c>
      <c r="D75" s="70">
        <v>37700</v>
      </c>
      <c r="E75" s="70">
        <v>540</v>
      </c>
      <c r="F75" s="209">
        <v>1.43236074270557E-2</v>
      </c>
      <c r="G75" s="67"/>
      <c r="H75" s="67"/>
      <c r="I75" s="67"/>
      <c r="J75" s="67"/>
      <c r="K75" s="67"/>
      <c r="L75" s="67"/>
      <c r="M75" s="67"/>
      <c r="N75" s="67"/>
    </row>
    <row r="76" spans="1:14" ht="15" x14ac:dyDescent="0.25">
      <c r="A76" s="67" t="s">
        <v>11543</v>
      </c>
      <c r="B76" s="67" t="s">
        <v>176</v>
      </c>
      <c r="C76" s="67" t="s">
        <v>1175</v>
      </c>
      <c r="D76" s="70">
        <v>50810</v>
      </c>
      <c r="E76" s="70">
        <v>11100</v>
      </c>
      <c r="F76" s="209">
        <v>0.21846093288722701</v>
      </c>
      <c r="G76" s="67"/>
      <c r="H76" s="67"/>
      <c r="I76" s="67"/>
      <c r="J76" s="67"/>
      <c r="K76" s="67"/>
      <c r="L76" s="67"/>
      <c r="M76" s="67"/>
      <c r="N76" s="67"/>
    </row>
    <row r="77" spans="1:14" ht="15" x14ac:dyDescent="0.25">
      <c r="A77" s="67" t="s">
        <v>11544</v>
      </c>
      <c r="B77" s="67" t="s">
        <v>176</v>
      </c>
      <c r="C77" s="67" t="s">
        <v>399</v>
      </c>
      <c r="D77" s="70">
        <v>39800</v>
      </c>
      <c r="E77" s="70">
        <v>4650</v>
      </c>
      <c r="F77" s="209">
        <v>0.116834170854271</v>
      </c>
      <c r="G77" s="67"/>
      <c r="H77" s="67"/>
      <c r="I77" s="67"/>
      <c r="J77" s="67"/>
      <c r="K77" s="67"/>
      <c r="L77" s="67"/>
      <c r="M77" s="67"/>
      <c r="N77" s="67"/>
    </row>
    <row r="78" spans="1:14" ht="15" x14ac:dyDescent="0.25">
      <c r="A78" s="67" t="s">
        <v>11545</v>
      </c>
      <c r="B78" s="67" t="s">
        <v>176</v>
      </c>
      <c r="C78" s="67" t="s">
        <v>11546</v>
      </c>
      <c r="D78" s="70">
        <v>55000</v>
      </c>
      <c r="E78" s="70">
        <v>7110</v>
      </c>
      <c r="F78" s="209">
        <v>0.12927272727272701</v>
      </c>
      <c r="G78" s="67"/>
      <c r="H78" s="67"/>
      <c r="I78" s="67"/>
      <c r="J78" s="67"/>
      <c r="K78" s="67"/>
      <c r="L78" s="67"/>
      <c r="M78" s="67"/>
      <c r="N78" s="67"/>
    </row>
    <row r="79" spans="1:14" ht="15" x14ac:dyDescent="0.25">
      <c r="A79" s="67" t="s">
        <v>11547</v>
      </c>
      <c r="B79" s="67" t="s">
        <v>176</v>
      </c>
      <c r="C79" s="67" t="s">
        <v>11548</v>
      </c>
      <c r="D79" s="70">
        <v>50420</v>
      </c>
      <c r="E79" s="70">
        <v>8320</v>
      </c>
      <c r="F79" s="209">
        <v>0.16501388337961101</v>
      </c>
      <c r="G79" s="67"/>
      <c r="H79" s="67"/>
      <c r="I79" s="67"/>
      <c r="J79" s="67"/>
      <c r="K79" s="67"/>
      <c r="L79" s="67"/>
      <c r="M79" s="67"/>
      <c r="N79" s="67"/>
    </row>
    <row r="80" spans="1:14" ht="15" x14ac:dyDescent="0.25">
      <c r="A80" s="67" t="s">
        <v>11549</v>
      </c>
      <c r="B80" s="67" t="s">
        <v>176</v>
      </c>
      <c r="C80" s="67" t="s">
        <v>11550</v>
      </c>
      <c r="D80" s="70">
        <v>59610</v>
      </c>
      <c r="E80" s="70">
        <v>7890</v>
      </c>
      <c r="F80" s="209">
        <v>0.132360342224459</v>
      </c>
      <c r="G80" s="67"/>
      <c r="H80" s="67"/>
      <c r="I80" s="67"/>
      <c r="J80" s="67"/>
      <c r="K80" s="67"/>
      <c r="L80" s="67"/>
      <c r="M80" s="67"/>
      <c r="N80" s="67"/>
    </row>
    <row r="81" spans="1:14" ht="15" x14ac:dyDescent="0.25">
      <c r="A81" s="67" t="s">
        <v>11551</v>
      </c>
      <c r="B81" s="67" t="s">
        <v>176</v>
      </c>
      <c r="C81" s="67" t="s">
        <v>11552</v>
      </c>
      <c r="D81" s="70">
        <v>53040</v>
      </c>
      <c r="E81" s="70">
        <v>7600</v>
      </c>
      <c r="F81" s="209">
        <v>0.14328808446455499</v>
      </c>
      <c r="G81" s="67"/>
      <c r="H81" s="67"/>
      <c r="I81" s="67"/>
      <c r="J81" s="67"/>
      <c r="K81" s="67"/>
      <c r="L81" s="67"/>
      <c r="M81" s="67"/>
      <c r="N81" s="67"/>
    </row>
    <row r="82" spans="1:14" ht="15" x14ac:dyDescent="0.25">
      <c r="A82" s="67" t="s">
        <v>11553</v>
      </c>
      <c r="B82" s="67" t="s">
        <v>176</v>
      </c>
      <c r="C82" s="67" t="s">
        <v>11554</v>
      </c>
      <c r="D82" s="70">
        <v>46360</v>
      </c>
      <c r="E82" s="70">
        <v>7650</v>
      </c>
      <c r="F82" s="209">
        <v>0.165012942191544</v>
      </c>
      <c r="G82" s="67"/>
      <c r="H82" s="67"/>
      <c r="I82" s="67"/>
      <c r="J82" s="67"/>
      <c r="K82" s="67"/>
      <c r="L82" s="67"/>
      <c r="M82" s="67"/>
      <c r="N82" s="67"/>
    </row>
    <row r="83" spans="1:14" ht="15" x14ac:dyDescent="0.25">
      <c r="A83" s="67" t="s">
        <v>11555</v>
      </c>
      <c r="B83" s="67" t="s">
        <v>176</v>
      </c>
      <c r="C83" s="67" t="s">
        <v>405</v>
      </c>
      <c r="D83" s="70">
        <v>47410</v>
      </c>
      <c r="E83" s="70">
        <v>11730</v>
      </c>
      <c r="F83" s="209">
        <v>0.247416156928918</v>
      </c>
      <c r="G83" s="67"/>
      <c r="H83" s="67"/>
      <c r="I83" s="67"/>
      <c r="J83" s="67"/>
      <c r="K83" s="67"/>
      <c r="L83" s="67"/>
      <c r="M83" s="67"/>
      <c r="N83" s="67"/>
    </row>
    <row r="84" spans="1:14" ht="15" x14ac:dyDescent="0.25">
      <c r="A84" s="67" t="s">
        <v>11556</v>
      </c>
      <c r="B84" s="67" t="s">
        <v>176</v>
      </c>
      <c r="C84" s="67" t="s">
        <v>11557</v>
      </c>
      <c r="D84" s="70">
        <v>83440</v>
      </c>
      <c r="E84" s="70">
        <v>10790</v>
      </c>
      <c r="F84" s="209">
        <v>0.12931447746884001</v>
      </c>
      <c r="G84" s="67"/>
      <c r="H84" s="67"/>
      <c r="I84" s="67"/>
      <c r="J84" s="67"/>
      <c r="K84" s="67"/>
      <c r="L84" s="67"/>
      <c r="M84" s="67"/>
      <c r="N84" s="67"/>
    </row>
    <row r="85" spans="1:14" ht="15" x14ac:dyDescent="0.25">
      <c r="A85" s="67" t="s">
        <v>11558</v>
      </c>
      <c r="B85" s="67" t="s">
        <v>176</v>
      </c>
      <c r="C85" s="67" t="s">
        <v>11559</v>
      </c>
      <c r="D85" s="70">
        <v>53570</v>
      </c>
      <c r="E85" s="70">
        <v>10510</v>
      </c>
      <c r="F85" s="209">
        <v>0.19619189845062501</v>
      </c>
      <c r="G85" s="67"/>
      <c r="H85" s="67"/>
      <c r="I85" s="67"/>
      <c r="J85" s="67"/>
      <c r="K85" s="67"/>
      <c r="L85" s="67"/>
      <c r="M85" s="67"/>
      <c r="N85" s="67"/>
    </row>
    <row r="86" spans="1:14" ht="15" x14ac:dyDescent="0.25">
      <c r="A86" s="67" t="s">
        <v>11560</v>
      </c>
      <c r="B86" s="67" t="s">
        <v>176</v>
      </c>
      <c r="C86" s="67" t="s">
        <v>11561</v>
      </c>
      <c r="D86" s="70">
        <v>42900</v>
      </c>
      <c r="E86" s="70">
        <v>4930</v>
      </c>
      <c r="F86" s="209">
        <v>0.11491841491841499</v>
      </c>
      <c r="G86" s="67"/>
      <c r="H86" s="67"/>
      <c r="I86" s="67"/>
      <c r="J86" s="67"/>
      <c r="K86" s="67"/>
      <c r="L86" s="67"/>
      <c r="M86" s="67"/>
      <c r="N86" s="67"/>
    </row>
    <row r="87" spans="1:14" ht="15" x14ac:dyDescent="0.25">
      <c r="A87" s="67" t="s">
        <v>11562</v>
      </c>
      <c r="B87" s="67" t="s">
        <v>176</v>
      </c>
      <c r="C87" s="67" t="s">
        <v>11563</v>
      </c>
      <c r="D87" s="70">
        <v>53830</v>
      </c>
      <c r="E87" s="70">
        <v>11490</v>
      </c>
      <c r="F87" s="209">
        <v>0.21344974921047699</v>
      </c>
      <c r="G87" s="67"/>
      <c r="H87" s="67"/>
      <c r="I87" s="67"/>
      <c r="J87" s="67"/>
      <c r="K87" s="67"/>
      <c r="L87" s="67"/>
      <c r="M87" s="67"/>
      <c r="N87" s="67"/>
    </row>
    <row r="88" spans="1:14" ht="15" x14ac:dyDescent="0.25">
      <c r="A88" s="67" t="s">
        <v>11564</v>
      </c>
      <c r="B88" s="67" t="s">
        <v>176</v>
      </c>
      <c r="C88" s="67" t="s">
        <v>410</v>
      </c>
      <c r="D88" s="70">
        <v>58220</v>
      </c>
      <c r="E88" s="70">
        <v>8190</v>
      </c>
      <c r="F88" s="209">
        <v>0.14067330814153201</v>
      </c>
      <c r="G88" s="67"/>
      <c r="H88" s="67"/>
      <c r="I88" s="67"/>
      <c r="J88" s="67"/>
      <c r="K88" s="67"/>
      <c r="L88" s="67"/>
      <c r="M88" s="67"/>
      <c r="N88" s="67"/>
    </row>
    <row r="89" spans="1:14" ht="15" x14ac:dyDescent="0.25">
      <c r="A89" s="67" t="s">
        <v>11565</v>
      </c>
      <c r="B89" s="67" t="s">
        <v>176</v>
      </c>
      <c r="C89" s="67" t="s">
        <v>11566</v>
      </c>
      <c r="D89" s="70">
        <v>43790</v>
      </c>
      <c r="E89" s="70">
        <v>1220</v>
      </c>
      <c r="F89" s="209">
        <v>2.78602420643983E-2</v>
      </c>
      <c r="G89" s="67"/>
      <c r="H89" s="67"/>
      <c r="I89" s="67"/>
      <c r="J89" s="67"/>
      <c r="K89" s="67"/>
      <c r="L89" s="67"/>
      <c r="M89" s="67"/>
      <c r="N89" s="67"/>
    </row>
    <row r="90" spans="1:14" ht="15" x14ac:dyDescent="0.25">
      <c r="A90" s="67" t="s">
        <v>11567</v>
      </c>
      <c r="B90" s="67" t="s">
        <v>176</v>
      </c>
      <c r="C90" s="67" t="s">
        <v>11568</v>
      </c>
      <c r="D90" s="70">
        <v>49550</v>
      </c>
      <c r="E90" s="70">
        <v>13380</v>
      </c>
      <c r="F90" s="209">
        <v>0.27003027245206901</v>
      </c>
      <c r="G90" s="67"/>
      <c r="H90" s="67"/>
      <c r="I90" s="67"/>
      <c r="J90" s="67"/>
      <c r="K90" s="67"/>
      <c r="L90" s="67"/>
      <c r="M90" s="67"/>
      <c r="N90" s="67"/>
    </row>
    <row r="91" spans="1:14" ht="15" x14ac:dyDescent="0.25">
      <c r="A91" s="67" t="s">
        <v>11569</v>
      </c>
      <c r="B91" s="67" t="s">
        <v>176</v>
      </c>
      <c r="C91" s="67" t="s">
        <v>2203</v>
      </c>
      <c r="D91" s="70">
        <v>47480</v>
      </c>
      <c r="E91" s="70">
        <v>9710</v>
      </c>
      <c r="F91" s="209">
        <v>0.20450716090985699</v>
      </c>
      <c r="G91" s="67"/>
      <c r="H91" s="67"/>
      <c r="I91" s="67"/>
      <c r="J91" s="67"/>
      <c r="K91" s="67"/>
      <c r="L91" s="67"/>
      <c r="M91" s="67"/>
      <c r="N91" s="67"/>
    </row>
    <row r="92" spans="1:14" ht="15" x14ac:dyDescent="0.25">
      <c r="A92" s="67" t="s">
        <v>11570</v>
      </c>
      <c r="B92" s="67" t="s">
        <v>176</v>
      </c>
      <c r="C92" s="67" t="s">
        <v>11571</v>
      </c>
      <c r="D92" s="70">
        <v>42460</v>
      </c>
      <c r="E92" s="70">
        <v>1180</v>
      </c>
      <c r="F92" s="209">
        <v>2.7790861987753199E-2</v>
      </c>
      <c r="G92" s="67"/>
      <c r="H92" s="67"/>
      <c r="I92" s="67"/>
      <c r="J92" s="67"/>
      <c r="K92" s="67"/>
      <c r="L92" s="67"/>
      <c r="M92" s="67"/>
      <c r="N92" s="67"/>
    </row>
    <row r="93" spans="1:14" ht="15" x14ac:dyDescent="0.25">
      <c r="A93" s="67" t="s">
        <v>11572</v>
      </c>
      <c r="B93" s="67" t="s">
        <v>176</v>
      </c>
      <c r="C93" s="67" t="s">
        <v>414</v>
      </c>
      <c r="D93" s="70">
        <v>52500</v>
      </c>
      <c r="E93" s="70">
        <v>6710</v>
      </c>
      <c r="F93" s="209">
        <v>0.12780952380952401</v>
      </c>
      <c r="G93" s="67"/>
      <c r="H93" s="67"/>
      <c r="I93" s="67"/>
      <c r="J93" s="67"/>
      <c r="K93" s="67"/>
      <c r="L93" s="67"/>
      <c r="M93" s="67"/>
      <c r="N93" s="67"/>
    </row>
    <row r="94" spans="1:14" ht="15" x14ac:dyDescent="0.25">
      <c r="A94" s="67" t="s">
        <v>11573</v>
      </c>
      <c r="B94" s="67" t="s">
        <v>176</v>
      </c>
      <c r="C94" s="67" t="s">
        <v>11574</v>
      </c>
      <c r="D94" s="70">
        <v>54350</v>
      </c>
      <c r="E94" s="70">
        <v>7640</v>
      </c>
      <c r="F94" s="209">
        <v>0.140570377184913</v>
      </c>
      <c r="G94" s="67"/>
      <c r="H94" s="67"/>
      <c r="I94" s="67"/>
      <c r="J94" s="67"/>
      <c r="K94" s="67"/>
      <c r="L94" s="67"/>
      <c r="M94" s="67"/>
      <c r="N94" s="67"/>
    </row>
    <row r="95" spans="1:14" ht="15" x14ac:dyDescent="0.25">
      <c r="A95" s="67" t="s">
        <v>11575</v>
      </c>
      <c r="B95" s="67" t="s">
        <v>176</v>
      </c>
      <c r="C95" s="67" t="s">
        <v>416</v>
      </c>
      <c r="D95" s="70">
        <v>52710</v>
      </c>
      <c r="E95" s="70">
        <v>8620</v>
      </c>
      <c r="F95" s="209">
        <v>0.163536330867008</v>
      </c>
      <c r="G95" s="67"/>
      <c r="H95" s="67"/>
      <c r="I95" s="67"/>
      <c r="J95" s="67"/>
      <c r="K95" s="67"/>
      <c r="L95" s="67"/>
      <c r="M95" s="67"/>
      <c r="N95" s="67"/>
    </row>
    <row r="96" spans="1:14" ht="15" x14ac:dyDescent="0.25">
      <c r="A96" s="67" t="s">
        <v>11576</v>
      </c>
      <c r="B96" s="67" t="s">
        <v>176</v>
      </c>
      <c r="C96" s="67" t="s">
        <v>11577</v>
      </c>
      <c r="D96" s="70">
        <v>45810</v>
      </c>
      <c r="E96" s="70">
        <v>10340</v>
      </c>
      <c r="F96" s="209">
        <v>0.22571490940842601</v>
      </c>
      <c r="G96" s="67"/>
      <c r="H96" s="67"/>
      <c r="I96" s="67"/>
      <c r="J96" s="67"/>
      <c r="K96" s="67"/>
      <c r="L96" s="67"/>
      <c r="M96" s="67"/>
      <c r="N96" s="67"/>
    </row>
    <row r="97" spans="1:14" ht="15" x14ac:dyDescent="0.25">
      <c r="A97" s="67" t="s">
        <v>11578</v>
      </c>
      <c r="B97" s="67" t="s">
        <v>176</v>
      </c>
      <c r="C97" s="67" t="s">
        <v>11579</v>
      </c>
      <c r="D97" s="70">
        <v>50700</v>
      </c>
      <c r="E97" s="70">
        <v>4800</v>
      </c>
      <c r="F97" s="209">
        <v>9.4674556213017805E-2</v>
      </c>
      <c r="G97" s="67"/>
      <c r="H97" s="67"/>
      <c r="I97" s="67"/>
      <c r="J97" s="67"/>
      <c r="K97" s="67"/>
      <c r="L97" s="67"/>
      <c r="M97" s="67"/>
      <c r="N97" s="67"/>
    </row>
    <row r="98" spans="1:14" ht="15" x14ac:dyDescent="0.25">
      <c r="A98" s="67" t="s">
        <v>11580</v>
      </c>
      <c r="B98" s="67" t="s">
        <v>176</v>
      </c>
      <c r="C98" s="67" t="s">
        <v>11581</v>
      </c>
      <c r="D98" s="70">
        <v>48920</v>
      </c>
      <c r="E98" s="70">
        <v>5650</v>
      </c>
      <c r="F98" s="209">
        <v>0.115494685200327</v>
      </c>
      <c r="G98" s="67"/>
      <c r="H98" s="67"/>
      <c r="I98" s="67"/>
      <c r="J98" s="67"/>
      <c r="K98" s="67"/>
      <c r="L98" s="67"/>
      <c r="M98" s="67"/>
      <c r="N98" s="67"/>
    </row>
    <row r="99" spans="1:14" ht="15" x14ac:dyDescent="0.25">
      <c r="A99" s="67" t="s">
        <v>11582</v>
      </c>
      <c r="B99" s="67" t="s">
        <v>176</v>
      </c>
      <c r="C99" s="67" t="s">
        <v>11583</v>
      </c>
      <c r="D99" s="70">
        <v>56710</v>
      </c>
      <c r="E99" s="70">
        <v>9770</v>
      </c>
      <c r="F99" s="209">
        <v>0.17228002116028901</v>
      </c>
      <c r="G99" s="67"/>
      <c r="H99" s="67"/>
      <c r="I99" s="67"/>
      <c r="J99" s="67"/>
      <c r="K99" s="67"/>
      <c r="L99" s="67"/>
      <c r="M99" s="67"/>
      <c r="N99" s="67"/>
    </row>
    <row r="100" spans="1:14" ht="15" x14ac:dyDescent="0.25">
      <c r="A100" s="67" t="s">
        <v>11584</v>
      </c>
      <c r="B100" s="67" t="s">
        <v>176</v>
      </c>
      <c r="C100" s="67" t="s">
        <v>11585</v>
      </c>
      <c r="D100" s="70">
        <v>40860</v>
      </c>
      <c r="E100" s="70">
        <v>9970</v>
      </c>
      <c r="F100" s="209">
        <v>0.24400391581008299</v>
      </c>
      <c r="G100" s="67"/>
      <c r="H100" s="67"/>
      <c r="I100" s="67"/>
      <c r="J100" s="67"/>
      <c r="K100" s="67"/>
      <c r="L100" s="67"/>
      <c r="M100" s="67"/>
      <c r="N100" s="67"/>
    </row>
    <row r="101" spans="1:14" ht="15" x14ac:dyDescent="0.25">
      <c r="A101" s="67" t="s">
        <v>11586</v>
      </c>
      <c r="B101" s="67" t="s">
        <v>176</v>
      </c>
      <c r="C101" s="67" t="s">
        <v>421</v>
      </c>
      <c r="D101" s="70">
        <v>46620</v>
      </c>
      <c r="E101" s="70">
        <v>6740</v>
      </c>
      <c r="F101" s="209">
        <v>0.14457314457314499</v>
      </c>
      <c r="G101" s="67"/>
      <c r="H101" s="67"/>
      <c r="I101" s="67"/>
      <c r="J101" s="67"/>
      <c r="K101" s="67"/>
      <c r="L101" s="67"/>
      <c r="M101" s="67"/>
      <c r="N101" s="67"/>
    </row>
    <row r="102" spans="1:14" ht="15" x14ac:dyDescent="0.25">
      <c r="A102" s="67" t="s">
        <v>11587</v>
      </c>
      <c r="B102" s="67" t="s">
        <v>176</v>
      </c>
      <c r="C102" s="67" t="s">
        <v>423</v>
      </c>
      <c r="D102" s="70">
        <v>42220</v>
      </c>
      <c r="E102" s="70">
        <v>1540</v>
      </c>
      <c r="F102" s="209">
        <v>3.64756039791568E-2</v>
      </c>
      <c r="G102" s="67"/>
      <c r="H102" s="67"/>
      <c r="I102" s="67"/>
      <c r="J102" s="67"/>
      <c r="K102" s="67"/>
      <c r="L102" s="67"/>
      <c r="M102" s="67"/>
      <c r="N102" s="67"/>
    </row>
    <row r="103" spans="1:14" ht="15" x14ac:dyDescent="0.25">
      <c r="A103" s="67" t="s">
        <v>11588</v>
      </c>
      <c r="B103" s="67" t="s">
        <v>176</v>
      </c>
      <c r="C103" s="67" t="s">
        <v>11589</v>
      </c>
      <c r="D103" s="70">
        <v>52940</v>
      </c>
      <c r="E103" s="70">
        <v>12410</v>
      </c>
      <c r="F103" s="209">
        <v>0.23441632036267501</v>
      </c>
      <c r="G103" s="67"/>
      <c r="H103" s="67"/>
      <c r="I103" s="67"/>
      <c r="J103" s="67"/>
      <c r="K103" s="67"/>
      <c r="L103" s="67"/>
      <c r="M103" s="67"/>
      <c r="N103" s="67"/>
    </row>
    <row r="104" spans="1:14" ht="15" x14ac:dyDescent="0.25">
      <c r="A104" s="67" t="s">
        <v>11590</v>
      </c>
      <c r="B104" s="67" t="s">
        <v>176</v>
      </c>
      <c r="C104" s="67" t="s">
        <v>430</v>
      </c>
      <c r="D104" s="70">
        <v>50270</v>
      </c>
      <c r="E104" s="70">
        <v>3570</v>
      </c>
      <c r="F104" s="209">
        <v>7.1016510841456104E-2</v>
      </c>
      <c r="G104" s="67"/>
      <c r="H104" s="67"/>
      <c r="I104" s="67"/>
      <c r="J104" s="67"/>
      <c r="K104" s="67"/>
      <c r="L104" s="67"/>
      <c r="M104" s="67"/>
      <c r="N104" s="67"/>
    </row>
    <row r="105" spans="1:14" ht="15" x14ac:dyDescent="0.25">
      <c r="A105" s="67" t="s">
        <v>11591</v>
      </c>
      <c r="B105" s="67" t="s">
        <v>176</v>
      </c>
      <c r="C105" s="67" t="s">
        <v>434</v>
      </c>
      <c r="D105" s="70">
        <v>54510</v>
      </c>
      <c r="E105" s="70">
        <v>10320</v>
      </c>
      <c r="F105" s="209">
        <v>0.18932305998899299</v>
      </c>
      <c r="G105" s="67"/>
      <c r="H105" s="67"/>
      <c r="I105" s="67"/>
      <c r="J105" s="67"/>
      <c r="K105" s="67"/>
      <c r="L105" s="67"/>
      <c r="M105" s="67"/>
      <c r="N105" s="67"/>
    </row>
    <row r="106" spans="1:14" ht="15" x14ac:dyDescent="0.25">
      <c r="A106" s="67" t="s">
        <v>11592</v>
      </c>
      <c r="B106" s="67" t="s">
        <v>176</v>
      </c>
      <c r="C106" s="67" t="s">
        <v>11593</v>
      </c>
      <c r="D106" s="70">
        <v>53970</v>
      </c>
      <c r="E106" s="70">
        <v>13800</v>
      </c>
      <c r="F106" s="209">
        <v>0.25569760978321299</v>
      </c>
      <c r="G106" s="67"/>
      <c r="H106" s="67"/>
      <c r="I106" s="67"/>
      <c r="J106" s="67"/>
      <c r="K106" s="67"/>
      <c r="L106" s="67"/>
      <c r="M106" s="67"/>
      <c r="N106" s="67"/>
    </row>
    <row r="107" spans="1:14" ht="15" x14ac:dyDescent="0.25">
      <c r="A107" s="67" t="s">
        <v>11594</v>
      </c>
      <c r="B107" s="67" t="s">
        <v>176</v>
      </c>
      <c r="C107" s="67" t="s">
        <v>436</v>
      </c>
      <c r="D107" s="70">
        <v>51080</v>
      </c>
      <c r="E107" s="70">
        <v>1620</v>
      </c>
      <c r="F107" s="209">
        <v>3.1714956930305398E-2</v>
      </c>
      <c r="G107" s="67"/>
      <c r="H107" s="67"/>
      <c r="I107" s="67"/>
      <c r="J107" s="67"/>
      <c r="K107" s="67"/>
      <c r="L107" s="67"/>
      <c r="M107" s="67"/>
      <c r="N107" s="67"/>
    </row>
    <row r="108" spans="1:14" ht="15" x14ac:dyDescent="0.25">
      <c r="A108" s="67" t="s">
        <v>11595</v>
      </c>
      <c r="B108" s="67" t="s">
        <v>176</v>
      </c>
      <c r="C108" s="67" t="s">
        <v>438</v>
      </c>
      <c r="D108" s="70">
        <v>58590</v>
      </c>
      <c r="E108" s="70">
        <v>8540</v>
      </c>
      <c r="F108" s="209">
        <v>0.14575866188769401</v>
      </c>
      <c r="G108" s="67"/>
      <c r="H108" s="67"/>
      <c r="I108" s="67"/>
      <c r="J108" s="67"/>
      <c r="K108" s="67"/>
      <c r="L108" s="67"/>
      <c r="M108" s="67"/>
      <c r="N108" s="67"/>
    </row>
    <row r="109" spans="1:14" ht="15" x14ac:dyDescent="0.25">
      <c r="A109" s="67" t="s">
        <v>11596</v>
      </c>
      <c r="B109" s="67" t="s">
        <v>176</v>
      </c>
      <c r="C109" s="67" t="s">
        <v>11597</v>
      </c>
      <c r="D109" s="70">
        <v>43490</v>
      </c>
      <c r="E109" s="70">
        <v>4730</v>
      </c>
      <c r="F109" s="209">
        <v>0.10876063462865</v>
      </c>
      <c r="G109" s="67"/>
      <c r="H109" s="67"/>
      <c r="I109" s="67"/>
      <c r="J109" s="67"/>
      <c r="K109" s="67"/>
      <c r="L109" s="67"/>
      <c r="M109" s="67"/>
      <c r="N109" s="67"/>
    </row>
    <row r="110" spans="1:14" ht="15" x14ac:dyDescent="0.25">
      <c r="A110" s="67" t="s">
        <v>11598</v>
      </c>
      <c r="B110" s="67" t="s">
        <v>177</v>
      </c>
      <c r="C110" s="67" t="s">
        <v>11599</v>
      </c>
      <c r="D110" s="70">
        <v>49830</v>
      </c>
      <c r="E110" s="70">
        <v>2460</v>
      </c>
      <c r="F110" s="209">
        <v>4.9367850692353998E-2</v>
      </c>
      <c r="G110" s="67"/>
      <c r="H110" s="67"/>
      <c r="I110" s="67"/>
      <c r="J110" s="67"/>
      <c r="K110" s="67"/>
      <c r="L110" s="67"/>
      <c r="M110" s="67"/>
      <c r="N110" s="67"/>
    </row>
    <row r="111" spans="1:14" ht="15" x14ac:dyDescent="0.25">
      <c r="A111" s="67" t="s">
        <v>11600</v>
      </c>
      <c r="B111" s="67" t="s">
        <v>177</v>
      </c>
      <c r="C111" s="67" t="s">
        <v>11601</v>
      </c>
      <c r="D111" s="70">
        <v>56970</v>
      </c>
      <c r="E111" s="70">
        <v>25320</v>
      </c>
      <c r="F111" s="209">
        <v>0.44444444444444398</v>
      </c>
      <c r="G111" s="67"/>
      <c r="H111" s="67"/>
      <c r="I111" s="67"/>
      <c r="J111" s="67"/>
      <c r="K111" s="67"/>
      <c r="L111" s="67"/>
      <c r="M111" s="67"/>
      <c r="N111" s="67"/>
    </row>
    <row r="112" spans="1:14" ht="15" x14ac:dyDescent="0.25">
      <c r="A112" s="67" t="s">
        <v>11602</v>
      </c>
      <c r="B112" s="67" t="s">
        <v>177</v>
      </c>
      <c r="C112" s="67" t="s">
        <v>11603</v>
      </c>
      <c r="D112" s="70">
        <v>39540</v>
      </c>
      <c r="E112" s="70">
        <v>3760</v>
      </c>
      <c r="F112" s="209">
        <v>9.50935761254426E-2</v>
      </c>
      <c r="G112" s="67"/>
      <c r="H112" s="67"/>
      <c r="I112" s="67"/>
      <c r="J112" s="67"/>
      <c r="K112" s="67"/>
      <c r="L112" s="67"/>
      <c r="M112" s="67"/>
      <c r="N112" s="67"/>
    </row>
    <row r="113" spans="1:14" ht="15" x14ac:dyDescent="0.25">
      <c r="A113" s="67" t="s">
        <v>11604</v>
      </c>
      <c r="B113" s="67" t="s">
        <v>177</v>
      </c>
      <c r="C113" s="67" t="s">
        <v>11605</v>
      </c>
      <c r="D113" s="70">
        <v>81500</v>
      </c>
      <c r="E113" s="70">
        <v>11020</v>
      </c>
      <c r="F113" s="209">
        <v>0.13521472392638001</v>
      </c>
      <c r="G113" s="67"/>
      <c r="H113" s="67"/>
      <c r="I113" s="67"/>
      <c r="J113" s="67"/>
      <c r="K113" s="67"/>
      <c r="L113" s="67"/>
      <c r="M113" s="67"/>
      <c r="N113" s="67"/>
    </row>
    <row r="114" spans="1:14" ht="15" x14ac:dyDescent="0.25">
      <c r="A114" s="67" t="s">
        <v>11606</v>
      </c>
      <c r="B114" s="67" t="s">
        <v>177</v>
      </c>
      <c r="C114" s="67" t="s">
        <v>11607</v>
      </c>
      <c r="D114" s="70">
        <v>63220</v>
      </c>
      <c r="E114" s="70">
        <v>13030</v>
      </c>
      <c r="F114" s="209">
        <v>0.20610566276494799</v>
      </c>
      <c r="G114" s="67"/>
      <c r="H114" s="67"/>
      <c r="I114" s="67"/>
      <c r="J114" s="67"/>
      <c r="K114" s="67"/>
      <c r="L114" s="67"/>
      <c r="M114" s="67"/>
      <c r="N114" s="67"/>
    </row>
    <row r="115" spans="1:14" ht="15" x14ac:dyDescent="0.25">
      <c r="A115" s="67" t="s">
        <v>11608</v>
      </c>
      <c r="B115" s="67" t="s">
        <v>177</v>
      </c>
      <c r="C115" s="67" t="s">
        <v>11609</v>
      </c>
      <c r="D115" s="70">
        <v>57470</v>
      </c>
      <c r="E115" s="70">
        <v>6390</v>
      </c>
      <c r="F115" s="209">
        <v>0.111188446145815</v>
      </c>
      <c r="G115" s="67"/>
      <c r="H115" s="67"/>
      <c r="I115" s="67"/>
      <c r="J115" s="67"/>
      <c r="K115" s="67"/>
      <c r="L115" s="67"/>
      <c r="M115" s="67"/>
      <c r="N115" s="67"/>
    </row>
    <row r="116" spans="1:14" ht="15" x14ac:dyDescent="0.25">
      <c r="A116" s="67" t="s">
        <v>11610</v>
      </c>
      <c r="B116" s="67" t="s">
        <v>177</v>
      </c>
      <c r="C116" s="67" t="s">
        <v>11611</v>
      </c>
      <c r="D116" s="70">
        <v>57560</v>
      </c>
      <c r="E116" s="70">
        <v>23120</v>
      </c>
      <c r="F116" s="209">
        <v>0.40166782487838798</v>
      </c>
      <c r="G116" s="67"/>
      <c r="H116" s="67"/>
      <c r="I116" s="67"/>
      <c r="J116" s="67"/>
      <c r="K116" s="67"/>
      <c r="L116" s="67"/>
      <c r="M116" s="67"/>
      <c r="N116" s="67"/>
    </row>
    <row r="117" spans="1:14" ht="15" x14ac:dyDescent="0.25">
      <c r="A117" s="67" t="s">
        <v>11612</v>
      </c>
      <c r="B117" s="67" t="s">
        <v>177</v>
      </c>
      <c r="C117" s="67" t="s">
        <v>11613</v>
      </c>
      <c r="D117" s="70">
        <v>44820</v>
      </c>
      <c r="E117" s="70">
        <v>3080</v>
      </c>
      <c r="F117" s="209">
        <v>6.8719321731369895E-2</v>
      </c>
      <c r="G117" s="67"/>
      <c r="H117" s="67"/>
      <c r="I117" s="67"/>
      <c r="J117" s="67"/>
      <c r="K117" s="67"/>
      <c r="L117" s="67"/>
      <c r="M117" s="67"/>
      <c r="N117" s="67"/>
    </row>
    <row r="118" spans="1:14" ht="15" x14ac:dyDescent="0.25">
      <c r="A118" s="67" t="s">
        <v>11614</v>
      </c>
      <c r="B118" s="67" t="s">
        <v>177</v>
      </c>
      <c r="C118" s="67" t="s">
        <v>11615</v>
      </c>
      <c r="D118" s="70">
        <v>56810</v>
      </c>
      <c r="E118" s="70">
        <v>15960</v>
      </c>
      <c r="F118" s="209">
        <v>0.28093645484949797</v>
      </c>
      <c r="G118" s="67"/>
      <c r="H118" s="67"/>
      <c r="I118" s="67"/>
      <c r="J118" s="67"/>
      <c r="K118" s="67"/>
      <c r="L118" s="67"/>
      <c r="M118" s="67"/>
      <c r="N118" s="67"/>
    </row>
    <row r="119" spans="1:14" ht="15" x14ac:dyDescent="0.25">
      <c r="A119" s="67" t="s">
        <v>11616</v>
      </c>
      <c r="B119" s="67" t="s">
        <v>177</v>
      </c>
      <c r="C119" s="67" t="s">
        <v>11617</v>
      </c>
      <c r="D119" s="70">
        <v>40340</v>
      </c>
      <c r="E119" s="70">
        <v>7250</v>
      </c>
      <c r="F119" s="209">
        <v>0.179722359940506</v>
      </c>
      <c r="G119" s="67"/>
      <c r="H119" s="67"/>
      <c r="I119" s="67"/>
      <c r="J119" s="67"/>
      <c r="K119" s="67"/>
      <c r="L119" s="67"/>
      <c r="M119" s="67"/>
      <c r="N119" s="67"/>
    </row>
    <row r="120" spans="1:14" ht="15" x14ac:dyDescent="0.25">
      <c r="A120" s="67" t="s">
        <v>11618</v>
      </c>
      <c r="B120" s="67" t="s">
        <v>177</v>
      </c>
      <c r="C120" s="67" t="s">
        <v>11619</v>
      </c>
      <c r="D120" s="70">
        <v>98370</v>
      </c>
      <c r="E120" s="70">
        <v>32260</v>
      </c>
      <c r="F120" s="209">
        <v>0.32794551184304199</v>
      </c>
      <c r="G120" s="67"/>
      <c r="H120" s="67"/>
      <c r="I120" s="67"/>
      <c r="J120" s="67"/>
      <c r="K120" s="67"/>
      <c r="L120" s="67"/>
      <c r="M120" s="67"/>
      <c r="N120" s="67"/>
    </row>
    <row r="121" spans="1:14" ht="15" x14ac:dyDescent="0.25">
      <c r="A121" s="67" t="s">
        <v>11620</v>
      </c>
      <c r="B121" s="67" t="s">
        <v>177</v>
      </c>
      <c r="C121" s="67" t="s">
        <v>11621</v>
      </c>
      <c r="D121" s="70">
        <v>40840</v>
      </c>
      <c r="E121" s="70">
        <v>5650</v>
      </c>
      <c r="F121" s="209">
        <v>0.13834476003917701</v>
      </c>
      <c r="G121" s="67"/>
      <c r="H121" s="67"/>
      <c r="I121" s="67"/>
      <c r="J121" s="67"/>
      <c r="K121" s="67"/>
      <c r="L121" s="67"/>
      <c r="M121" s="67"/>
      <c r="N121" s="67"/>
    </row>
    <row r="122" spans="1:14" ht="15" x14ac:dyDescent="0.25">
      <c r="A122" s="67" t="s">
        <v>11622</v>
      </c>
      <c r="B122" s="67" t="s">
        <v>177</v>
      </c>
      <c r="C122" s="67" t="s">
        <v>11623</v>
      </c>
      <c r="D122" s="70">
        <v>62040</v>
      </c>
      <c r="E122" s="70">
        <v>39380</v>
      </c>
      <c r="F122" s="209">
        <v>0.63475177304964503</v>
      </c>
      <c r="G122" s="67"/>
      <c r="H122" s="67"/>
      <c r="I122" s="67"/>
      <c r="J122" s="67"/>
      <c r="K122" s="67"/>
      <c r="L122" s="67"/>
      <c r="M122" s="67"/>
      <c r="N122" s="67"/>
    </row>
    <row r="123" spans="1:14" ht="15" x14ac:dyDescent="0.25">
      <c r="A123" s="67" t="s">
        <v>11624</v>
      </c>
      <c r="B123" s="67" t="s">
        <v>177</v>
      </c>
      <c r="C123" s="67" t="s">
        <v>11625</v>
      </c>
      <c r="D123" s="70">
        <v>43420</v>
      </c>
      <c r="E123" s="70">
        <v>7600</v>
      </c>
      <c r="F123" s="209">
        <v>0.175034546292031</v>
      </c>
      <c r="G123" s="67"/>
      <c r="H123" s="67"/>
      <c r="I123" s="67"/>
      <c r="J123" s="67"/>
      <c r="K123" s="67"/>
      <c r="L123" s="67"/>
      <c r="M123" s="67"/>
      <c r="N123" s="67"/>
    </row>
    <row r="124" spans="1:14" ht="15" x14ac:dyDescent="0.25">
      <c r="A124" s="67" t="s">
        <v>11626</v>
      </c>
      <c r="B124" s="67" t="s">
        <v>177</v>
      </c>
      <c r="C124" s="67" t="s">
        <v>11627</v>
      </c>
      <c r="D124" s="70">
        <v>47280</v>
      </c>
      <c r="E124" s="70">
        <v>8270</v>
      </c>
      <c r="F124" s="209">
        <v>0.17491539763113401</v>
      </c>
      <c r="G124" s="67"/>
      <c r="H124" s="67"/>
      <c r="I124" s="67"/>
      <c r="J124" s="67"/>
      <c r="K124" s="67"/>
      <c r="L124" s="67"/>
      <c r="M124" s="67"/>
      <c r="N124" s="67"/>
    </row>
    <row r="125" spans="1:14" ht="15" x14ac:dyDescent="0.25">
      <c r="A125" s="67" t="s">
        <v>11628</v>
      </c>
      <c r="B125" s="67" t="s">
        <v>177</v>
      </c>
      <c r="C125" s="67" t="s">
        <v>11629</v>
      </c>
      <c r="D125" s="70">
        <v>76970</v>
      </c>
      <c r="E125" s="70">
        <v>35570</v>
      </c>
      <c r="F125" s="209">
        <v>0.46212810185786701</v>
      </c>
      <c r="G125" s="67"/>
      <c r="H125" s="67"/>
      <c r="I125" s="67"/>
      <c r="J125" s="67"/>
      <c r="K125" s="67"/>
      <c r="L125" s="67"/>
      <c r="M125" s="67"/>
      <c r="N125" s="67"/>
    </row>
    <row r="126" spans="1:14" ht="15" x14ac:dyDescent="0.25">
      <c r="A126" s="67" t="s">
        <v>11630</v>
      </c>
      <c r="B126" s="67" t="s">
        <v>177</v>
      </c>
      <c r="C126" s="67" t="s">
        <v>11631</v>
      </c>
      <c r="D126" s="70">
        <v>65650</v>
      </c>
      <c r="E126" s="70">
        <v>16170</v>
      </c>
      <c r="F126" s="209">
        <v>0.24630616907844599</v>
      </c>
      <c r="G126" s="67"/>
      <c r="H126" s="67"/>
      <c r="I126" s="67"/>
      <c r="J126" s="67"/>
      <c r="K126" s="67"/>
      <c r="L126" s="67"/>
      <c r="M126" s="67"/>
      <c r="N126" s="67"/>
    </row>
    <row r="127" spans="1:14" ht="15" x14ac:dyDescent="0.25">
      <c r="A127" s="67" t="s">
        <v>11632</v>
      </c>
      <c r="B127" s="67" t="s">
        <v>177</v>
      </c>
      <c r="C127" s="67" t="s">
        <v>11633</v>
      </c>
      <c r="D127" s="70">
        <v>72410</v>
      </c>
      <c r="E127" s="70">
        <v>28890</v>
      </c>
      <c r="F127" s="209">
        <v>0.39897804170694701</v>
      </c>
      <c r="G127" s="67"/>
      <c r="H127" s="67"/>
      <c r="I127" s="67"/>
      <c r="J127" s="67"/>
      <c r="K127" s="67"/>
      <c r="L127" s="67"/>
      <c r="M127" s="67"/>
      <c r="N127" s="67"/>
    </row>
    <row r="128" spans="1:14" ht="15" x14ac:dyDescent="0.25">
      <c r="A128" s="67" t="s">
        <v>11634</v>
      </c>
      <c r="B128" s="67" t="s">
        <v>177</v>
      </c>
      <c r="C128" s="67" t="s">
        <v>11635</v>
      </c>
      <c r="D128" s="70">
        <v>52920</v>
      </c>
      <c r="E128" s="70">
        <v>9690</v>
      </c>
      <c r="F128" s="209">
        <v>0.18310657596371899</v>
      </c>
      <c r="G128" s="67"/>
      <c r="H128" s="67"/>
      <c r="I128" s="67"/>
      <c r="J128" s="67"/>
      <c r="K128" s="67"/>
      <c r="L128" s="67"/>
      <c r="M128" s="67"/>
      <c r="N128" s="67"/>
    </row>
    <row r="129" spans="1:14" ht="15" x14ac:dyDescent="0.25">
      <c r="A129" s="67" t="s">
        <v>11636</v>
      </c>
      <c r="B129" s="67" t="s">
        <v>177</v>
      </c>
      <c r="C129" s="67" t="s">
        <v>11637</v>
      </c>
      <c r="D129" s="70">
        <v>42570</v>
      </c>
      <c r="E129" s="70">
        <v>1180</v>
      </c>
      <c r="F129" s="209">
        <v>2.7719050974864899E-2</v>
      </c>
      <c r="G129" s="67"/>
      <c r="H129" s="67"/>
      <c r="I129" s="67"/>
      <c r="J129" s="67"/>
      <c r="K129" s="67"/>
      <c r="L129" s="67"/>
      <c r="M129" s="67"/>
      <c r="N129" s="67"/>
    </row>
    <row r="130" spans="1:14" ht="15" x14ac:dyDescent="0.25">
      <c r="A130" s="67" t="s">
        <v>11638</v>
      </c>
      <c r="B130" s="67" t="s">
        <v>177</v>
      </c>
      <c r="C130" s="67" t="s">
        <v>11639</v>
      </c>
      <c r="D130" s="70">
        <v>51970</v>
      </c>
      <c r="E130" s="70">
        <v>26940</v>
      </c>
      <c r="F130" s="209">
        <v>0.51837598614585301</v>
      </c>
      <c r="G130" s="67"/>
      <c r="H130" s="67"/>
      <c r="I130" s="67"/>
      <c r="J130" s="67"/>
      <c r="K130" s="67"/>
      <c r="L130" s="67"/>
      <c r="M130" s="67"/>
      <c r="N130" s="67"/>
    </row>
    <row r="131" spans="1:14" ht="15" x14ac:dyDescent="0.25">
      <c r="A131" s="67" t="s">
        <v>11640</v>
      </c>
      <c r="B131" s="67" t="s">
        <v>177</v>
      </c>
      <c r="C131" s="67" t="s">
        <v>11641</v>
      </c>
      <c r="D131" s="70">
        <v>55670</v>
      </c>
      <c r="E131" s="70">
        <v>25740</v>
      </c>
      <c r="F131" s="209">
        <v>0.46236752290282002</v>
      </c>
      <c r="G131" s="67"/>
      <c r="H131" s="67"/>
      <c r="I131" s="67"/>
      <c r="J131" s="67"/>
      <c r="K131" s="67"/>
      <c r="L131" s="67"/>
      <c r="M131" s="67"/>
      <c r="N131" s="67"/>
    </row>
    <row r="132" spans="1:14" ht="15" x14ac:dyDescent="0.25">
      <c r="A132" s="67" t="s">
        <v>11642</v>
      </c>
      <c r="B132" s="67" t="s">
        <v>177</v>
      </c>
      <c r="C132" s="67" t="s">
        <v>11643</v>
      </c>
      <c r="D132" s="70">
        <v>46760</v>
      </c>
      <c r="E132" s="70">
        <v>3440</v>
      </c>
      <c r="F132" s="209">
        <v>7.3567151411462806E-2</v>
      </c>
      <c r="G132" s="67"/>
      <c r="H132" s="67"/>
      <c r="I132" s="67"/>
      <c r="J132" s="67"/>
      <c r="K132" s="67"/>
      <c r="L132" s="67"/>
      <c r="M132" s="67"/>
      <c r="N132" s="67"/>
    </row>
    <row r="133" spans="1:14" ht="15" x14ac:dyDescent="0.25">
      <c r="A133" s="67" t="s">
        <v>11644</v>
      </c>
      <c r="B133" s="67" t="s">
        <v>177</v>
      </c>
      <c r="C133" s="67" t="s">
        <v>11645</v>
      </c>
      <c r="D133" s="70">
        <v>34820</v>
      </c>
      <c r="E133" s="70">
        <v>12470</v>
      </c>
      <c r="F133" s="209">
        <v>0.35812751292360701</v>
      </c>
      <c r="G133" s="67"/>
      <c r="H133" s="67"/>
      <c r="I133" s="67"/>
      <c r="J133" s="67"/>
      <c r="K133" s="67"/>
      <c r="L133" s="67"/>
      <c r="M133" s="67"/>
      <c r="N133" s="67"/>
    </row>
    <row r="134" spans="1:14" ht="15" x14ac:dyDescent="0.25">
      <c r="A134" s="67" t="s">
        <v>11646</v>
      </c>
      <c r="B134" s="67" t="s">
        <v>177</v>
      </c>
      <c r="C134" s="67" t="s">
        <v>11647</v>
      </c>
      <c r="D134" s="70">
        <v>50880</v>
      </c>
      <c r="E134" s="70">
        <v>24890</v>
      </c>
      <c r="F134" s="209">
        <v>0.48919025157232698</v>
      </c>
      <c r="G134" s="67"/>
      <c r="H134" s="67"/>
      <c r="I134" s="67"/>
      <c r="J134" s="67"/>
      <c r="K134" s="67"/>
      <c r="L134" s="67"/>
      <c r="M134" s="67"/>
      <c r="N134" s="67"/>
    </row>
    <row r="135" spans="1:14" ht="15" x14ac:dyDescent="0.25">
      <c r="A135" s="67" t="s">
        <v>11648</v>
      </c>
      <c r="B135" s="67" t="s">
        <v>177</v>
      </c>
      <c r="C135" s="67" t="s">
        <v>11649</v>
      </c>
      <c r="D135" s="70">
        <v>42400</v>
      </c>
      <c r="E135" s="70">
        <v>11070</v>
      </c>
      <c r="F135" s="209">
        <v>0.26108490566037701</v>
      </c>
      <c r="G135" s="67"/>
      <c r="H135" s="67"/>
      <c r="I135" s="67"/>
      <c r="J135" s="67"/>
      <c r="K135" s="67"/>
      <c r="L135" s="67"/>
      <c r="M135" s="67"/>
      <c r="N135" s="67"/>
    </row>
    <row r="136" spans="1:14" ht="15" x14ac:dyDescent="0.25">
      <c r="A136" s="67" t="s">
        <v>11650</v>
      </c>
      <c r="B136" s="67" t="s">
        <v>177</v>
      </c>
      <c r="C136" s="67" t="s">
        <v>11651</v>
      </c>
      <c r="D136" s="70">
        <v>39200</v>
      </c>
      <c r="E136" s="70">
        <v>5550</v>
      </c>
      <c r="F136" s="209">
        <v>0.14158163265306101</v>
      </c>
      <c r="G136" s="67"/>
      <c r="H136" s="67"/>
      <c r="I136" s="67"/>
      <c r="J136" s="67"/>
      <c r="K136" s="67"/>
      <c r="L136" s="67"/>
      <c r="M136" s="67"/>
      <c r="N136" s="67"/>
    </row>
    <row r="137" spans="1:14" ht="15" x14ac:dyDescent="0.25">
      <c r="A137" s="67" t="s">
        <v>11652</v>
      </c>
      <c r="B137" s="67" t="s">
        <v>177</v>
      </c>
      <c r="C137" s="67" t="s">
        <v>11653</v>
      </c>
      <c r="D137" s="70">
        <v>42400</v>
      </c>
      <c r="E137" s="70">
        <v>7540</v>
      </c>
      <c r="F137" s="209">
        <v>0.17783018867924499</v>
      </c>
      <c r="G137" s="67"/>
      <c r="H137" s="67"/>
      <c r="I137" s="67"/>
      <c r="J137" s="67"/>
      <c r="K137" s="67"/>
      <c r="L137" s="67"/>
      <c r="M137" s="67"/>
      <c r="N137" s="67"/>
    </row>
    <row r="138" spans="1:14" ht="15" x14ac:dyDescent="0.25">
      <c r="A138" s="67" t="s">
        <v>11654</v>
      </c>
      <c r="B138" s="67" t="s">
        <v>177</v>
      </c>
      <c r="C138" s="67" t="s">
        <v>11655</v>
      </c>
      <c r="D138" s="70">
        <v>40390</v>
      </c>
      <c r="E138" s="70">
        <v>10900</v>
      </c>
      <c r="F138" s="209">
        <v>0.26986877940084197</v>
      </c>
      <c r="G138" s="67"/>
      <c r="H138" s="67"/>
      <c r="I138" s="67"/>
      <c r="J138" s="67"/>
      <c r="K138" s="67"/>
      <c r="L138" s="67"/>
      <c r="M138" s="67"/>
      <c r="N138" s="67"/>
    </row>
    <row r="139" spans="1:14" ht="15" x14ac:dyDescent="0.25">
      <c r="A139" s="67" t="s">
        <v>11656</v>
      </c>
      <c r="B139" s="67" t="s">
        <v>177</v>
      </c>
      <c r="C139" s="67" t="s">
        <v>11657</v>
      </c>
      <c r="D139" s="70">
        <v>64040</v>
      </c>
      <c r="E139" s="70">
        <v>10820</v>
      </c>
      <c r="F139" s="209">
        <v>0.16895690193629001</v>
      </c>
      <c r="G139" s="67"/>
      <c r="H139" s="67"/>
      <c r="I139" s="67"/>
      <c r="J139" s="67"/>
      <c r="K139" s="67"/>
      <c r="L139" s="67"/>
      <c r="M139" s="67"/>
      <c r="N139" s="67"/>
    </row>
    <row r="140" spans="1:14" ht="15" x14ac:dyDescent="0.25">
      <c r="A140" s="67" t="s">
        <v>11658</v>
      </c>
      <c r="B140" s="67" t="s">
        <v>177</v>
      </c>
      <c r="C140" s="67" t="s">
        <v>11659</v>
      </c>
      <c r="D140" s="70">
        <v>47100</v>
      </c>
      <c r="E140" s="70">
        <v>2310</v>
      </c>
      <c r="F140" s="209">
        <v>4.9044585987261198E-2</v>
      </c>
      <c r="G140" s="67"/>
      <c r="H140" s="67"/>
      <c r="I140" s="67"/>
      <c r="J140" s="67"/>
      <c r="K140" s="67"/>
      <c r="L140" s="67"/>
      <c r="M140" s="67"/>
      <c r="N140" s="67"/>
    </row>
    <row r="141" spans="1:14" ht="15" x14ac:dyDescent="0.25">
      <c r="A141" s="67" t="s">
        <v>11660</v>
      </c>
      <c r="B141" s="67" t="s">
        <v>177</v>
      </c>
      <c r="C141" s="67" t="s">
        <v>11661</v>
      </c>
      <c r="D141" s="70">
        <v>51040</v>
      </c>
      <c r="E141" s="70">
        <v>19280</v>
      </c>
      <c r="F141" s="209">
        <v>0.37774294670846398</v>
      </c>
      <c r="G141" s="67"/>
      <c r="H141" s="67"/>
      <c r="I141" s="67"/>
      <c r="J141" s="67"/>
      <c r="K141" s="67"/>
      <c r="L141" s="67"/>
      <c r="M141" s="67"/>
      <c r="N141" s="67"/>
    </row>
    <row r="142" spans="1:14" ht="15" x14ac:dyDescent="0.25">
      <c r="A142" s="67" t="s">
        <v>11662</v>
      </c>
      <c r="B142" s="67" t="s">
        <v>177</v>
      </c>
      <c r="C142" s="67" t="s">
        <v>11663</v>
      </c>
      <c r="D142" s="70">
        <v>59060</v>
      </c>
      <c r="E142" s="70">
        <v>17210</v>
      </c>
      <c r="F142" s="209">
        <v>0.29139857771757499</v>
      </c>
      <c r="G142" s="67"/>
      <c r="H142" s="67"/>
      <c r="I142" s="67"/>
      <c r="J142" s="67"/>
      <c r="K142" s="67"/>
      <c r="L142" s="67"/>
      <c r="M142" s="67"/>
      <c r="N142" s="67"/>
    </row>
    <row r="143" spans="1:14" ht="15" x14ac:dyDescent="0.25">
      <c r="A143" s="67" t="s">
        <v>11664</v>
      </c>
      <c r="B143" s="67" t="s">
        <v>177</v>
      </c>
      <c r="C143" s="67" t="s">
        <v>11665</v>
      </c>
      <c r="D143" s="70">
        <v>67850</v>
      </c>
      <c r="E143" s="70">
        <v>31290</v>
      </c>
      <c r="F143" s="209">
        <v>0.461164333087693</v>
      </c>
      <c r="G143" s="67"/>
      <c r="H143" s="67"/>
      <c r="I143" s="67"/>
      <c r="J143" s="67"/>
      <c r="K143" s="67"/>
      <c r="L143" s="67"/>
      <c r="M143" s="67"/>
      <c r="N143" s="67"/>
    </row>
    <row r="144" spans="1:14" ht="15" x14ac:dyDescent="0.25">
      <c r="A144" s="67" t="s">
        <v>11666</v>
      </c>
      <c r="B144" s="67" t="s">
        <v>177</v>
      </c>
      <c r="C144" s="67" t="s">
        <v>11667</v>
      </c>
      <c r="D144" s="70">
        <v>64220</v>
      </c>
      <c r="E144" s="70">
        <v>17780</v>
      </c>
      <c r="F144" s="209">
        <v>0.276860791030832</v>
      </c>
      <c r="G144" s="67"/>
      <c r="H144" s="67"/>
      <c r="I144" s="67"/>
      <c r="J144" s="67"/>
      <c r="K144" s="67"/>
      <c r="L144" s="67"/>
      <c r="M144" s="67"/>
      <c r="N144" s="67"/>
    </row>
    <row r="145" spans="1:14" ht="15" x14ac:dyDescent="0.25">
      <c r="A145" s="67" t="s">
        <v>11668</v>
      </c>
      <c r="B145" s="67" t="s">
        <v>177</v>
      </c>
      <c r="C145" s="67" t="s">
        <v>11669</v>
      </c>
      <c r="D145" s="70">
        <v>57730</v>
      </c>
      <c r="E145" s="70">
        <v>32760</v>
      </c>
      <c r="F145" s="209">
        <v>0.567469253421098</v>
      </c>
      <c r="G145" s="67"/>
      <c r="H145" s="67"/>
      <c r="I145" s="67"/>
      <c r="J145" s="67"/>
      <c r="K145" s="67"/>
      <c r="L145" s="67"/>
      <c r="M145" s="67"/>
      <c r="N145" s="67"/>
    </row>
    <row r="146" spans="1:14" ht="15" x14ac:dyDescent="0.25">
      <c r="A146" s="67" t="s">
        <v>11670</v>
      </c>
      <c r="B146" s="67" t="s">
        <v>177</v>
      </c>
      <c r="C146" s="67" t="s">
        <v>11671</v>
      </c>
      <c r="D146" s="70">
        <v>63590</v>
      </c>
      <c r="E146" s="70">
        <v>36830</v>
      </c>
      <c r="F146" s="209">
        <v>0.57917911621324103</v>
      </c>
      <c r="G146" s="67"/>
      <c r="H146" s="67"/>
      <c r="I146" s="67"/>
      <c r="J146" s="67"/>
      <c r="K146" s="67"/>
      <c r="L146" s="67"/>
      <c r="M146" s="67"/>
      <c r="N146" s="67"/>
    </row>
    <row r="147" spans="1:14" ht="15" x14ac:dyDescent="0.25">
      <c r="A147" s="67" t="s">
        <v>11672</v>
      </c>
      <c r="B147" s="67" t="s">
        <v>177</v>
      </c>
      <c r="C147" s="67" t="s">
        <v>11673</v>
      </c>
      <c r="D147" s="70">
        <v>37990</v>
      </c>
      <c r="E147" s="70">
        <v>1680</v>
      </c>
      <c r="F147" s="209">
        <v>4.4222163727296697E-2</v>
      </c>
      <c r="G147" s="67"/>
      <c r="H147" s="67"/>
      <c r="I147" s="67"/>
      <c r="J147" s="67"/>
      <c r="K147" s="67"/>
      <c r="L147" s="67"/>
      <c r="M147" s="67"/>
      <c r="N147" s="67"/>
    </row>
    <row r="148" spans="1:14" ht="15" x14ac:dyDescent="0.25">
      <c r="A148" s="67" t="s">
        <v>11674</v>
      </c>
      <c r="B148" s="67" t="s">
        <v>177</v>
      </c>
      <c r="C148" s="67" t="s">
        <v>11675</v>
      </c>
      <c r="D148" s="70">
        <v>41930</v>
      </c>
      <c r="E148" s="70">
        <v>7270</v>
      </c>
      <c r="F148" s="209">
        <v>0.17338421178154101</v>
      </c>
      <c r="G148" s="67"/>
      <c r="H148" s="67"/>
      <c r="I148" s="67"/>
      <c r="J148" s="67"/>
      <c r="K148" s="67"/>
      <c r="L148" s="67"/>
      <c r="M148" s="67"/>
      <c r="N148" s="67"/>
    </row>
    <row r="149" spans="1:14" ht="15" x14ac:dyDescent="0.25">
      <c r="A149" s="67" t="s">
        <v>11676</v>
      </c>
      <c r="B149" s="67" t="s">
        <v>177</v>
      </c>
      <c r="C149" s="67" t="s">
        <v>11677</v>
      </c>
      <c r="D149" s="70">
        <v>42700</v>
      </c>
      <c r="E149" s="70">
        <v>1210</v>
      </c>
      <c r="F149" s="209">
        <v>2.83372365339578E-2</v>
      </c>
      <c r="G149" s="67"/>
      <c r="H149" s="67"/>
      <c r="I149" s="67"/>
      <c r="J149" s="67"/>
      <c r="K149" s="67"/>
      <c r="L149" s="67"/>
      <c r="M149" s="67"/>
      <c r="N149" s="67"/>
    </row>
    <row r="150" spans="1:14" ht="15" x14ac:dyDescent="0.25">
      <c r="A150" s="67" t="s">
        <v>11678</v>
      </c>
      <c r="B150" s="67" t="s">
        <v>177</v>
      </c>
      <c r="C150" s="67" t="s">
        <v>11679</v>
      </c>
      <c r="D150" s="70">
        <v>53660</v>
      </c>
      <c r="E150" s="70">
        <v>4950</v>
      </c>
      <c r="F150" s="209">
        <v>9.2247484159522899E-2</v>
      </c>
      <c r="G150" s="67"/>
      <c r="H150" s="67"/>
      <c r="I150" s="67"/>
      <c r="J150" s="67"/>
      <c r="K150" s="67"/>
      <c r="L150" s="67"/>
      <c r="M150" s="67"/>
      <c r="N150" s="67"/>
    </row>
    <row r="151" spans="1:14" ht="15" x14ac:dyDescent="0.25">
      <c r="A151" s="67" t="s">
        <v>11680</v>
      </c>
      <c r="B151" s="67" t="s">
        <v>177</v>
      </c>
      <c r="C151" s="67" t="s">
        <v>11681</v>
      </c>
      <c r="D151" s="70">
        <v>66910</v>
      </c>
      <c r="E151" s="70">
        <v>29320</v>
      </c>
      <c r="F151" s="209">
        <v>0.43820056792706602</v>
      </c>
      <c r="G151" s="67"/>
      <c r="H151" s="67"/>
      <c r="I151" s="67"/>
      <c r="J151" s="67"/>
      <c r="K151" s="67"/>
      <c r="L151" s="67"/>
      <c r="M151" s="67"/>
      <c r="N151" s="67"/>
    </row>
    <row r="152" spans="1:14" ht="15" x14ac:dyDescent="0.25">
      <c r="A152" s="67" t="s">
        <v>11682</v>
      </c>
      <c r="B152" s="67" t="s">
        <v>177</v>
      </c>
      <c r="C152" s="67" t="s">
        <v>11683</v>
      </c>
      <c r="D152" s="70">
        <v>45710</v>
      </c>
      <c r="E152" s="70">
        <v>1430</v>
      </c>
      <c r="F152" s="209">
        <v>3.1284182892146101E-2</v>
      </c>
      <c r="G152" s="67"/>
      <c r="H152" s="67"/>
      <c r="I152" s="67"/>
      <c r="J152" s="67"/>
      <c r="K152" s="67"/>
      <c r="L152" s="67"/>
      <c r="M152" s="67"/>
      <c r="N152" s="67"/>
    </row>
    <row r="153" spans="1:14" ht="15" x14ac:dyDescent="0.25">
      <c r="A153" s="67" t="s">
        <v>11684</v>
      </c>
      <c r="B153" s="67" t="s">
        <v>177</v>
      </c>
      <c r="C153" s="67" t="s">
        <v>11685</v>
      </c>
      <c r="D153" s="70">
        <v>55030</v>
      </c>
      <c r="E153" s="70">
        <v>33440</v>
      </c>
      <c r="F153" s="209">
        <v>0.60766854443031104</v>
      </c>
      <c r="G153" s="67"/>
      <c r="H153" s="67"/>
      <c r="I153" s="67"/>
      <c r="J153" s="67"/>
      <c r="K153" s="67"/>
      <c r="L153" s="67"/>
      <c r="M153" s="67"/>
      <c r="N153" s="67"/>
    </row>
    <row r="154" spans="1:14" ht="15" x14ac:dyDescent="0.25">
      <c r="A154" s="67" t="s">
        <v>11686</v>
      </c>
      <c r="B154" s="67" t="s">
        <v>177</v>
      </c>
      <c r="C154" s="67" t="s">
        <v>11687</v>
      </c>
      <c r="D154" s="70">
        <v>53290</v>
      </c>
      <c r="E154" s="70">
        <v>6550</v>
      </c>
      <c r="F154" s="209">
        <v>0.122912366297617</v>
      </c>
      <c r="G154" s="67"/>
      <c r="H154" s="67"/>
      <c r="I154" s="67"/>
      <c r="J154" s="67"/>
      <c r="K154" s="67"/>
      <c r="L154" s="67"/>
      <c r="M154" s="67"/>
      <c r="N154" s="67"/>
    </row>
    <row r="155" spans="1:14" ht="15" x14ac:dyDescent="0.25">
      <c r="A155" s="67" t="s">
        <v>11688</v>
      </c>
      <c r="B155" s="67" t="s">
        <v>177</v>
      </c>
      <c r="C155" s="67" t="s">
        <v>11689</v>
      </c>
      <c r="D155" s="70">
        <v>48150</v>
      </c>
      <c r="E155" s="70">
        <v>21540</v>
      </c>
      <c r="F155" s="209">
        <v>0.44735202492211801</v>
      </c>
      <c r="G155" s="67"/>
      <c r="H155" s="67"/>
      <c r="I155" s="67"/>
      <c r="J155" s="67"/>
      <c r="K155" s="67"/>
      <c r="L155" s="67"/>
      <c r="M155" s="67"/>
      <c r="N155" s="67"/>
    </row>
    <row r="156" spans="1:14" ht="15" x14ac:dyDescent="0.25">
      <c r="A156" s="67" t="s">
        <v>11690</v>
      </c>
      <c r="B156" s="67" t="s">
        <v>177</v>
      </c>
      <c r="C156" s="67" t="s">
        <v>11691</v>
      </c>
      <c r="D156" s="70">
        <v>52140</v>
      </c>
      <c r="E156" s="70">
        <v>26610</v>
      </c>
      <c r="F156" s="209">
        <v>0.51035673187571895</v>
      </c>
      <c r="G156" s="67"/>
      <c r="H156" s="67"/>
      <c r="I156" s="67"/>
      <c r="J156" s="67"/>
      <c r="K156" s="67"/>
      <c r="L156" s="67"/>
      <c r="M156" s="67"/>
      <c r="N156" s="67"/>
    </row>
    <row r="157" spans="1:14" ht="15" x14ac:dyDescent="0.25">
      <c r="A157" s="67" t="s">
        <v>11692</v>
      </c>
      <c r="B157" s="67" t="s">
        <v>177</v>
      </c>
      <c r="C157" s="67" t="s">
        <v>11693</v>
      </c>
      <c r="D157" s="70">
        <v>57110</v>
      </c>
      <c r="E157" s="70">
        <v>21330</v>
      </c>
      <c r="F157" s="209">
        <v>0.37348975661005102</v>
      </c>
      <c r="G157" s="67"/>
      <c r="H157" s="67"/>
      <c r="I157" s="67"/>
      <c r="J157" s="67"/>
      <c r="K157" s="67"/>
      <c r="L157" s="67"/>
      <c r="M157" s="67"/>
      <c r="N157" s="67"/>
    </row>
    <row r="158" spans="1:14" ht="15" x14ac:dyDescent="0.25">
      <c r="A158" s="67" t="s">
        <v>11694</v>
      </c>
      <c r="B158" s="67" t="s">
        <v>177</v>
      </c>
      <c r="C158" s="67" t="s">
        <v>4044</v>
      </c>
      <c r="D158" s="70">
        <v>78620</v>
      </c>
      <c r="E158" s="70">
        <v>52070</v>
      </c>
      <c r="F158" s="209">
        <v>0.66229966929534501</v>
      </c>
      <c r="G158" s="67"/>
      <c r="H158" s="67"/>
      <c r="I158" s="67"/>
      <c r="J158" s="67"/>
      <c r="K158" s="67"/>
      <c r="L158" s="67"/>
      <c r="M158" s="67"/>
      <c r="N158" s="67"/>
    </row>
    <row r="159" spans="1:14" ht="15" x14ac:dyDescent="0.25">
      <c r="A159" s="67" t="s">
        <v>11695</v>
      </c>
      <c r="B159" s="67" t="s">
        <v>177</v>
      </c>
      <c r="C159" s="67" t="s">
        <v>11696</v>
      </c>
      <c r="D159" s="70">
        <v>50640</v>
      </c>
      <c r="E159" s="70">
        <v>10130</v>
      </c>
      <c r="F159" s="209">
        <v>0.20003949447077399</v>
      </c>
      <c r="G159" s="67"/>
      <c r="H159" s="67"/>
      <c r="I159" s="67"/>
      <c r="J159" s="67"/>
      <c r="K159" s="67"/>
      <c r="L159" s="67"/>
      <c r="M159" s="67"/>
      <c r="N159" s="67"/>
    </row>
    <row r="160" spans="1:14" ht="15" x14ac:dyDescent="0.25">
      <c r="A160" s="67" t="s">
        <v>11697</v>
      </c>
      <c r="B160" s="67" t="s">
        <v>177</v>
      </c>
      <c r="C160" s="67" t="s">
        <v>11698</v>
      </c>
      <c r="D160" s="70">
        <v>45980</v>
      </c>
      <c r="E160" s="70">
        <v>15490</v>
      </c>
      <c r="F160" s="209">
        <v>0.33688560243584198</v>
      </c>
      <c r="G160" s="67"/>
      <c r="H160" s="67"/>
      <c r="I160" s="67"/>
      <c r="J160" s="67"/>
      <c r="K160" s="67"/>
      <c r="L160" s="67"/>
      <c r="M160" s="67"/>
      <c r="N160" s="67"/>
    </row>
    <row r="161" spans="1:14" ht="15" x14ac:dyDescent="0.25">
      <c r="A161" s="67" t="s">
        <v>11699</v>
      </c>
      <c r="B161" s="67" t="s">
        <v>177</v>
      </c>
      <c r="C161" s="67" t="s">
        <v>11700</v>
      </c>
      <c r="D161" s="70">
        <v>50070</v>
      </c>
      <c r="E161" s="70">
        <v>19590</v>
      </c>
      <c r="F161" s="209">
        <v>0.39125224685440402</v>
      </c>
      <c r="G161" s="67"/>
      <c r="H161" s="67"/>
      <c r="I161" s="67"/>
      <c r="J161" s="67"/>
      <c r="K161" s="67"/>
      <c r="L161" s="67"/>
      <c r="M161" s="67"/>
      <c r="N161" s="67"/>
    </row>
    <row r="162" spans="1:14" ht="15" x14ac:dyDescent="0.25">
      <c r="A162" s="67" t="s">
        <v>11701</v>
      </c>
      <c r="B162" s="67" t="s">
        <v>177</v>
      </c>
      <c r="C162" s="67" t="s">
        <v>11702</v>
      </c>
      <c r="D162" s="70">
        <v>55370</v>
      </c>
      <c r="E162" s="70">
        <v>21040</v>
      </c>
      <c r="F162" s="209">
        <v>0.379989163807116</v>
      </c>
      <c r="G162" s="67"/>
      <c r="H162" s="67"/>
      <c r="I162" s="67"/>
      <c r="J162" s="67"/>
      <c r="K162" s="67"/>
      <c r="L162" s="67"/>
      <c r="M162" s="67"/>
      <c r="N162" s="67"/>
    </row>
    <row r="163" spans="1:14" ht="15" x14ac:dyDescent="0.25">
      <c r="A163" s="67" t="s">
        <v>11703</v>
      </c>
      <c r="B163" s="67" t="s">
        <v>177</v>
      </c>
      <c r="C163" s="67" t="s">
        <v>11704</v>
      </c>
      <c r="D163" s="70">
        <v>48500</v>
      </c>
      <c r="E163" s="70">
        <v>25210</v>
      </c>
      <c r="F163" s="209">
        <v>0.51979381443299</v>
      </c>
      <c r="G163" s="67"/>
      <c r="H163" s="67"/>
      <c r="I163" s="67"/>
      <c r="J163" s="67"/>
      <c r="K163" s="67"/>
      <c r="L163" s="67"/>
      <c r="M163" s="67"/>
      <c r="N163" s="67"/>
    </row>
    <row r="164" spans="1:14" ht="15" x14ac:dyDescent="0.25">
      <c r="A164" s="67" t="s">
        <v>11705</v>
      </c>
      <c r="B164" s="67" t="s">
        <v>177</v>
      </c>
      <c r="C164" s="67" t="s">
        <v>11706</v>
      </c>
      <c r="D164" s="70">
        <v>42440</v>
      </c>
      <c r="E164" s="70">
        <v>6310</v>
      </c>
      <c r="F164" s="209">
        <v>0.14868049010367601</v>
      </c>
      <c r="G164" s="67"/>
      <c r="H164" s="67"/>
      <c r="I164" s="67"/>
      <c r="J164" s="67"/>
      <c r="K164" s="67"/>
      <c r="L164" s="67"/>
      <c r="M164" s="67"/>
      <c r="N164" s="67"/>
    </row>
    <row r="165" spans="1:14" ht="15" x14ac:dyDescent="0.25">
      <c r="A165" s="67" t="s">
        <v>11707</v>
      </c>
      <c r="B165" s="67" t="s">
        <v>177</v>
      </c>
      <c r="C165" s="67" t="s">
        <v>11708</v>
      </c>
      <c r="D165" s="70">
        <v>41140</v>
      </c>
      <c r="E165" s="70">
        <v>3240</v>
      </c>
      <c r="F165" s="209">
        <v>7.8755469129800706E-2</v>
      </c>
      <c r="G165" s="67"/>
      <c r="H165" s="67"/>
      <c r="I165" s="67"/>
      <c r="J165" s="67"/>
      <c r="K165" s="67"/>
      <c r="L165" s="67"/>
      <c r="M165" s="67"/>
      <c r="N165" s="67"/>
    </row>
    <row r="166" spans="1:14" ht="15" x14ac:dyDescent="0.25">
      <c r="A166" s="67" t="s">
        <v>11709</v>
      </c>
      <c r="B166" s="67" t="s">
        <v>177</v>
      </c>
      <c r="C166" s="67" t="s">
        <v>11710</v>
      </c>
      <c r="D166" s="70">
        <v>38440</v>
      </c>
      <c r="E166" s="70">
        <v>2560</v>
      </c>
      <c r="F166" s="209">
        <v>6.6597294484911598E-2</v>
      </c>
      <c r="G166" s="67"/>
      <c r="H166" s="67"/>
      <c r="I166" s="67"/>
      <c r="J166" s="67"/>
      <c r="K166" s="67"/>
      <c r="L166" s="67"/>
      <c r="M166" s="67"/>
      <c r="N166" s="67"/>
    </row>
    <row r="167" spans="1:14" ht="15" x14ac:dyDescent="0.25">
      <c r="A167" s="67" t="s">
        <v>11711</v>
      </c>
      <c r="B167" s="67" t="s">
        <v>177</v>
      </c>
      <c r="C167" s="67" t="s">
        <v>11712</v>
      </c>
      <c r="D167" s="70">
        <v>78000</v>
      </c>
      <c r="E167" s="70">
        <v>6280</v>
      </c>
      <c r="F167" s="209">
        <v>8.0512820512820493E-2</v>
      </c>
      <c r="G167" s="67"/>
      <c r="H167" s="67"/>
      <c r="I167" s="67"/>
      <c r="J167" s="67"/>
      <c r="K167" s="67"/>
      <c r="L167" s="67"/>
      <c r="M167" s="67"/>
      <c r="N167" s="67"/>
    </row>
    <row r="168" spans="1:14" ht="15" x14ac:dyDescent="0.25">
      <c r="A168" s="67" t="s">
        <v>11713</v>
      </c>
      <c r="B168" s="67" t="s">
        <v>177</v>
      </c>
      <c r="C168" s="67" t="s">
        <v>11714</v>
      </c>
      <c r="D168" s="70">
        <v>44130</v>
      </c>
      <c r="E168" s="70">
        <v>13160</v>
      </c>
      <c r="F168" s="209">
        <v>0.298209834579651</v>
      </c>
      <c r="G168" s="67"/>
      <c r="H168" s="67"/>
      <c r="I168" s="67"/>
      <c r="J168" s="67"/>
      <c r="K168" s="67"/>
      <c r="L168" s="67"/>
      <c r="M168" s="67"/>
      <c r="N168" s="67"/>
    </row>
    <row r="169" spans="1:14" ht="15" x14ac:dyDescent="0.25">
      <c r="A169" s="67" t="s">
        <v>11715</v>
      </c>
      <c r="B169" s="67" t="s">
        <v>177</v>
      </c>
      <c r="C169" s="67" t="s">
        <v>4491</v>
      </c>
      <c r="D169" s="70">
        <v>52100</v>
      </c>
      <c r="E169" s="70">
        <v>20940</v>
      </c>
      <c r="F169" s="209">
        <v>0.40191938579654501</v>
      </c>
      <c r="G169" s="67"/>
      <c r="H169" s="67"/>
      <c r="I169" s="67"/>
      <c r="J169" s="67"/>
      <c r="K169" s="67"/>
      <c r="L169" s="67"/>
      <c r="M169" s="67"/>
      <c r="N169" s="67"/>
    </row>
    <row r="170" spans="1:14" ht="15" x14ac:dyDescent="0.25">
      <c r="A170" s="67" t="s">
        <v>11716</v>
      </c>
      <c r="B170" s="67" t="s">
        <v>177</v>
      </c>
      <c r="C170" s="67" t="s">
        <v>3891</v>
      </c>
      <c r="D170" s="70">
        <v>43030</v>
      </c>
      <c r="E170" s="70">
        <v>3480</v>
      </c>
      <c r="F170" s="209">
        <v>8.0873808970485697E-2</v>
      </c>
      <c r="G170" s="67"/>
      <c r="H170" s="67"/>
      <c r="I170" s="67"/>
      <c r="J170" s="67"/>
      <c r="K170" s="67"/>
      <c r="L170" s="67"/>
      <c r="M170" s="67"/>
      <c r="N170" s="67"/>
    </row>
    <row r="171" spans="1:14" ht="15" x14ac:dyDescent="0.25">
      <c r="A171" s="67" t="s">
        <v>11717</v>
      </c>
      <c r="B171" s="67" t="s">
        <v>177</v>
      </c>
      <c r="C171" s="67" t="s">
        <v>11718</v>
      </c>
      <c r="D171" s="70">
        <v>40800</v>
      </c>
      <c r="E171" s="70">
        <v>2580</v>
      </c>
      <c r="F171" s="209">
        <v>6.3235294117647001E-2</v>
      </c>
      <c r="G171" s="67"/>
      <c r="H171" s="67"/>
      <c r="I171" s="67"/>
      <c r="J171" s="67"/>
      <c r="K171" s="67"/>
      <c r="L171" s="67"/>
      <c r="M171" s="67"/>
      <c r="N171" s="67"/>
    </row>
    <row r="172" spans="1:14" ht="15" x14ac:dyDescent="0.25">
      <c r="A172" s="67" t="s">
        <v>11719</v>
      </c>
      <c r="B172" s="67" t="s">
        <v>177</v>
      </c>
      <c r="C172" s="67" t="s">
        <v>11720</v>
      </c>
      <c r="D172" s="70">
        <v>51050</v>
      </c>
      <c r="E172" s="70">
        <v>23100</v>
      </c>
      <c r="F172" s="209">
        <v>0.452497551420176</v>
      </c>
      <c r="G172" s="67"/>
      <c r="H172" s="67"/>
      <c r="I172" s="67"/>
      <c r="J172" s="67"/>
      <c r="K172" s="67"/>
      <c r="L172" s="67"/>
      <c r="M172" s="67"/>
      <c r="N172" s="67"/>
    </row>
    <row r="173" spans="1:14" ht="15" x14ac:dyDescent="0.25">
      <c r="A173" s="67" t="s">
        <v>11721</v>
      </c>
      <c r="B173" s="67" t="s">
        <v>177</v>
      </c>
      <c r="C173" s="67" t="s">
        <v>11722</v>
      </c>
      <c r="D173" s="70">
        <v>42850</v>
      </c>
      <c r="E173" s="70">
        <v>5530</v>
      </c>
      <c r="F173" s="209">
        <v>0.12905484247374599</v>
      </c>
      <c r="G173" s="67"/>
      <c r="H173" s="67"/>
      <c r="I173" s="67"/>
      <c r="J173" s="67"/>
      <c r="K173" s="67"/>
      <c r="L173" s="67"/>
      <c r="M173" s="67"/>
      <c r="N173" s="67"/>
    </row>
    <row r="174" spans="1:14" ht="15" x14ac:dyDescent="0.25">
      <c r="A174" s="67" t="s">
        <v>11723</v>
      </c>
      <c r="B174" s="67" t="s">
        <v>177</v>
      </c>
      <c r="C174" s="67" t="s">
        <v>11724</v>
      </c>
      <c r="D174" s="70">
        <v>45150</v>
      </c>
      <c r="E174" s="70">
        <v>29620</v>
      </c>
      <c r="F174" s="209">
        <v>0.65603543743078596</v>
      </c>
      <c r="G174" s="67"/>
      <c r="H174" s="67"/>
      <c r="I174" s="67"/>
      <c r="J174" s="67"/>
      <c r="K174" s="67"/>
      <c r="L174" s="67"/>
      <c r="M174" s="67"/>
      <c r="N174" s="67"/>
    </row>
    <row r="175" spans="1:14" ht="15" x14ac:dyDescent="0.25">
      <c r="A175" s="67" t="s">
        <v>11725</v>
      </c>
      <c r="B175" s="67" t="s">
        <v>177</v>
      </c>
      <c r="C175" s="67" t="s">
        <v>11726</v>
      </c>
      <c r="D175" s="70">
        <v>54850</v>
      </c>
      <c r="E175" s="70">
        <v>28580</v>
      </c>
      <c r="F175" s="209">
        <v>0.52105742935277999</v>
      </c>
      <c r="G175" s="67"/>
      <c r="H175" s="67"/>
      <c r="I175" s="67"/>
      <c r="J175" s="67"/>
      <c r="K175" s="67"/>
      <c r="L175" s="67"/>
      <c r="M175" s="67"/>
      <c r="N175" s="67"/>
    </row>
    <row r="176" spans="1:14" ht="15" x14ac:dyDescent="0.25">
      <c r="A176" s="67" t="s">
        <v>11727</v>
      </c>
      <c r="B176" s="67" t="s">
        <v>177</v>
      </c>
      <c r="C176" s="67" t="s">
        <v>11728</v>
      </c>
      <c r="D176" s="70">
        <v>50020</v>
      </c>
      <c r="E176" s="70">
        <v>15930</v>
      </c>
      <c r="F176" s="209">
        <v>0.31847261095561802</v>
      </c>
      <c r="G176" s="67"/>
      <c r="H176" s="67"/>
      <c r="I176" s="67"/>
      <c r="J176" s="67"/>
      <c r="K176" s="67"/>
      <c r="L176" s="67"/>
      <c r="M176" s="67"/>
      <c r="N176" s="67"/>
    </row>
    <row r="177" spans="1:14" ht="15" x14ac:dyDescent="0.25">
      <c r="A177" s="67" t="s">
        <v>11729</v>
      </c>
      <c r="B177" s="67" t="s">
        <v>177</v>
      </c>
      <c r="C177" s="67" t="s">
        <v>11730</v>
      </c>
      <c r="D177" s="70">
        <v>41620</v>
      </c>
      <c r="E177" s="70">
        <v>2260</v>
      </c>
      <c r="F177" s="209">
        <v>5.4300816914944698E-2</v>
      </c>
      <c r="G177" s="67"/>
      <c r="H177" s="67"/>
      <c r="I177" s="67"/>
      <c r="J177" s="67"/>
      <c r="K177" s="67"/>
      <c r="L177" s="67"/>
      <c r="M177" s="67"/>
      <c r="N177" s="67"/>
    </row>
    <row r="178" spans="1:14" ht="15" x14ac:dyDescent="0.25">
      <c r="A178" s="67" t="s">
        <v>11731</v>
      </c>
      <c r="B178" s="67" t="s">
        <v>177</v>
      </c>
      <c r="C178" s="67" t="s">
        <v>4147</v>
      </c>
      <c r="D178" s="70">
        <v>59080</v>
      </c>
      <c r="E178" s="70">
        <v>19630</v>
      </c>
      <c r="F178" s="209">
        <v>0.33226134055517897</v>
      </c>
      <c r="G178" s="67"/>
      <c r="H178" s="67"/>
      <c r="I178" s="67"/>
      <c r="J178" s="67"/>
      <c r="K178" s="67"/>
      <c r="L178" s="67"/>
      <c r="M178" s="67"/>
      <c r="N178" s="67"/>
    </row>
    <row r="179" spans="1:14" ht="15" x14ac:dyDescent="0.25">
      <c r="A179" s="67" t="s">
        <v>11732</v>
      </c>
      <c r="B179" s="67" t="s">
        <v>177</v>
      </c>
      <c r="C179" s="67" t="s">
        <v>11733</v>
      </c>
      <c r="D179" s="70">
        <v>45860</v>
      </c>
      <c r="E179" s="70">
        <v>25120</v>
      </c>
      <c r="F179" s="209">
        <v>0.54775403401657197</v>
      </c>
      <c r="G179" s="67"/>
      <c r="H179" s="67"/>
      <c r="I179" s="67"/>
      <c r="J179" s="67"/>
      <c r="K179" s="67"/>
      <c r="L179" s="67"/>
      <c r="M179" s="67"/>
      <c r="N179" s="67"/>
    </row>
    <row r="180" spans="1:14" ht="15" x14ac:dyDescent="0.25">
      <c r="A180" s="67" t="s">
        <v>11734</v>
      </c>
      <c r="B180" s="67" t="s">
        <v>177</v>
      </c>
      <c r="C180" s="67" t="s">
        <v>11735</v>
      </c>
      <c r="D180" s="70">
        <v>67330</v>
      </c>
      <c r="E180" s="70">
        <v>23980</v>
      </c>
      <c r="F180" s="209">
        <v>0.35615624535868101</v>
      </c>
      <c r="G180" s="67"/>
      <c r="H180" s="67"/>
      <c r="I180" s="67"/>
      <c r="J180" s="67"/>
      <c r="K180" s="67"/>
      <c r="L180" s="67"/>
      <c r="M180" s="67"/>
      <c r="N180" s="67"/>
    </row>
    <row r="181" spans="1:14" ht="15" x14ac:dyDescent="0.25">
      <c r="A181" s="67" t="s">
        <v>11736</v>
      </c>
      <c r="B181" s="67" t="s">
        <v>177</v>
      </c>
      <c r="C181" s="67" t="s">
        <v>11737</v>
      </c>
      <c r="D181" s="70">
        <v>57690</v>
      </c>
      <c r="E181" s="70">
        <v>29860</v>
      </c>
      <c r="F181" s="209">
        <v>0.51759403709481699</v>
      </c>
      <c r="G181" s="67"/>
      <c r="H181" s="67"/>
      <c r="I181" s="67"/>
      <c r="J181" s="67"/>
      <c r="K181" s="67"/>
      <c r="L181" s="67"/>
      <c r="M181" s="67"/>
      <c r="N181" s="67"/>
    </row>
    <row r="182" spans="1:14" ht="15" x14ac:dyDescent="0.25">
      <c r="A182" s="67" t="s">
        <v>11738</v>
      </c>
      <c r="B182" s="67" t="s">
        <v>177</v>
      </c>
      <c r="C182" s="67" t="s">
        <v>11739</v>
      </c>
      <c r="D182" s="70">
        <v>42700</v>
      </c>
      <c r="E182" s="70">
        <v>16740</v>
      </c>
      <c r="F182" s="209">
        <v>0.39203747072599499</v>
      </c>
      <c r="G182" s="67"/>
      <c r="H182" s="67"/>
      <c r="I182" s="67"/>
      <c r="J182" s="67"/>
      <c r="K182" s="67"/>
      <c r="L182" s="67"/>
      <c r="M182" s="67"/>
      <c r="N182" s="67"/>
    </row>
    <row r="183" spans="1:14" ht="15" x14ac:dyDescent="0.25">
      <c r="A183" s="67" t="s">
        <v>11740</v>
      </c>
      <c r="B183" s="67" t="s">
        <v>171</v>
      </c>
      <c r="C183" s="67" t="s">
        <v>7529</v>
      </c>
      <c r="D183" s="70">
        <v>42250</v>
      </c>
      <c r="E183" s="70">
        <v>11440</v>
      </c>
      <c r="F183" s="209">
        <v>0.27076923076923098</v>
      </c>
      <c r="G183" s="67"/>
      <c r="H183" s="67"/>
      <c r="I183" s="67"/>
      <c r="J183" s="67"/>
      <c r="K183" s="67"/>
      <c r="L183" s="67"/>
      <c r="M183" s="67"/>
      <c r="N183" s="67"/>
    </row>
    <row r="184" spans="1:14" ht="15" x14ac:dyDescent="0.25">
      <c r="A184" s="67" t="s">
        <v>11741</v>
      </c>
      <c r="B184" s="67" t="s">
        <v>171</v>
      </c>
      <c r="C184" s="67" t="s">
        <v>7273</v>
      </c>
      <c r="D184" s="70">
        <v>48910</v>
      </c>
      <c r="E184" s="70">
        <v>17000</v>
      </c>
      <c r="F184" s="209">
        <v>0.347577182580249</v>
      </c>
      <c r="G184" s="67"/>
      <c r="H184" s="67"/>
      <c r="I184" s="67"/>
      <c r="J184" s="67"/>
      <c r="K184" s="67"/>
      <c r="L184" s="67"/>
      <c r="M184" s="67"/>
      <c r="N184" s="67"/>
    </row>
    <row r="185" spans="1:14" ht="15" x14ac:dyDescent="0.25">
      <c r="A185" s="67" t="s">
        <v>11742</v>
      </c>
      <c r="B185" s="67" t="s">
        <v>171</v>
      </c>
      <c r="C185" s="67" t="s">
        <v>7831</v>
      </c>
      <c r="D185" s="70">
        <v>43050</v>
      </c>
      <c r="E185" s="70">
        <v>9700</v>
      </c>
      <c r="F185" s="209">
        <v>0.22531939605110299</v>
      </c>
      <c r="G185" s="67"/>
      <c r="H185" s="67"/>
      <c r="I185" s="67"/>
      <c r="J185" s="67"/>
      <c r="K185" s="67"/>
      <c r="L185" s="67"/>
      <c r="M185" s="67"/>
      <c r="N185" s="67"/>
    </row>
    <row r="186" spans="1:14" ht="15" x14ac:dyDescent="0.25">
      <c r="A186" s="67" t="s">
        <v>11743</v>
      </c>
      <c r="B186" s="67" t="s">
        <v>171</v>
      </c>
      <c r="C186" s="67" t="s">
        <v>11744</v>
      </c>
      <c r="D186" s="70">
        <v>39730</v>
      </c>
      <c r="E186" s="70">
        <v>4130</v>
      </c>
      <c r="F186" s="209">
        <v>0.103951673798137</v>
      </c>
      <c r="G186" s="67"/>
      <c r="H186" s="67"/>
      <c r="I186" s="67"/>
      <c r="J186" s="67"/>
      <c r="K186" s="67"/>
      <c r="L186" s="67"/>
      <c r="M186" s="67"/>
      <c r="N186" s="67"/>
    </row>
    <row r="187" spans="1:14" ht="15" x14ac:dyDescent="0.25">
      <c r="A187" s="67" t="s">
        <v>11745</v>
      </c>
      <c r="B187" s="67" t="s">
        <v>171</v>
      </c>
      <c r="C187" s="67" t="s">
        <v>11746</v>
      </c>
      <c r="D187" s="70">
        <v>56840</v>
      </c>
      <c r="E187" s="70">
        <v>10430</v>
      </c>
      <c r="F187" s="209">
        <v>0.183497536945813</v>
      </c>
      <c r="G187" s="67"/>
      <c r="H187" s="67"/>
      <c r="I187" s="67"/>
      <c r="J187" s="67"/>
      <c r="K187" s="67"/>
      <c r="L187" s="67"/>
      <c r="M187" s="67"/>
      <c r="N187" s="67"/>
    </row>
    <row r="188" spans="1:14" ht="15" x14ac:dyDescent="0.25">
      <c r="A188" s="67" t="s">
        <v>11747</v>
      </c>
      <c r="B188" s="67" t="s">
        <v>171</v>
      </c>
      <c r="C188" s="67" t="s">
        <v>511</v>
      </c>
      <c r="D188" s="70">
        <v>44480</v>
      </c>
      <c r="E188" s="70">
        <v>10380</v>
      </c>
      <c r="F188" s="209">
        <v>0.23336330935251801</v>
      </c>
      <c r="G188" s="67"/>
      <c r="H188" s="67"/>
      <c r="I188" s="67"/>
      <c r="J188" s="67"/>
      <c r="K188" s="67"/>
      <c r="L188" s="67"/>
      <c r="M188" s="67"/>
      <c r="N188" s="67"/>
    </row>
    <row r="189" spans="1:14" ht="15" x14ac:dyDescent="0.25">
      <c r="A189" s="67" t="s">
        <v>11748</v>
      </c>
      <c r="B189" s="67" t="s">
        <v>171</v>
      </c>
      <c r="C189" s="67" t="s">
        <v>7400</v>
      </c>
      <c r="D189" s="70">
        <v>45610</v>
      </c>
      <c r="E189" s="70">
        <v>6450</v>
      </c>
      <c r="F189" s="209">
        <v>0.14141635606226699</v>
      </c>
      <c r="G189" s="67"/>
      <c r="H189" s="67"/>
      <c r="I189" s="67"/>
      <c r="J189" s="67"/>
      <c r="K189" s="67"/>
      <c r="L189" s="67"/>
      <c r="M189" s="67"/>
      <c r="N189" s="67"/>
    </row>
    <row r="190" spans="1:14" ht="15" x14ac:dyDescent="0.25">
      <c r="A190" s="67" t="s">
        <v>11749</v>
      </c>
      <c r="B190" s="67" t="s">
        <v>171</v>
      </c>
      <c r="C190" s="67" t="s">
        <v>514</v>
      </c>
      <c r="D190" s="70">
        <v>45240</v>
      </c>
      <c r="E190" s="70">
        <v>9910</v>
      </c>
      <c r="F190" s="209">
        <v>0.219053934571176</v>
      </c>
      <c r="G190" s="67"/>
      <c r="H190" s="67"/>
      <c r="I190" s="67"/>
      <c r="J190" s="67"/>
      <c r="K190" s="67"/>
      <c r="L190" s="67"/>
      <c r="M190" s="67"/>
      <c r="N190" s="67"/>
    </row>
    <row r="191" spans="1:14" ht="15" x14ac:dyDescent="0.25">
      <c r="A191" s="67" t="s">
        <v>11750</v>
      </c>
      <c r="B191" s="67" t="s">
        <v>171</v>
      </c>
      <c r="C191" s="67" t="s">
        <v>517</v>
      </c>
      <c r="D191" s="70">
        <v>44060</v>
      </c>
      <c r="E191" s="70">
        <v>6700</v>
      </c>
      <c r="F191" s="209">
        <v>0.15206536541080301</v>
      </c>
      <c r="G191" s="67"/>
      <c r="H191" s="67"/>
      <c r="I191" s="67"/>
      <c r="J191" s="67"/>
      <c r="K191" s="67"/>
      <c r="L191" s="67"/>
      <c r="M191" s="67"/>
      <c r="N191" s="67"/>
    </row>
    <row r="192" spans="1:14" ht="15" x14ac:dyDescent="0.25">
      <c r="A192" s="67" t="s">
        <v>11751</v>
      </c>
      <c r="B192" s="67" t="s">
        <v>171</v>
      </c>
      <c r="C192" s="67" t="s">
        <v>7550</v>
      </c>
      <c r="D192" s="70">
        <v>40110</v>
      </c>
      <c r="E192" s="70">
        <v>12860</v>
      </c>
      <c r="F192" s="209">
        <v>0.32061829967589101</v>
      </c>
      <c r="G192" s="67"/>
      <c r="H192" s="67"/>
      <c r="I192" s="67"/>
      <c r="J192" s="67"/>
      <c r="K192" s="67"/>
      <c r="L192" s="67"/>
      <c r="M192" s="67"/>
      <c r="N192" s="67"/>
    </row>
    <row r="193" spans="1:14" ht="15" x14ac:dyDescent="0.25">
      <c r="A193" s="67" t="s">
        <v>11752</v>
      </c>
      <c r="B193" s="67" t="s">
        <v>171</v>
      </c>
      <c r="C193" s="67" t="s">
        <v>11753</v>
      </c>
      <c r="D193" s="70">
        <v>42220</v>
      </c>
      <c r="E193" s="70">
        <v>5080</v>
      </c>
      <c r="F193" s="209">
        <v>0.120322122216959</v>
      </c>
      <c r="G193" s="67"/>
      <c r="H193" s="67"/>
      <c r="I193" s="67"/>
      <c r="J193" s="67"/>
      <c r="K193" s="67"/>
      <c r="L193" s="67"/>
      <c r="M193" s="67"/>
      <c r="N193" s="67"/>
    </row>
    <row r="194" spans="1:14" ht="15" x14ac:dyDescent="0.25">
      <c r="A194" s="67" t="s">
        <v>11754</v>
      </c>
      <c r="B194" s="67" t="s">
        <v>171</v>
      </c>
      <c r="C194" s="67" t="s">
        <v>11755</v>
      </c>
      <c r="D194" s="70">
        <v>38690</v>
      </c>
      <c r="E194" s="70">
        <v>4870</v>
      </c>
      <c r="F194" s="209">
        <v>0.125872318428534</v>
      </c>
      <c r="G194" s="67"/>
      <c r="H194" s="67"/>
      <c r="I194" s="67"/>
      <c r="J194" s="67"/>
      <c r="K194" s="67"/>
      <c r="L194" s="67"/>
      <c r="M194" s="67"/>
      <c r="N194" s="67"/>
    </row>
    <row r="195" spans="1:14" ht="15" x14ac:dyDescent="0.25">
      <c r="A195" s="67" t="s">
        <v>11756</v>
      </c>
      <c r="B195" s="67" t="s">
        <v>171</v>
      </c>
      <c r="C195" s="67" t="s">
        <v>520</v>
      </c>
      <c r="D195" s="70">
        <v>48140</v>
      </c>
      <c r="E195" s="70">
        <v>9950</v>
      </c>
      <c r="F195" s="209">
        <v>0.20668882426256799</v>
      </c>
      <c r="G195" s="67"/>
      <c r="H195" s="67"/>
      <c r="I195" s="67"/>
      <c r="J195" s="67"/>
      <c r="K195" s="67"/>
      <c r="L195" s="67"/>
      <c r="M195" s="67"/>
      <c r="N195" s="67"/>
    </row>
    <row r="196" spans="1:14" ht="15" x14ac:dyDescent="0.25">
      <c r="A196" s="67" t="s">
        <v>11757</v>
      </c>
      <c r="B196" s="67" t="s">
        <v>171</v>
      </c>
      <c r="C196" s="67" t="s">
        <v>11758</v>
      </c>
      <c r="D196" s="70">
        <v>49120</v>
      </c>
      <c r="E196" s="70">
        <v>6540</v>
      </c>
      <c r="F196" s="209">
        <v>0.13314332247557001</v>
      </c>
      <c r="G196" s="67"/>
      <c r="H196" s="67"/>
      <c r="I196" s="67"/>
      <c r="J196" s="67"/>
      <c r="K196" s="67"/>
      <c r="L196" s="67"/>
      <c r="M196" s="67"/>
      <c r="N196" s="67"/>
    </row>
    <row r="197" spans="1:14" ht="15" x14ac:dyDescent="0.25">
      <c r="A197" s="67" t="s">
        <v>11759</v>
      </c>
      <c r="B197" s="67" t="s">
        <v>171</v>
      </c>
      <c r="C197" s="67" t="s">
        <v>11760</v>
      </c>
      <c r="D197" s="70">
        <v>53120</v>
      </c>
      <c r="E197" s="70">
        <v>10250</v>
      </c>
      <c r="F197" s="209">
        <v>0.19295933734939799</v>
      </c>
      <c r="G197" s="67"/>
      <c r="H197" s="67"/>
      <c r="I197" s="67"/>
      <c r="J197" s="67"/>
      <c r="K197" s="67"/>
      <c r="L197" s="67"/>
      <c r="M197" s="67"/>
      <c r="N197" s="67"/>
    </row>
    <row r="198" spans="1:14" ht="15" x14ac:dyDescent="0.25">
      <c r="A198" s="67" t="s">
        <v>11761</v>
      </c>
      <c r="B198" s="67" t="s">
        <v>171</v>
      </c>
      <c r="C198" s="67" t="s">
        <v>11762</v>
      </c>
      <c r="D198" s="70">
        <v>55010</v>
      </c>
      <c r="E198" s="70">
        <v>15200</v>
      </c>
      <c r="F198" s="209">
        <v>0.27631339756407902</v>
      </c>
      <c r="G198" s="67"/>
      <c r="H198" s="67"/>
      <c r="I198" s="67"/>
      <c r="J198" s="67"/>
      <c r="K198" s="67"/>
      <c r="L198" s="67"/>
      <c r="M198" s="67"/>
      <c r="N198" s="67"/>
    </row>
    <row r="199" spans="1:14" ht="15" x14ac:dyDescent="0.25">
      <c r="A199" s="67" t="s">
        <v>11763</v>
      </c>
      <c r="B199" s="67" t="s">
        <v>171</v>
      </c>
      <c r="C199" s="67" t="s">
        <v>11764</v>
      </c>
      <c r="D199" s="70">
        <v>53480</v>
      </c>
      <c r="E199" s="70">
        <v>5850</v>
      </c>
      <c r="F199" s="209">
        <v>0.109386686611818</v>
      </c>
      <c r="G199" s="67"/>
      <c r="H199" s="67"/>
      <c r="I199" s="67"/>
      <c r="J199" s="67"/>
      <c r="K199" s="67"/>
      <c r="L199" s="67"/>
      <c r="M199" s="67"/>
      <c r="N199" s="67"/>
    </row>
    <row r="200" spans="1:14" ht="15" x14ac:dyDescent="0.25">
      <c r="A200" s="67" t="s">
        <v>11765</v>
      </c>
      <c r="B200" s="67" t="s">
        <v>171</v>
      </c>
      <c r="C200" s="67" t="s">
        <v>11766</v>
      </c>
      <c r="D200" s="70">
        <v>41760</v>
      </c>
      <c r="E200" s="70">
        <v>9480</v>
      </c>
      <c r="F200" s="209">
        <v>0.22701149425287401</v>
      </c>
      <c r="G200" s="67"/>
      <c r="H200" s="67"/>
      <c r="I200" s="67"/>
      <c r="J200" s="67"/>
      <c r="K200" s="67"/>
      <c r="L200" s="67"/>
      <c r="M200" s="67"/>
      <c r="N200" s="67"/>
    </row>
    <row r="201" spans="1:14" ht="15" x14ac:dyDescent="0.25">
      <c r="A201" s="67" t="s">
        <v>11767</v>
      </c>
      <c r="B201" s="67" t="s">
        <v>171</v>
      </c>
      <c r="C201" s="67" t="s">
        <v>526</v>
      </c>
      <c r="D201" s="70">
        <v>52680</v>
      </c>
      <c r="E201" s="70">
        <v>6840</v>
      </c>
      <c r="F201" s="209">
        <v>0.12984054669703901</v>
      </c>
      <c r="G201" s="67"/>
      <c r="H201" s="67"/>
      <c r="I201" s="67"/>
      <c r="J201" s="67"/>
      <c r="K201" s="67"/>
      <c r="L201" s="67"/>
      <c r="M201" s="67"/>
      <c r="N201" s="67"/>
    </row>
    <row r="202" spans="1:14" ht="15" x14ac:dyDescent="0.25">
      <c r="A202" s="67" t="s">
        <v>11768</v>
      </c>
      <c r="B202" s="67" t="s">
        <v>171</v>
      </c>
      <c r="C202" s="67" t="s">
        <v>11769</v>
      </c>
      <c r="D202" s="70">
        <v>51480</v>
      </c>
      <c r="E202" s="70">
        <v>15250</v>
      </c>
      <c r="F202" s="209">
        <v>0.29623154623154602</v>
      </c>
      <c r="G202" s="67"/>
      <c r="H202" s="67"/>
      <c r="I202" s="67"/>
      <c r="J202" s="67"/>
      <c r="K202" s="67"/>
      <c r="L202" s="67"/>
      <c r="M202" s="67"/>
      <c r="N202" s="67"/>
    </row>
    <row r="203" spans="1:14" ht="15" x14ac:dyDescent="0.25">
      <c r="A203" s="67" t="s">
        <v>11770</v>
      </c>
      <c r="B203" s="67" t="s">
        <v>171</v>
      </c>
      <c r="C203" s="67" t="s">
        <v>11771</v>
      </c>
      <c r="D203" s="70">
        <v>44420</v>
      </c>
      <c r="E203" s="70">
        <v>5150</v>
      </c>
      <c r="F203" s="209">
        <v>0.115938766321477</v>
      </c>
      <c r="G203" s="67"/>
      <c r="H203" s="67"/>
      <c r="I203" s="67"/>
      <c r="J203" s="67"/>
      <c r="K203" s="67"/>
      <c r="L203" s="67"/>
      <c r="M203" s="67"/>
      <c r="N203" s="67"/>
    </row>
    <row r="204" spans="1:14" ht="15" x14ac:dyDescent="0.25">
      <c r="A204" s="67" t="s">
        <v>11772</v>
      </c>
      <c r="B204" s="67" t="s">
        <v>171</v>
      </c>
      <c r="C204" s="67" t="s">
        <v>7333</v>
      </c>
      <c r="D204" s="70">
        <v>50860</v>
      </c>
      <c r="E204" s="70">
        <v>8880</v>
      </c>
      <c r="F204" s="209">
        <v>0.174596932756587</v>
      </c>
      <c r="G204" s="67"/>
      <c r="H204" s="67"/>
      <c r="I204" s="67"/>
      <c r="J204" s="67"/>
      <c r="K204" s="67"/>
      <c r="L204" s="67"/>
      <c r="M204" s="67"/>
      <c r="N204" s="67"/>
    </row>
    <row r="205" spans="1:14" ht="15" x14ac:dyDescent="0.25">
      <c r="A205" s="67" t="s">
        <v>11773</v>
      </c>
      <c r="B205" s="67" t="s">
        <v>171</v>
      </c>
      <c r="C205" s="67" t="s">
        <v>11774</v>
      </c>
      <c r="D205" s="70">
        <v>41250</v>
      </c>
      <c r="E205" s="70">
        <v>9430</v>
      </c>
      <c r="F205" s="209">
        <v>0.22860606060606101</v>
      </c>
      <c r="G205" s="67"/>
      <c r="H205" s="67"/>
      <c r="I205" s="67"/>
      <c r="J205" s="67"/>
      <c r="K205" s="67"/>
      <c r="L205" s="67"/>
      <c r="M205" s="67"/>
      <c r="N205" s="67"/>
    </row>
    <row r="206" spans="1:14" ht="15" x14ac:dyDescent="0.25">
      <c r="A206" s="67" t="s">
        <v>11775</v>
      </c>
      <c r="B206" s="67" t="s">
        <v>171</v>
      </c>
      <c r="C206" s="67" t="s">
        <v>11776</v>
      </c>
      <c r="D206" s="70">
        <v>41510</v>
      </c>
      <c r="E206" s="70">
        <v>3550</v>
      </c>
      <c r="F206" s="209">
        <v>8.5521561069621804E-2</v>
      </c>
      <c r="G206" s="67"/>
      <c r="H206" s="67"/>
      <c r="I206" s="67"/>
      <c r="J206" s="67"/>
      <c r="K206" s="67"/>
      <c r="L206" s="67"/>
      <c r="M206" s="67"/>
      <c r="N206" s="67"/>
    </row>
    <row r="207" spans="1:14" ht="15" x14ac:dyDescent="0.25">
      <c r="A207" s="67" t="s">
        <v>11777</v>
      </c>
      <c r="B207" s="67" t="s">
        <v>171</v>
      </c>
      <c r="C207" s="67" t="s">
        <v>11778</v>
      </c>
      <c r="D207" s="70">
        <v>45880</v>
      </c>
      <c r="E207" s="70">
        <v>4340</v>
      </c>
      <c r="F207" s="209">
        <v>9.45945945945946E-2</v>
      </c>
      <c r="G207" s="67"/>
      <c r="H207" s="67"/>
      <c r="I207" s="67"/>
      <c r="J207" s="67"/>
      <c r="K207" s="67"/>
      <c r="L207" s="67"/>
      <c r="M207" s="67"/>
      <c r="N207" s="67"/>
    </row>
    <row r="208" spans="1:14" ht="15" x14ac:dyDescent="0.25">
      <c r="A208" s="67" t="s">
        <v>11779</v>
      </c>
      <c r="B208" s="67" t="s">
        <v>171</v>
      </c>
      <c r="C208" s="67" t="s">
        <v>11780</v>
      </c>
      <c r="D208" s="70">
        <v>48120</v>
      </c>
      <c r="E208" s="70">
        <v>17460</v>
      </c>
      <c r="F208" s="209">
        <v>0.36284289276808002</v>
      </c>
      <c r="G208" s="67"/>
      <c r="H208" s="67"/>
      <c r="I208" s="67"/>
      <c r="J208" s="67"/>
      <c r="K208" s="67"/>
      <c r="L208" s="67"/>
      <c r="M208" s="67"/>
      <c r="N208" s="67"/>
    </row>
    <row r="209" spans="1:14" ht="15" x14ac:dyDescent="0.25">
      <c r="A209" s="67" t="s">
        <v>11781</v>
      </c>
      <c r="B209" s="67" t="s">
        <v>171</v>
      </c>
      <c r="C209" s="67" t="s">
        <v>11782</v>
      </c>
      <c r="D209" s="70">
        <v>46160</v>
      </c>
      <c r="E209" s="70">
        <v>10030</v>
      </c>
      <c r="F209" s="209">
        <v>0.21728769497400299</v>
      </c>
      <c r="G209" s="67"/>
      <c r="H209" s="67"/>
      <c r="I209" s="67"/>
      <c r="J209" s="67"/>
      <c r="K209" s="67"/>
      <c r="L209" s="67"/>
      <c r="M209" s="67"/>
      <c r="N209" s="67"/>
    </row>
    <row r="210" spans="1:14" ht="15" x14ac:dyDescent="0.25">
      <c r="A210" s="67" t="s">
        <v>11783</v>
      </c>
      <c r="B210" s="67" t="s">
        <v>171</v>
      </c>
      <c r="C210" s="67" t="s">
        <v>11784</v>
      </c>
      <c r="D210" s="70">
        <v>41690</v>
      </c>
      <c r="E210" s="70">
        <v>9600</v>
      </c>
      <c r="F210" s="209">
        <v>0.23027104821300101</v>
      </c>
      <c r="G210" s="67"/>
      <c r="H210" s="67"/>
      <c r="I210" s="67"/>
      <c r="J210" s="67"/>
      <c r="K210" s="67"/>
      <c r="L210" s="67"/>
      <c r="M210" s="67"/>
      <c r="N210" s="67"/>
    </row>
    <row r="211" spans="1:14" ht="15" x14ac:dyDescent="0.25">
      <c r="A211" s="67" t="s">
        <v>11785</v>
      </c>
      <c r="B211" s="67" t="s">
        <v>171</v>
      </c>
      <c r="C211" s="67" t="s">
        <v>11786</v>
      </c>
      <c r="D211" s="70">
        <v>39620</v>
      </c>
      <c r="E211" s="70">
        <v>1830</v>
      </c>
      <c r="F211" s="209">
        <v>4.61887935386169E-2</v>
      </c>
      <c r="G211" s="67"/>
      <c r="H211" s="67"/>
      <c r="I211" s="67"/>
      <c r="J211" s="67"/>
      <c r="K211" s="67"/>
      <c r="L211" s="67"/>
      <c r="M211" s="67"/>
      <c r="N211" s="67"/>
    </row>
    <row r="212" spans="1:14" ht="15" x14ac:dyDescent="0.25">
      <c r="A212" s="67" t="s">
        <v>11787</v>
      </c>
      <c r="B212" s="67" t="s">
        <v>172</v>
      </c>
      <c r="C212" s="67" t="s">
        <v>11788</v>
      </c>
      <c r="D212" s="70">
        <v>42310</v>
      </c>
      <c r="E212" s="70">
        <v>8730</v>
      </c>
      <c r="F212" s="209">
        <v>0.20633419995273</v>
      </c>
      <c r="G212" s="67"/>
      <c r="H212" s="67"/>
      <c r="I212" s="67"/>
      <c r="J212" s="67"/>
      <c r="K212" s="67"/>
      <c r="L212" s="67"/>
      <c r="M212" s="67"/>
      <c r="N212" s="67"/>
    </row>
    <row r="213" spans="1:14" ht="15" x14ac:dyDescent="0.25">
      <c r="A213" s="67" t="s">
        <v>11789</v>
      </c>
      <c r="B213" s="67" t="s">
        <v>172</v>
      </c>
      <c r="C213" s="67" t="s">
        <v>11790</v>
      </c>
      <c r="D213" s="70">
        <v>42260</v>
      </c>
      <c r="E213" s="70">
        <v>10130</v>
      </c>
      <c r="F213" s="209">
        <v>0.239706578324657</v>
      </c>
      <c r="G213" s="67"/>
      <c r="H213" s="67"/>
      <c r="I213" s="67"/>
      <c r="J213" s="67"/>
      <c r="K213" s="67"/>
      <c r="L213" s="67"/>
      <c r="M213" s="67"/>
      <c r="N213" s="67"/>
    </row>
    <row r="214" spans="1:14" ht="15" x14ac:dyDescent="0.25">
      <c r="A214" s="67" t="s">
        <v>11791</v>
      </c>
      <c r="B214" s="67" t="s">
        <v>172</v>
      </c>
      <c r="C214" s="67" t="s">
        <v>11792</v>
      </c>
      <c r="D214" s="70">
        <v>46490</v>
      </c>
      <c r="E214" s="70">
        <v>19760</v>
      </c>
      <c r="F214" s="209">
        <v>0.42503764250376402</v>
      </c>
      <c r="G214" s="67"/>
      <c r="H214" s="67"/>
      <c r="I214" s="67"/>
      <c r="J214" s="67"/>
      <c r="K214" s="67"/>
      <c r="L214" s="67"/>
      <c r="M214" s="67"/>
      <c r="N214" s="67"/>
    </row>
    <row r="215" spans="1:14" ht="15" x14ac:dyDescent="0.25">
      <c r="A215" s="67" t="s">
        <v>11793</v>
      </c>
      <c r="B215" s="67" t="s">
        <v>172</v>
      </c>
      <c r="C215" s="67" t="s">
        <v>11794</v>
      </c>
      <c r="D215" s="70">
        <v>42840</v>
      </c>
      <c r="E215" s="70">
        <v>15410</v>
      </c>
      <c r="F215" s="209">
        <v>0.35971055088702197</v>
      </c>
      <c r="G215" s="67"/>
      <c r="H215" s="67"/>
      <c r="I215" s="67"/>
      <c r="J215" s="67"/>
      <c r="K215" s="67"/>
      <c r="L215" s="67"/>
      <c r="M215" s="67"/>
      <c r="N215" s="67"/>
    </row>
    <row r="216" spans="1:14" ht="15" x14ac:dyDescent="0.25">
      <c r="A216" s="67" t="s">
        <v>11795</v>
      </c>
      <c r="B216" s="67" t="s">
        <v>172</v>
      </c>
      <c r="C216" s="67" t="s">
        <v>11796</v>
      </c>
      <c r="D216" s="70">
        <v>45260</v>
      </c>
      <c r="E216" s="70">
        <v>14870</v>
      </c>
      <c r="F216" s="209">
        <v>0.32854617764029997</v>
      </c>
      <c r="G216" s="67"/>
      <c r="H216" s="67"/>
      <c r="I216" s="67"/>
      <c r="J216" s="67"/>
      <c r="K216" s="67"/>
      <c r="L216" s="67"/>
      <c r="M216" s="67"/>
      <c r="N216" s="67"/>
    </row>
    <row r="217" spans="1:14" ht="15" x14ac:dyDescent="0.25">
      <c r="A217" s="67" t="s">
        <v>11797</v>
      </c>
      <c r="B217" s="67" t="s">
        <v>172</v>
      </c>
      <c r="C217" s="67" t="s">
        <v>11798</v>
      </c>
      <c r="D217" s="70">
        <v>64850</v>
      </c>
      <c r="E217" s="70">
        <v>12170</v>
      </c>
      <c r="F217" s="209">
        <v>0.18766383962991501</v>
      </c>
      <c r="G217" s="67"/>
      <c r="H217" s="67"/>
      <c r="I217" s="67"/>
      <c r="J217" s="67"/>
      <c r="K217" s="67"/>
      <c r="L217" s="67"/>
      <c r="M217" s="67"/>
      <c r="N217" s="67"/>
    </row>
    <row r="218" spans="1:14" ht="15" x14ac:dyDescent="0.25">
      <c r="A218" s="67" t="s">
        <v>11799</v>
      </c>
      <c r="B218" s="67" t="s">
        <v>172</v>
      </c>
      <c r="C218" s="67" t="s">
        <v>11800</v>
      </c>
      <c r="D218" s="70">
        <v>44280</v>
      </c>
      <c r="E218" s="70">
        <v>7000</v>
      </c>
      <c r="F218" s="209">
        <v>0.158084914182475</v>
      </c>
      <c r="G218" s="67"/>
      <c r="H218" s="67"/>
      <c r="I218" s="67"/>
      <c r="J218" s="67"/>
      <c r="K218" s="67"/>
      <c r="L218" s="67"/>
      <c r="M218" s="67"/>
      <c r="N218" s="67"/>
    </row>
    <row r="219" spans="1:14" ht="15" x14ac:dyDescent="0.25">
      <c r="A219" s="67" t="s">
        <v>11801</v>
      </c>
      <c r="B219" s="67" t="s">
        <v>172</v>
      </c>
      <c r="C219" s="67" t="s">
        <v>11802</v>
      </c>
      <c r="D219" s="70">
        <v>41360</v>
      </c>
      <c r="E219" s="70">
        <v>13510</v>
      </c>
      <c r="F219" s="209">
        <v>0.32664410058027099</v>
      </c>
      <c r="G219" s="67"/>
      <c r="H219" s="67"/>
      <c r="I219" s="67"/>
      <c r="J219" s="67"/>
      <c r="K219" s="67"/>
      <c r="L219" s="67"/>
      <c r="M219" s="67"/>
      <c r="N219" s="67"/>
    </row>
    <row r="220" spans="1:14" ht="15" x14ac:dyDescent="0.25">
      <c r="A220" s="67" t="s">
        <v>11803</v>
      </c>
      <c r="B220" s="67" t="s">
        <v>172</v>
      </c>
      <c r="C220" s="67" t="s">
        <v>11804</v>
      </c>
      <c r="D220" s="70">
        <v>44320</v>
      </c>
      <c r="E220" s="70">
        <v>12460</v>
      </c>
      <c r="F220" s="209">
        <v>0.28113718411552302</v>
      </c>
      <c r="G220" s="67"/>
      <c r="H220" s="67"/>
      <c r="I220" s="67"/>
      <c r="J220" s="67"/>
      <c r="K220" s="67"/>
      <c r="L220" s="67"/>
      <c r="M220" s="67"/>
      <c r="N220" s="67"/>
    </row>
    <row r="221" spans="1:14" ht="15" x14ac:dyDescent="0.25">
      <c r="A221" s="67" t="s">
        <v>11805</v>
      </c>
      <c r="B221" s="67" t="s">
        <v>172</v>
      </c>
      <c r="C221" s="67" t="s">
        <v>11806</v>
      </c>
      <c r="D221" s="70">
        <v>44020</v>
      </c>
      <c r="E221" s="70">
        <v>11690</v>
      </c>
      <c r="F221" s="209">
        <v>0.26556110858700599</v>
      </c>
      <c r="G221" s="67"/>
      <c r="H221" s="67"/>
      <c r="I221" s="67"/>
      <c r="J221" s="67"/>
      <c r="K221" s="67"/>
      <c r="L221" s="67"/>
      <c r="M221" s="67"/>
      <c r="N221" s="67"/>
    </row>
    <row r="222" spans="1:14" ht="15" x14ac:dyDescent="0.25">
      <c r="A222" s="67" t="s">
        <v>11807</v>
      </c>
      <c r="B222" s="67" t="s">
        <v>172</v>
      </c>
      <c r="C222" s="67" t="s">
        <v>11808</v>
      </c>
      <c r="D222" s="70">
        <v>43640</v>
      </c>
      <c r="E222" s="70">
        <v>9440</v>
      </c>
      <c r="F222" s="209">
        <v>0.21631530705774499</v>
      </c>
      <c r="G222" s="67"/>
      <c r="H222" s="67"/>
      <c r="I222" s="67"/>
      <c r="J222" s="67"/>
      <c r="K222" s="67"/>
      <c r="L222" s="67"/>
      <c r="M222" s="67"/>
      <c r="N222" s="67"/>
    </row>
    <row r="223" spans="1:14" ht="15" x14ac:dyDescent="0.25">
      <c r="A223" s="67" t="s">
        <v>11809</v>
      </c>
      <c r="B223" s="67" t="s">
        <v>172</v>
      </c>
      <c r="C223" s="67" t="s">
        <v>11810</v>
      </c>
      <c r="D223" s="70">
        <v>47390</v>
      </c>
      <c r="E223" s="70">
        <v>14390</v>
      </c>
      <c r="F223" s="209">
        <v>0.30365055918970202</v>
      </c>
      <c r="G223" s="67"/>
      <c r="H223" s="67"/>
      <c r="I223" s="67"/>
      <c r="J223" s="67"/>
      <c r="K223" s="67"/>
      <c r="L223" s="67"/>
      <c r="M223" s="67"/>
      <c r="N223" s="67"/>
    </row>
    <row r="224" spans="1:14" ht="15" x14ac:dyDescent="0.25">
      <c r="A224" s="67" t="s">
        <v>11811</v>
      </c>
      <c r="B224" s="67" t="s">
        <v>172</v>
      </c>
      <c r="C224" s="67" t="s">
        <v>558</v>
      </c>
      <c r="D224" s="70">
        <v>41660</v>
      </c>
      <c r="E224" s="70">
        <v>18540</v>
      </c>
      <c r="F224" s="209">
        <v>0.44503120499279902</v>
      </c>
      <c r="G224" s="67"/>
      <c r="H224" s="67"/>
      <c r="I224" s="67"/>
      <c r="J224" s="67"/>
      <c r="K224" s="67"/>
      <c r="L224" s="67"/>
      <c r="M224" s="67"/>
      <c r="N224" s="67"/>
    </row>
    <row r="225" spans="1:14" ht="15" x14ac:dyDescent="0.25">
      <c r="A225" s="67" t="s">
        <v>11812</v>
      </c>
      <c r="B225" s="67" t="s">
        <v>172</v>
      </c>
      <c r="C225" s="67" t="s">
        <v>11813</v>
      </c>
      <c r="D225" s="70">
        <v>39730</v>
      </c>
      <c r="E225" s="70">
        <v>11070</v>
      </c>
      <c r="F225" s="209">
        <v>0.278630757613894</v>
      </c>
      <c r="G225" s="67"/>
      <c r="H225" s="67"/>
      <c r="I225" s="67"/>
      <c r="J225" s="67"/>
      <c r="K225" s="67"/>
      <c r="L225" s="67"/>
      <c r="M225" s="67"/>
      <c r="N225" s="67"/>
    </row>
    <row r="226" spans="1:14" ht="15" x14ac:dyDescent="0.25">
      <c r="A226" s="67" t="s">
        <v>11814</v>
      </c>
      <c r="B226" s="67" t="s">
        <v>172</v>
      </c>
      <c r="C226" s="67" t="s">
        <v>11815</v>
      </c>
      <c r="D226" s="70">
        <v>44220</v>
      </c>
      <c r="E226" s="70">
        <v>8230</v>
      </c>
      <c r="F226" s="209">
        <v>0.18611488014473099</v>
      </c>
      <c r="G226" s="67"/>
      <c r="H226" s="67"/>
      <c r="I226" s="67"/>
      <c r="J226" s="67"/>
      <c r="K226" s="67"/>
      <c r="L226" s="67"/>
      <c r="M226" s="67"/>
      <c r="N226" s="67"/>
    </row>
    <row r="227" spans="1:14" ht="15" x14ac:dyDescent="0.25">
      <c r="A227" s="67" t="s">
        <v>11816</v>
      </c>
      <c r="B227" s="67" t="s">
        <v>172</v>
      </c>
      <c r="C227" s="67" t="s">
        <v>563</v>
      </c>
      <c r="D227" s="70">
        <v>45970</v>
      </c>
      <c r="E227" s="70">
        <v>9960</v>
      </c>
      <c r="F227" s="209">
        <v>0.21666304111376999</v>
      </c>
      <c r="G227" s="67"/>
      <c r="H227" s="67"/>
      <c r="I227" s="67"/>
      <c r="J227" s="67"/>
      <c r="K227" s="67"/>
      <c r="L227" s="67"/>
      <c r="M227" s="67"/>
      <c r="N227" s="67"/>
    </row>
    <row r="228" spans="1:14" ht="15" x14ac:dyDescent="0.25">
      <c r="A228" s="67" t="s">
        <v>11817</v>
      </c>
      <c r="B228" s="67" t="s">
        <v>172</v>
      </c>
      <c r="C228" s="67" t="s">
        <v>6958</v>
      </c>
      <c r="D228" s="70">
        <v>40410</v>
      </c>
      <c r="E228" s="70">
        <v>4200</v>
      </c>
      <c r="F228" s="209">
        <v>0.10393466963622899</v>
      </c>
      <c r="G228" s="67"/>
      <c r="H228" s="67"/>
      <c r="I228" s="67"/>
      <c r="J228" s="67"/>
      <c r="K228" s="67"/>
      <c r="L228" s="67"/>
      <c r="M228" s="67"/>
      <c r="N228" s="67"/>
    </row>
    <row r="229" spans="1:14" ht="15" x14ac:dyDescent="0.25">
      <c r="A229" s="67" t="s">
        <v>11818</v>
      </c>
      <c r="B229" s="67" t="s">
        <v>172</v>
      </c>
      <c r="C229" s="67" t="s">
        <v>571</v>
      </c>
      <c r="D229" s="70">
        <v>46400</v>
      </c>
      <c r="E229" s="70">
        <v>9310</v>
      </c>
      <c r="F229" s="209">
        <v>0.20064655172413801</v>
      </c>
      <c r="G229" s="67"/>
      <c r="H229" s="67"/>
      <c r="I229" s="67"/>
      <c r="J229" s="67"/>
      <c r="K229" s="67"/>
      <c r="L229" s="67"/>
      <c r="M229" s="67"/>
      <c r="N229" s="67"/>
    </row>
    <row r="230" spans="1:14" ht="15" x14ac:dyDescent="0.25">
      <c r="A230" s="67" t="s">
        <v>11819</v>
      </c>
      <c r="B230" s="67" t="s">
        <v>172</v>
      </c>
      <c r="C230" s="67" t="s">
        <v>11820</v>
      </c>
      <c r="D230" s="70">
        <v>53450</v>
      </c>
      <c r="E230" s="70">
        <v>9830</v>
      </c>
      <c r="F230" s="209">
        <v>0.18391019644527601</v>
      </c>
      <c r="G230" s="67"/>
      <c r="H230" s="67"/>
      <c r="I230" s="67"/>
      <c r="J230" s="67"/>
      <c r="K230" s="67"/>
      <c r="L230" s="67"/>
      <c r="M230" s="67"/>
      <c r="N230" s="67"/>
    </row>
    <row r="231" spans="1:14" ht="15" x14ac:dyDescent="0.25">
      <c r="A231" s="67" t="s">
        <v>11821</v>
      </c>
      <c r="B231" s="67" t="s">
        <v>172</v>
      </c>
      <c r="C231" s="67" t="s">
        <v>11822</v>
      </c>
      <c r="D231" s="70">
        <v>45630</v>
      </c>
      <c r="E231" s="70">
        <v>6280</v>
      </c>
      <c r="F231" s="209">
        <v>0.13762875301336799</v>
      </c>
      <c r="G231" s="67"/>
      <c r="H231" s="67"/>
      <c r="I231" s="67"/>
      <c r="J231" s="67"/>
      <c r="K231" s="67"/>
      <c r="L231" s="67"/>
      <c r="M231" s="67"/>
      <c r="N231" s="67"/>
    </row>
    <row r="232" spans="1:14" ht="15" x14ac:dyDescent="0.25">
      <c r="A232" s="67" t="s">
        <v>11823</v>
      </c>
      <c r="B232" s="67" t="s">
        <v>172</v>
      </c>
      <c r="C232" s="67" t="s">
        <v>573</v>
      </c>
      <c r="D232" s="70">
        <v>41170</v>
      </c>
      <c r="E232" s="70">
        <v>11210</v>
      </c>
      <c r="F232" s="209">
        <v>0.27228564488705398</v>
      </c>
      <c r="G232" s="67"/>
      <c r="H232" s="67"/>
      <c r="I232" s="67"/>
      <c r="J232" s="67"/>
      <c r="K232" s="67"/>
      <c r="L232" s="67"/>
      <c r="M232" s="67"/>
      <c r="N232" s="67"/>
    </row>
    <row r="233" spans="1:14" ht="15" x14ac:dyDescent="0.25">
      <c r="A233" s="67" t="s">
        <v>11824</v>
      </c>
      <c r="B233" s="67" t="s">
        <v>172</v>
      </c>
      <c r="C233" s="67" t="s">
        <v>11825</v>
      </c>
      <c r="D233" s="70">
        <v>50260</v>
      </c>
      <c r="E233" s="70">
        <v>10290</v>
      </c>
      <c r="F233" s="209">
        <v>0.20473537604456801</v>
      </c>
      <c r="G233" s="67"/>
      <c r="H233" s="67"/>
      <c r="I233" s="67"/>
      <c r="J233" s="67"/>
      <c r="K233" s="67"/>
      <c r="L233" s="67"/>
      <c r="M233" s="67"/>
      <c r="N233" s="67"/>
    </row>
    <row r="234" spans="1:14" ht="15" x14ac:dyDescent="0.25">
      <c r="A234" s="67" t="s">
        <v>11826</v>
      </c>
      <c r="B234" s="67" t="s">
        <v>172</v>
      </c>
      <c r="C234" s="67" t="s">
        <v>11827</v>
      </c>
      <c r="D234" s="70">
        <v>39210</v>
      </c>
      <c r="E234" s="70">
        <v>7810</v>
      </c>
      <c r="F234" s="209">
        <v>0.19918388166284101</v>
      </c>
      <c r="G234" s="67"/>
      <c r="H234" s="67"/>
      <c r="I234" s="67"/>
      <c r="J234" s="67"/>
      <c r="K234" s="67"/>
      <c r="L234" s="67"/>
      <c r="M234" s="67"/>
      <c r="N234" s="67"/>
    </row>
    <row r="235" spans="1:14" ht="15" x14ac:dyDescent="0.25">
      <c r="A235" s="67" t="s">
        <v>11828</v>
      </c>
      <c r="B235" s="67" t="s">
        <v>172</v>
      </c>
      <c r="C235" s="67" t="s">
        <v>11829</v>
      </c>
      <c r="D235" s="70">
        <v>60560</v>
      </c>
      <c r="E235" s="70">
        <v>11890</v>
      </c>
      <c r="F235" s="209">
        <v>0.196334214002642</v>
      </c>
      <c r="G235" s="67"/>
      <c r="H235" s="67"/>
      <c r="I235" s="67"/>
      <c r="J235" s="67"/>
      <c r="K235" s="67"/>
      <c r="L235" s="67"/>
      <c r="M235" s="67"/>
      <c r="N235" s="67"/>
    </row>
    <row r="236" spans="1:14" ht="15" x14ac:dyDescent="0.25">
      <c r="A236" s="67" t="s">
        <v>11830</v>
      </c>
      <c r="B236" s="67" t="s">
        <v>172</v>
      </c>
      <c r="C236" s="67" t="s">
        <v>11831</v>
      </c>
      <c r="D236" s="70">
        <v>46620</v>
      </c>
      <c r="E236" s="70">
        <v>4950</v>
      </c>
      <c r="F236" s="209">
        <v>0.10617760617760599</v>
      </c>
      <c r="G236" s="67"/>
      <c r="H236" s="67"/>
      <c r="I236" s="67"/>
      <c r="J236" s="67"/>
      <c r="K236" s="67"/>
      <c r="L236" s="67"/>
      <c r="M236" s="67"/>
      <c r="N236" s="67"/>
    </row>
    <row r="237" spans="1:14" ht="15" x14ac:dyDescent="0.25">
      <c r="A237" s="67" t="s">
        <v>11832</v>
      </c>
      <c r="B237" s="67" t="s">
        <v>172</v>
      </c>
      <c r="C237" s="67" t="s">
        <v>577</v>
      </c>
      <c r="D237" s="70">
        <v>46980</v>
      </c>
      <c r="E237" s="70">
        <v>7930</v>
      </c>
      <c r="F237" s="209">
        <v>0.16879523201362301</v>
      </c>
      <c r="G237" s="67"/>
      <c r="H237" s="67"/>
      <c r="I237" s="67"/>
      <c r="J237" s="67"/>
      <c r="K237" s="67"/>
      <c r="L237" s="67"/>
      <c r="M237" s="67"/>
      <c r="N237" s="67"/>
    </row>
    <row r="238" spans="1:14" ht="15" x14ac:dyDescent="0.25">
      <c r="A238" s="67" t="s">
        <v>11833</v>
      </c>
      <c r="B238" s="67" t="s">
        <v>172</v>
      </c>
      <c r="C238" s="67" t="s">
        <v>11834</v>
      </c>
      <c r="D238" s="70">
        <v>49040</v>
      </c>
      <c r="E238" s="70">
        <v>4000</v>
      </c>
      <c r="F238" s="209">
        <v>8.1566068515497595E-2</v>
      </c>
      <c r="G238" s="67"/>
      <c r="H238" s="67"/>
      <c r="I238" s="67"/>
      <c r="J238" s="67"/>
      <c r="K238" s="67"/>
      <c r="L238" s="67"/>
      <c r="M238" s="67"/>
      <c r="N238" s="67"/>
    </row>
    <row r="239" spans="1:14" ht="15" x14ac:dyDescent="0.25">
      <c r="A239" s="67" t="s">
        <v>11835</v>
      </c>
      <c r="B239" s="67" t="s">
        <v>172</v>
      </c>
      <c r="C239" s="67" t="s">
        <v>580</v>
      </c>
      <c r="D239" s="70">
        <v>44340</v>
      </c>
      <c r="E239" s="70">
        <v>5650</v>
      </c>
      <c r="F239" s="209">
        <v>0.12742444745151099</v>
      </c>
      <c r="G239" s="67"/>
      <c r="H239" s="67"/>
      <c r="I239" s="67"/>
      <c r="J239" s="67"/>
      <c r="K239" s="67"/>
      <c r="L239" s="67"/>
      <c r="M239" s="67"/>
      <c r="N239" s="67"/>
    </row>
    <row r="240" spans="1:14" ht="15" x14ac:dyDescent="0.25">
      <c r="A240" s="67" t="s">
        <v>11836</v>
      </c>
      <c r="B240" s="67" t="s">
        <v>172</v>
      </c>
      <c r="C240" s="67" t="s">
        <v>11837</v>
      </c>
      <c r="D240" s="70">
        <v>35950</v>
      </c>
      <c r="E240" s="70">
        <v>5620</v>
      </c>
      <c r="F240" s="209">
        <v>0.156328233657858</v>
      </c>
      <c r="G240" s="67"/>
      <c r="H240" s="67"/>
      <c r="I240" s="67"/>
      <c r="J240" s="67"/>
      <c r="K240" s="67"/>
      <c r="L240" s="67"/>
      <c r="M240" s="67"/>
      <c r="N240" s="67"/>
    </row>
    <row r="241" spans="1:14" ht="15" x14ac:dyDescent="0.25">
      <c r="A241" s="67" t="s">
        <v>11838</v>
      </c>
      <c r="B241" s="67" t="s">
        <v>172</v>
      </c>
      <c r="C241" s="67" t="s">
        <v>11839</v>
      </c>
      <c r="D241" s="70">
        <v>47930</v>
      </c>
      <c r="E241" s="70">
        <v>8780</v>
      </c>
      <c r="F241" s="209">
        <v>0.183183809722512</v>
      </c>
      <c r="G241" s="67"/>
      <c r="H241" s="67"/>
      <c r="I241" s="67"/>
      <c r="J241" s="67"/>
      <c r="K241" s="67"/>
      <c r="L241" s="67"/>
      <c r="M241" s="67"/>
      <c r="N241" s="67"/>
    </row>
    <row r="242" spans="1:14" ht="15" x14ac:dyDescent="0.25">
      <c r="A242" s="67" t="s">
        <v>11840</v>
      </c>
      <c r="B242" s="67" t="s">
        <v>172</v>
      </c>
      <c r="C242" s="67" t="s">
        <v>582</v>
      </c>
      <c r="D242" s="70">
        <v>42270</v>
      </c>
      <c r="E242" s="70">
        <v>20250</v>
      </c>
      <c r="F242" s="209">
        <v>0.47906316536550803</v>
      </c>
      <c r="G242" s="67"/>
      <c r="H242" s="67"/>
      <c r="I242" s="67"/>
      <c r="J242" s="67"/>
      <c r="K242" s="67"/>
      <c r="L242" s="67"/>
      <c r="M242" s="67"/>
      <c r="N242" s="67"/>
    </row>
    <row r="243" spans="1:14" ht="15" x14ac:dyDescent="0.25">
      <c r="A243" s="67" t="s">
        <v>11841</v>
      </c>
      <c r="B243" s="67" t="s">
        <v>172</v>
      </c>
      <c r="C243" s="67" t="s">
        <v>585</v>
      </c>
      <c r="D243" s="70">
        <v>54260</v>
      </c>
      <c r="E243" s="70">
        <v>2110</v>
      </c>
      <c r="F243" s="209">
        <v>3.8886841135274602E-2</v>
      </c>
      <c r="G243" s="67"/>
      <c r="H243" s="67"/>
      <c r="I243" s="67"/>
      <c r="J243" s="67"/>
      <c r="K243" s="67"/>
      <c r="L243" s="67"/>
      <c r="M243" s="67"/>
      <c r="N243" s="67"/>
    </row>
    <row r="244" spans="1:14" ht="15" x14ac:dyDescent="0.25">
      <c r="A244" s="67" t="s">
        <v>11842</v>
      </c>
      <c r="B244" s="67" t="s">
        <v>172</v>
      </c>
      <c r="C244" s="67" t="s">
        <v>11843</v>
      </c>
      <c r="D244" s="70">
        <v>39480</v>
      </c>
      <c r="E244" s="70">
        <v>11870</v>
      </c>
      <c r="F244" s="209">
        <v>0.30065856129685897</v>
      </c>
      <c r="G244" s="67"/>
      <c r="H244" s="67"/>
      <c r="I244" s="67"/>
      <c r="J244" s="67"/>
      <c r="K244" s="67"/>
      <c r="L244" s="67"/>
      <c r="M244" s="67"/>
      <c r="N244" s="67"/>
    </row>
    <row r="245" spans="1:14" ht="15" x14ac:dyDescent="0.25">
      <c r="A245" s="67" t="s">
        <v>11844</v>
      </c>
      <c r="B245" s="67" t="s">
        <v>172</v>
      </c>
      <c r="C245" s="67" t="s">
        <v>4328</v>
      </c>
      <c r="D245" s="70">
        <v>47650</v>
      </c>
      <c r="E245" s="70">
        <v>10620</v>
      </c>
      <c r="F245" s="209">
        <v>0.222875131164743</v>
      </c>
      <c r="G245" s="67"/>
      <c r="H245" s="67"/>
      <c r="I245" s="67"/>
      <c r="J245" s="67"/>
      <c r="K245" s="67"/>
      <c r="L245" s="67"/>
      <c r="M245" s="67"/>
      <c r="N245" s="67"/>
    </row>
    <row r="246" spans="1:14" ht="15" x14ac:dyDescent="0.25">
      <c r="A246" s="67" t="s">
        <v>11845</v>
      </c>
      <c r="B246" s="67" t="s">
        <v>172</v>
      </c>
      <c r="C246" s="67" t="s">
        <v>11846</v>
      </c>
      <c r="D246" s="70">
        <v>60360</v>
      </c>
      <c r="E246" s="70">
        <v>23820</v>
      </c>
      <c r="F246" s="209">
        <v>0.39463220675944299</v>
      </c>
      <c r="G246" s="67"/>
      <c r="H246" s="67"/>
      <c r="I246" s="67"/>
      <c r="J246" s="67"/>
      <c r="K246" s="67"/>
      <c r="L246" s="67"/>
      <c r="M246" s="67"/>
      <c r="N246" s="67"/>
    </row>
    <row r="247" spans="1:14" ht="15" x14ac:dyDescent="0.25">
      <c r="A247" s="67" t="s">
        <v>11847</v>
      </c>
      <c r="B247" s="67" t="s">
        <v>172</v>
      </c>
      <c r="C247" s="67" t="s">
        <v>11848</v>
      </c>
      <c r="D247" s="70">
        <v>48730</v>
      </c>
      <c r="E247" s="70">
        <v>19640</v>
      </c>
      <c r="F247" s="209">
        <v>0.40303714344346397</v>
      </c>
      <c r="G247" s="67"/>
      <c r="H247" s="67"/>
      <c r="I247" s="67"/>
      <c r="J247" s="67"/>
      <c r="K247" s="67"/>
      <c r="L247" s="67"/>
      <c r="M247" s="67"/>
      <c r="N247" s="67"/>
    </row>
    <row r="248" spans="1:14" ht="15" x14ac:dyDescent="0.25">
      <c r="A248" s="67" t="s">
        <v>11849</v>
      </c>
      <c r="B248" s="67" t="s">
        <v>172</v>
      </c>
      <c r="C248" s="67" t="s">
        <v>11850</v>
      </c>
      <c r="D248" s="70">
        <v>44230</v>
      </c>
      <c r="E248" s="70">
        <v>21670</v>
      </c>
      <c r="F248" s="209">
        <v>0.48993895546009503</v>
      </c>
      <c r="G248" s="67"/>
      <c r="H248" s="67"/>
      <c r="I248" s="67"/>
      <c r="J248" s="67"/>
      <c r="K248" s="67"/>
      <c r="L248" s="67"/>
      <c r="M248" s="67"/>
      <c r="N248" s="67"/>
    </row>
    <row r="249" spans="1:14" ht="15" x14ac:dyDescent="0.25">
      <c r="A249" s="67" t="s">
        <v>11851</v>
      </c>
      <c r="B249" s="67" t="s">
        <v>172</v>
      </c>
      <c r="C249" s="67" t="s">
        <v>11852</v>
      </c>
      <c r="D249" s="70">
        <v>40270</v>
      </c>
      <c r="E249" s="70">
        <v>5370</v>
      </c>
      <c r="F249" s="209">
        <v>0.13334988825428401</v>
      </c>
      <c r="G249" s="67"/>
      <c r="H249" s="67"/>
      <c r="I249" s="67"/>
      <c r="J249" s="67"/>
      <c r="K249" s="67"/>
      <c r="L249" s="67"/>
      <c r="M249" s="67"/>
      <c r="N249" s="67"/>
    </row>
    <row r="250" spans="1:14" ht="15" x14ac:dyDescent="0.25">
      <c r="A250" s="67" t="s">
        <v>11853</v>
      </c>
      <c r="B250" s="67" t="s">
        <v>172</v>
      </c>
      <c r="C250" s="67" t="s">
        <v>11854</v>
      </c>
      <c r="D250" s="70">
        <v>44120</v>
      </c>
      <c r="E250" s="70">
        <v>9900</v>
      </c>
      <c r="F250" s="209">
        <v>0.22438803263825899</v>
      </c>
      <c r="G250" s="67"/>
      <c r="H250" s="67"/>
      <c r="I250" s="67"/>
      <c r="J250" s="67"/>
      <c r="K250" s="67"/>
      <c r="L250" s="67"/>
      <c r="M250" s="67"/>
      <c r="N250" s="67"/>
    </row>
    <row r="251" spans="1:14" ht="15" x14ac:dyDescent="0.25">
      <c r="A251" s="67" t="s">
        <v>11855</v>
      </c>
      <c r="B251" s="67" t="s">
        <v>172</v>
      </c>
      <c r="C251" s="67" t="s">
        <v>11856</v>
      </c>
      <c r="D251" s="70">
        <v>44010</v>
      </c>
      <c r="E251" s="70">
        <v>7390</v>
      </c>
      <c r="F251" s="209">
        <v>0.167916382640309</v>
      </c>
      <c r="G251" s="67"/>
      <c r="H251" s="67"/>
      <c r="I251" s="67"/>
      <c r="J251" s="67"/>
      <c r="K251" s="67"/>
      <c r="L251" s="67"/>
      <c r="M251" s="67"/>
      <c r="N251" s="67"/>
    </row>
    <row r="252" spans="1:14" ht="15" x14ac:dyDescent="0.25">
      <c r="A252" s="67" t="s">
        <v>11857</v>
      </c>
      <c r="B252" s="67" t="s">
        <v>172</v>
      </c>
      <c r="C252" s="67" t="s">
        <v>11858</v>
      </c>
      <c r="D252" s="70">
        <v>90630</v>
      </c>
      <c r="E252" s="70">
        <v>18570</v>
      </c>
      <c r="F252" s="209">
        <v>0.204899040052963</v>
      </c>
      <c r="G252" s="67"/>
      <c r="H252" s="67"/>
      <c r="I252" s="67"/>
      <c r="J252" s="67"/>
      <c r="K252" s="67"/>
      <c r="L252" s="67"/>
      <c r="M252" s="67"/>
      <c r="N252" s="67"/>
    </row>
    <row r="253" spans="1:14" ht="15" x14ac:dyDescent="0.25">
      <c r="A253" s="67" t="s">
        <v>11859</v>
      </c>
      <c r="B253" s="67" t="s">
        <v>172</v>
      </c>
      <c r="C253" s="67" t="s">
        <v>11860</v>
      </c>
      <c r="D253" s="70">
        <v>69270</v>
      </c>
      <c r="E253" s="70">
        <v>30240</v>
      </c>
      <c r="F253" s="209">
        <v>0.436552620181897</v>
      </c>
      <c r="G253" s="67"/>
      <c r="H253" s="67"/>
      <c r="I253" s="67"/>
      <c r="J253" s="67"/>
      <c r="K253" s="67"/>
      <c r="L253" s="67"/>
      <c r="M253" s="67"/>
      <c r="N253" s="67"/>
    </row>
    <row r="254" spans="1:14" ht="15" x14ac:dyDescent="0.25">
      <c r="A254" s="67" t="s">
        <v>11861</v>
      </c>
      <c r="B254" s="67" t="s">
        <v>172</v>
      </c>
      <c r="C254" s="67" t="s">
        <v>11862</v>
      </c>
      <c r="D254" s="70">
        <v>46000</v>
      </c>
      <c r="E254" s="70">
        <v>14290</v>
      </c>
      <c r="F254" s="209">
        <v>0.31065217391304401</v>
      </c>
      <c r="G254" s="67"/>
      <c r="H254" s="67"/>
      <c r="I254" s="67"/>
      <c r="J254" s="67"/>
      <c r="K254" s="67"/>
      <c r="L254" s="67"/>
      <c r="M254" s="67"/>
      <c r="N254" s="67"/>
    </row>
    <row r="255" spans="1:14" ht="15" x14ac:dyDescent="0.25">
      <c r="A255" s="67" t="s">
        <v>11863</v>
      </c>
      <c r="B255" s="67" t="s">
        <v>172</v>
      </c>
      <c r="C255" s="67" t="s">
        <v>11864</v>
      </c>
      <c r="D255" s="70">
        <v>42640</v>
      </c>
      <c r="E255" s="70">
        <v>9660</v>
      </c>
      <c r="F255" s="209">
        <v>0.226547842401501</v>
      </c>
      <c r="G255" s="67"/>
      <c r="H255" s="67"/>
      <c r="I255" s="67"/>
      <c r="J255" s="67"/>
      <c r="K255" s="67"/>
      <c r="L255" s="67"/>
      <c r="M255" s="67"/>
      <c r="N255" s="67"/>
    </row>
    <row r="256" spans="1:14" ht="15" x14ac:dyDescent="0.25">
      <c r="A256" s="67" t="s">
        <v>11865</v>
      </c>
      <c r="B256" s="67" t="s">
        <v>172</v>
      </c>
      <c r="C256" s="67" t="s">
        <v>11866</v>
      </c>
      <c r="D256" s="70">
        <v>44250</v>
      </c>
      <c r="E256" s="70">
        <v>13820</v>
      </c>
      <c r="F256" s="209">
        <v>0.312316384180791</v>
      </c>
      <c r="G256" s="67"/>
      <c r="H256" s="67"/>
      <c r="I256" s="67"/>
      <c r="J256" s="67"/>
      <c r="K256" s="67"/>
      <c r="L256" s="67"/>
      <c r="M256" s="67"/>
      <c r="N256" s="67"/>
    </row>
    <row r="257" spans="1:14" ht="15" x14ac:dyDescent="0.25">
      <c r="A257" s="67" t="s">
        <v>11867</v>
      </c>
      <c r="B257" s="67" t="s">
        <v>172</v>
      </c>
      <c r="C257" s="67" t="s">
        <v>11868</v>
      </c>
      <c r="D257" s="70">
        <v>42900</v>
      </c>
      <c r="E257" s="70">
        <v>10010</v>
      </c>
      <c r="F257" s="209">
        <v>0.233333333333333</v>
      </c>
      <c r="G257" s="67"/>
      <c r="H257" s="67"/>
      <c r="I257" s="67"/>
      <c r="J257" s="67"/>
      <c r="K257" s="67"/>
      <c r="L257" s="67"/>
      <c r="M257" s="67"/>
      <c r="N257" s="67"/>
    </row>
    <row r="258" spans="1:14" ht="15" x14ac:dyDescent="0.25">
      <c r="A258" s="67" t="s">
        <v>11869</v>
      </c>
      <c r="B258" s="67" t="s">
        <v>172</v>
      </c>
      <c r="C258" s="67" t="s">
        <v>598</v>
      </c>
      <c r="D258" s="70">
        <v>40390</v>
      </c>
      <c r="E258" s="70">
        <v>21600</v>
      </c>
      <c r="F258" s="209">
        <v>0.53478583807873203</v>
      </c>
      <c r="G258" s="67"/>
      <c r="H258" s="67"/>
      <c r="I258" s="67"/>
      <c r="J258" s="67"/>
      <c r="K258" s="67"/>
      <c r="L258" s="67"/>
      <c r="M258" s="67"/>
      <c r="N258" s="67"/>
    </row>
    <row r="259" spans="1:14" ht="15" x14ac:dyDescent="0.25">
      <c r="A259" s="67" t="s">
        <v>11870</v>
      </c>
      <c r="B259" s="67" t="s">
        <v>172</v>
      </c>
      <c r="C259" s="67" t="s">
        <v>11871</v>
      </c>
      <c r="D259" s="70">
        <v>49530</v>
      </c>
      <c r="E259" s="70">
        <v>15350</v>
      </c>
      <c r="F259" s="209">
        <v>0.30991318392893202</v>
      </c>
      <c r="G259" s="67"/>
      <c r="H259" s="67"/>
      <c r="I259" s="67"/>
      <c r="J259" s="67"/>
      <c r="K259" s="67"/>
      <c r="L259" s="67"/>
      <c r="M259" s="67"/>
      <c r="N259" s="67"/>
    </row>
    <row r="260" spans="1:14" ht="15" x14ac:dyDescent="0.25">
      <c r="A260" s="67" t="s">
        <v>11872</v>
      </c>
      <c r="B260" s="67" t="s">
        <v>172</v>
      </c>
      <c r="C260" s="67" t="s">
        <v>600</v>
      </c>
      <c r="D260" s="70">
        <v>50510</v>
      </c>
      <c r="E260" s="70">
        <v>13910</v>
      </c>
      <c r="F260" s="209">
        <v>0.275391011680855</v>
      </c>
      <c r="G260" s="67"/>
      <c r="H260" s="67"/>
      <c r="I260" s="67"/>
      <c r="J260" s="67"/>
      <c r="K260" s="67"/>
      <c r="L260" s="67"/>
      <c r="M260" s="67"/>
      <c r="N260" s="67"/>
    </row>
    <row r="261" spans="1:14" ht="15" x14ac:dyDescent="0.25">
      <c r="A261" s="67" t="s">
        <v>11873</v>
      </c>
      <c r="B261" s="67" t="s">
        <v>172</v>
      </c>
      <c r="C261" s="67" t="s">
        <v>602</v>
      </c>
      <c r="D261" s="70">
        <v>47230</v>
      </c>
      <c r="E261" s="70">
        <v>12420</v>
      </c>
      <c r="F261" s="209">
        <v>0.26296845225492299</v>
      </c>
      <c r="G261" s="67"/>
      <c r="H261" s="67"/>
      <c r="I261" s="67"/>
      <c r="J261" s="67"/>
      <c r="K261" s="67"/>
      <c r="L261" s="67"/>
      <c r="M261" s="67"/>
      <c r="N261" s="67"/>
    </row>
    <row r="262" spans="1:14" ht="15" x14ac:dyDescent="0.25">
      <c r="A262" s="67" t="s">
        <v>11874</v>
      </c>
      <c r="B262" s="67" t="s">
        <v>172</v>
      </c>
      <c r="C262" s="67" t="s">
        <v>605</v>
      </c>
      <c r="D262" s="70">
        <v>46460</v>
      </c>
      <c r="E262" s="70">
        <v>13930</v>
      </c>
      <c r="F262" s="209">
        <v>0.29982780886784299</v>
      </c>
      <c r="G262" s="67"/>
      <c r="H262" s="67"/>
      <c r="I262" s="67"/>
      <c r="J262" s="67"/>
      <c r="K262" s="67"/>
      <c r="L262" s="67"/>
      <c r="M262" s="67"/>
      <c r="N262" s="67"/>
    </row>
    <row r="263" spans="1:14" ht="15" x14ac:dyDescent="0.25">
      <c r="A263" s="67" t="s">
        <v>11875</v>
      </c>
      <c r="B263" s="67" t="s">
        <v>172</v>
      </c>
      <c r="C263" s="67" t="s">
        <v>11876</v>
      </c>
      <c r="D263" s="70">
        <v>50570</v>
      </c>
      <c r="E263" s="70">
        <v>20410</v>
      </c>
      <c r="F263" s="209">
        <v>0.40359897172236497</v>
      </c>
      <c r="G263" s="67"/>
      <c r="H263" s="67"/>
      <c r="I263" s="67"/>
      <c r="J263" s="67"/>
      <c r="K263" s="67"/>
      <c r="L263" s="67"/>
      <c r="M263" s="67"/>
      <c r="N263" s="67"/>
    </row>
    <row r="264" spans="1:14" ht="15" x14ac:dyDescent="0.25">
      <c r="A264" s="67" t="s">
        <v>11877</v>
      </c>
      <c r="B264" s="67" t="s">
        <v>172</v>
      </c>
      <c r="C264" s="67" t="s">
        <v>11878</v>
      </c>
      <c r="D264" s="70">
        <v>58120</v>
      </c>
      <c r="E264" s="70">
        <v>10800</v>
      </c>
      <c r="F264" s="209">
        <v>0.18582243633861001</v>
      </c>
      <c r="G264" s="67"/>
      <c r="H264" s="67"/>
      <c r="I264" s="67"/>
      <c r="J264" s="67"/>
      <c r="K264" s="67"/>
      <c r="L264" s="67"/>
      <c r="M264" s="67"/>
      <c r="N264" s="67"/>
    </row>
    <row r="265" spans="1:14" ht="15" x14ac:dyDescent="0.25">
      <c r="A265" s="67" t="s">
        <v>11879</v>
      </c>
      <c r="B265" s="67" t="s">
        <v>172</v>
      </c>
      <c r="C265" s="67" t="s">
        <v>11880</v>
      </c>
      <c r="D265" s="70">
        <v>37180</v>
      </c>
      <c r="E265" s="70">
        <v>3470</v>
      </c>
      <c r="F265" s="209">
        <v>9.3329747175901007E-2</v>
      </c>
      <c r="G265" s="67"/>
      <c r="H265" s="67"/>
      <c r="I265" s="67"/>
      <c r="J265" s="67"/>
      <c r="K265" s="67"/>
      <c r="L265" s="67"/>
      <c r="M265" s="67"/>
      <c r="N265" s="67"/>
    </row>
    <row r="266" spans="1:14" ht="15" x14ac:dyDescent="0.25">
      <c r="A266" s="67" t="s">
        <v>11881</v>
      </c>
      <c r="B266" s="67" t="s">
        <v>172</v>
      </c>
      <c r="C266" s="67" t="s">
        <v>617</v>
      </c>
      <c r="D266" s="70">
        <v>46850</v>
      </c>
      <c r="E266" s="70">
        <v>5850</v>
      </c>
      <c r="F266" s="209">
        <v>0.12486659551760899</v>
      </c>
      <c r="G266" s="67"/>
      <c r="H266" s="67"/>
      <c r="I266" s="67"/>
      <c r="J266" s="67"/>
      <c r="K266" s="67"/>
      <c r="L266" s="67"/>
      <c r="M266" s="67"/>
      <c r="N266" s="67"/>
    </row>
    <row r="267" spans="1:14" ht="15" x14ac:dyDescent="0.25">
      <c r="A267" s="67" t="s">
        <v>11882</v>
      </c>
      <c r="B267" s="67" t="s">
        <v>172</v>
      </c>
      <c r="C267" s="67" t="s">
        <v>11883</v>
      </c>
      <c r="D267" s="70">
        <v>43240</v>
      </c>
      <c r="E267" s="70">
        <v>18400</v>
      </c>
      <c r="F267" s="209">
        <v>0.42553191489361702</v>
      </c>
      <c r="G267" s="67"/>
      <c r="H267" s="67"/>
      <c r="I267" s="67"/>
      <c r="J267" s="67"/>
      <c r="K267" s="67"/>
      <c r="L267" s="67"/>
      <c r="M267" s="67"/>
      <c r="N267" s="67"/>
    </row>
    <row r="268" spans="1:14" ht="15" x14ac:dyDescent="0.25">
      <c r="A268" s="67" t="s">
        <v>11884</v>
      </c>
      <c r="B268" s="67" t="s">
        <v>172</v>
      </c>
      <c r="C268" s="67" t="s">
        <v>11885</v>
      </c>
      <c r="D268" s="70">
        <v>44390</v>
      </c>
      <c r="E268" s="70">
        <v>6260</v>
      </c>
      <c r="F268" s="209">
        <v>0.14102275287226901</v>
      </c>
      <c r="G268" s="67"/>
      <c r="H268" s="67"/>
      <c r="I268" s="67"/>
      <c r="J268" s="67"/>
      <c r="K268" s="67"/>
      <c r="L268" s="67"/>
      <c r="M268" s="67"/>
      <c r="N268" s="67"/>
    </row>
    <row r="269" spans="1:14" ht="15" x14ac:dyDescent="0.25">
      <c r="A269" s="67" t="s">
        <v>11886</v>
      </c>
      <c r="B269" s="67" t="s">
        <v>172</v>
      </c>
      <c r="C269" s="67" t="s">
        <v>11887</v>
      </c>
      <c r="D269" s="70">
        <v>52060</v>
      </c>
      <c r="E269" s="70">
        <v>8950</v>
      </c>
      <c r="F269" s="209">
        <v>0.171917018824433</v>
      </c>
      <c r="G269" s="67"/>
      <c r="H269" s="67"/>
      <c r="I269" s="67"/>
      <c r="J269" s="67"/>
      <c r="K269" s="67"/>
      <c r="L269" s="67"/>
      <c r="M269" s="67"/>
      <c r="N269" s="67"/>
    </row>
    <row r="270" spans="1:14" ht="15" x14ac:dyDescent="0.25">
      <c r="A270" s="67" t="s">
        <v>11888</v>
      </c>
      <c r="B270" s="67" t="s">
        <v>172</v>
      </c>
      <c r="C270" s="67" t="s">
        <v>11889</v>
      </c>
      <c r="D270" s="70">
        <v>43290</v>
      </c>
      <c r="E270" s="70">
        <v>11130</v>
      </c>
      <c r="F270" s="209">
        <v>0.25710325710325699</v>
      </c>
      <c r="G270" s="67"/>
      <c r="H270" s="67"/>
      <c r="I270" s="67"/>
      <c r="J270" s="67"/>
      <c r="K270" s="67"/>
      <c r="L270" s="67"/>
      <c r="M270" s="67"/>
      <c r="N270" s="67"/>
    </row>
    <row r="271" spans="1:14" ht="15" x14ac:dyDescent="0.25">
      <c r="A271" s="67" t="s">
        <v>11890</v>
      </c>
      <c r="B271" s="67" t="s">
        <v>172</v>
      </c>
      <c r="C271" s="67" t="s">
        <v>623</v>
      </c>
      <c r="D271" s="70">
        <v>40770</v>
      </c>
      <c r="E271" s="70">
        <v>12060</v>
      </c>
      <c r="F271" s="209">
        <v>0.29580573951434902</v>
      </c>
      <c r="G271" s="67"/>
      <c r="H271" s="67"/>
      <c r="I271" s="67"/>
      <c r="J271" s="67"/>
      <c r="K271" s="67"/>
      <c r="L271" s="67"/>
      <c r="M271" s="67"/>
      <c r="N271" s="67"/>
    </row>
    <row r="272" spans="1:14" ht="15" x14ac:dyDescent="0.25">
      <c r="A272" s="67" t="s">
        <v>11891</v>
      </c>
      <c r="B272" s="67" t="s">
        <v>172</v>
      </c>
      <c r="C272" s="67" t="s">
        <v>11892</v>
      </c>
      <c r="D272" s="70">
        <v>43680</v>
      </c>
      <c r="E272" s="70">
        <v>8820</v>
      </c>
      <c r="F272" s="209">
        <v>0.20192307692307701</v>
      </c>
      <c r="G272" s="67"/>
      <c r="H272" s="67"/>
      <c r="I272" s="67"/>
      <c r="J272" s="67"/>
      <c r="K272" s="67"/>
      <c r="L272" s="67"/>
      <c r="M272" s="67"/>
      <c r="N272" s="67"/>
    </row>
    <row r="273" spans="1:14" ht="15" x14ac:dyDescent="0.25">
      <c r="A273" s="67" t="s">
        <v>11893</v>
      </c>
      <c r="B273" s="67" t="s">
        <v>172</v>
      </c>
      <c r="C273" s="67" t="s">
        <v>11894</v>
      </c>
      <c r="D273" s="70">
        <v>51850</v>
      </c>
      <c r="E273" s="70">
        <v>8680</v>
      </c>
      <c r="F273" s="209">
        <v>0.167405978784957</v>
      </c>
      <c r="G273" s="67"/>
      <c r="H273" s="67"/>
      <c r="I273" s="67"/>
      <c r="J273" s="67"/>
      <c r="K273" s="67"/>
      <c r="L273" s="67"/>
      <c r="M273" s="67"/>
      <c r="N273" s="67"/>
    </row>
    <row r="274" spans="1:14" ht="15" x14ac:dyDescent="0.25">
      <c r="A274" s="67" t="s">
        <v>11895</v>
      </c>
      <c r="B274" s="67" t="s">
        <v>172</v>
      </c>
      <c r="C274" s="67" t="s">
        <v>11896</v>
      </c>
      <c r="D274" s="70">
        <v>41530</v>
      </c>
      <c r="E274" s="70">
        <v>16860</v>
      </c>
      <c r="F274" s="209">
        <v>0.40597158680471901</v>
      </c>
      <c r="G274" s="67"/>
      <c r="H274" s="67"/>
      <c r="I274" s="67"/>
      <c r="J274" s="67"/>
      <c r="K274" s="67"/>
      <c r="L274" s="67"/>
      <c r="M274" s="67"/>
      <c r="N274" s="67"/>
    </row>
    <row r="275" spans="1:14" ht="15" x14ac:dyDescent="0.25">
      <c r="A275" s="67" t="s">
        <v>11897</v>
      </c>
      <c r="B275" s="67" t="s">
        <v>172</v>
      </c>
      <c r="C275" s="67" t="s">
        <v>11898</v>
      </c>
      <c r="D275" s="70">
        <v>48380</v>
      </c>
      <c r="E275" s="70">
        <v>4890</v>
      </c>
      <c r="F275" s="209">
        <v>0.10107482430756499</v>
      </c>
      <c r="G275" s="67"/>
      <c r="H275" s="67"/>
      <c r="I275" s="67"/>
      <c r="J275" s="67"/>
      <c r="K275" s="67"/>
      <c r="L275" s="67"/>
      <c r="M275" s="67"/>
      <c r="N275" s="67"/>
    </row>
    <row r="276" spans="1:14" ht="15" x14ac:dyDescent="0.25">
      <c r="A276" s="67" t="s">
        <v>11899</v>
      </c>
      <c r="B276" s="67" t="s">
        <v>172</v>
      </c>
      <c r="C276" s="67" t="s">
        <v>11900</v>
      </c>
      <c r="D276" s="70">
        <v>54660</v>
      </c>
      <c r="E276" s="70">
        <v>7310</v>
      </c>
      <c r="F276" s="209">
        <v>0.13373582144163901</v>
      </c>
      <c r="G276" s="67"/>
      <c r="H276" s="67"/>
      <c r="I276" s="67"/>
      <c r="J276" s="67"/>
      <c r="K276" s="67"/>
      <c r="L276" s="67"/>
      <c r="M276" s="67"/>
      <c r="N276" s="67"/>
    </row>
    <row r="277" spans="1:14" ht="15" x14ac:dyDescent="0.25">
      <c r="A277" s="67" t="s">
        <v>11901</v>
      </c>
      <c r="B277" s="67" t="s">
        <v>172</v>
      </c>
      <c r="C277" s="67" t="s">
        <v>11902</v>
      </c>
      <c r="D277" s="70">
        <v>64950</v>
      </c>
      <c r="E277" s="70">
        <v>9630</v>
      </c>
      <c r="F277" s="209">
        <v>0.14826789838337201</v>
      </c>
      <c r="G277" s="67"/>
      <c r="H277" s="67"/>
      <c r="I277" s="67"/>
      <c r="J277" s="67"/>
      <c r="K277" s="67"/>
      <c r="L277" s="67"/>
      <c r="M277" s="67"/>
      <c r="N277" s="67"/>
    </row>
    <row r="278" spans="1:14" ht="15" x14ac:dyDescent="0.25">
      <c r="A278" s="67" t="s">
        <v>11903</v>
      </c>
      <c r="B278" s="67" t="s">
        <v>172</v>
      </c>
      <c r="C278" s="67" t="s">
        <v>634</v>
      </c>
      <c r="D278" s="70">
        <v>42290</v>
      </c>
      <c r="E278" s="70">
        <v>5680</v>
      </c>
      <c r="F278" s="209">
        <v>0.13431071175218701</v>
      </c>
      <c r="G278" s="67"/>
      <c r="H278" s="67"/>
      <c r="I278" s="67"/>
      <c r="J278" s="67"/>
      <c r="K278" s="67"/>
      <c r="L278" s="67"/>
      <c r="M278" s="67"/>
      <c r="N278" s="67"/>
    </row>
    <row r="279" spans="1:14" ht="15" x14ac:dyDescent="0.25">
      <c r="A279" s="67" t="s">
        <v>11904</v>
      </c>
      <c r="B279" s="67" t="s">
        <v>172</v>
      </c>
      <c r="C279" s="67" t="s">
        <v>11905</v>
      </c>
      <c r="D279" s="70">
        <v>44880</v>
      </c>
      <c r="E279" s="70">
        <v>14300</v>
      </c>
      <c r="F279" s="209">
        <v>0.31862745098039202</v>
      </c>
      <c r="G279" s="67"/>
      <c r="H279" s="67"/>
      <c r="I279" s="67"/>
      <c r="J279" s="67"/>
      <c r="K279" s="67"/>
      <c r="L279" s="67"/>
      <c r="M279" s="67"/>
      <c r="N279" s="67"/>
    </row>
    <row r="280" spans="1:14" ht="15" x14ac:dyDescent="0.25">
      <c r="A280" s="67" t="s">
        <v>11906</v>
      </c>
      <c r="B280" s="67" t="s">
        <v>172</v>
      </c>
      <c r="C280" s="67" t="s">
        <v>637</v>
      </c>
      <c r="D280" s="70">
        <v>47040</v>
      </c>
      <c r="E280" s="70">
        <v>10070</v>
      </c>
      <c r="F280" s="209">
        <v>0.21407312925170099</v>
      </c>
      <c r="G280" s="67"/>
      <c r="H280" s="67"/>
      <c r="I280" s="67"/>
      <c r="J280" s="67"/>
      <c r="K280" s="67"/>
      <c r="L280" s="67"/>
      <c r="M280" s="67"/>
      <c r="N280" s="67"/>
    </row>
    <row r="281" spans="1:14" ht="15" x14ac:dyDescent="0.25">
      <c r="A281" s="67" t="s">
        <v>11907</v>
      </c>
      <c r="B281" s="67" t="s">
        <v>172</v>
      </c>
      <c r="C281" s="67" t="s">
        <v>11908</v>
      </c>
      <c r="D281" s="70">
        <v>32940</v>
      </c>
      <c r="E281" s="70">
        <v>4340</v>
      </c>
      <c r="F281" s="209">
        <v>0.131754705525197</v>
      </c>
      <c r="G281" s="67"/>
      <c r="H281" s="67"/>
      <c r="I281" s="67"/>
      <c r="J281" s="67"/>
      <c r="K281" s="67"/>
      <c r="L281" s="67"/>
      <c r="M281" s="67"/>
      <c r="N281" s="67"/>
    </row>
    <row r="282" spans="1:14" ht="15" x14ac:dyDescent="0.25">
      <c r="A282" s="67" t="s">
        <v>11909</v>
      </c>
      <c r="B282" s="67" t="s">
        <v>172</v>
      </c>
      <c r="C282" s="67" t="s">
        <v>11910</v>
      </c>
      <c r="D282" s="70">
        <v>31560</v>
      </c>
      <c r="E282" s="70">
        <v>4290</v>
      </c>
      <c r="F282" s="209">
        <v>0.13593155893536099</v>
      </c>
      <c r="G282" s="67"/>
      <c r="H282" s="67"/>
      <c r="I282" s="67"/>
      <c r="J282" s="67"/>
      <c r="K282" s="67"/>
      <c r="L282" s="67"/>
      <c r="M282" s="67"/>
      <c r="N282" s="67"/>
    </row>
    <row r="283" spans="1:14" ht="15" x14ac:dyDescent="0.25">
      <c r="A283" s="67" t="s">
        <v>11911</v>
      </c>
      <c r="B283" s="67" t="s">
        <v>172</v>
      </c>
      <c r="C283" s="67" t="s">
        <v>11912</v>
      </c>
      <c r="D283" s="70">
        <v>43990</v>
      </c>
      <c r="E283" s="70">
        <v>13230</v>
      </c>
      <c r="F283" s="209">
        <v>0.300750170493294</v>
      </c>
      <c r="G283" s="67"/>
      <c r="H283" s="67"/>
      <c r="I283" s="67"/>
      <c r="J283" s="67"/>
      <c r="K283" s="67"/>
      <c r="L283" s="67"/>
      <c r="M283" s="67"/>
      <c r="N283" s="67"/>
    </row>
    <row r="284" spans="1:14" ht="15" x14ac:dyDescent="0.25">
      <c r="A284" s="67" t="s">
        <v>11913</v>
      </c>
      <c r="B284" s="67" t="s">
        <v>172</v>
      </c>
      <c r="C284" s="67" t="s">
        <v>11914</v>
      </c>
      <c r="D284" s="70">
        <v>47550</v>
      </c>
      <c r="E284" s="70">
        <v>8010</v>
      </c>
      <c r="F284" s="209">
        <v>0.16845425867507899</v>
      </c>
      <c r="G284" s="67"/>
      <c r="H284" s="67"/>
      <c r="I284" s="67"/>
      <c r="J284" s="67"/>
      <c r="K284" s="67"/>
      <c r="L284" s="67"/>
      <c r="M284" s="67"/>
      <c r="N284" s="67"/>
    </row>
    <row r="285" spans="1:14" ht="15" x14ac:dyDescent="0.25">
      <c r="A285" s="67" t="s">
        <v>11915</v>
      </c>
      <c r="B285" s="67" t="s">
        <v>172</v>
      </c>
      <c r="C285" s="67" t="s">
        <v>11916</v>
      </c>
      <c r="D285" s="70">
        <v>49930</v>
      </c>
      <c r="E285" s="70">
        <v>5110</v>
      </c>
      <c r="F285" s="209">
        <v>0.10234328059283</v>
      </c>
      <c r="G285" s="67"/>
      <c r="H285" s="67"/>
      <c r="I285" s="67"/>
      <c r="J285" s="67"/>
      <c r="K285" s="67"/>
      <c r="L285" s="67"/>
      <c r="M285" s="67"/>
      <c r="N285" s="67"/>
    </row>
    <row r="286" spans="1:14" ht="15" x14ac:dyDescent="0.25">
      <c r="A286" s="67" t="s">
        <v>11917</v>
      </c>
      <c r="B286" s="67" t="s">
        <v>172</v>
      </c>
      <c r="C286" s="67" t="s">
        <v>11918</v>
      </c>
      <c r="D286" s="70">
        <v>48560</v>
      </c>
      <c r="E286" s="70">
        <v>4140</v>
      </c>
      <c r="F286" s="209">
        <v>8.5255354200988495E-2</v>
      </c>
      <c r="G286" s="67"/>
      <c r="H286" s="67"/>
      <c r="I286" s="67"/>
      <c r="J286" s="67"/>
      <c r="K286" s="67"/>
      <c r="L286" s="67"/>
      <c r="M286" s="67"/>
      <c r="N286" s="67"/>
    </row>
    <row r="287" spans="1:14" ht="15" x14ac:dyDescent="0.25">
      <c r="A287" s="67" t="s">
        <v>11919</v>
      </c>
      <c r="B287" s="67" t="s">
        <v>178</v>
      </c>
      <c r="C287" s="67" t="s">
        <v>11920</v>
      </c>
      <c r="D287" s="70">
        <v>47430</v>
      </c>
      <c r="E287" s="70">
        <v>6110</v>
      </c>
      <c r="F287" s="209">
        <v>0.12882142104153499</v>
      </c>
      <c r="G287" s="67"/>
      <c r="H287" s="67"/>
      <c r="I287" s="67"/>
      <c r="J287" s="67"/>
      <c r="K287" s="67"/>
      <c r="L287" s="67"/>
      <c r="M287" s="67"/>
      <c r="N287" s="67"/>
    </row>
    <row r="288" spans="1:14" ht="15" x14ac:dyDescent="0.25">
      <c r="A288" s="67" t="s">
        <v>11921</v>
      </c>
      <c r="B288" s="67" t="s">
        <v>178</v>
      </c>
      <c r="C288" s="67" t="s">
        <v>11922</v>
      </c>
      <c r="D288" s="70">
        <v>51540</v>
      </c>
      <c r="E288" s="70">
        <v>9340</v>
      </c>
      <c r="F288" s="209">
        <v>0.181218471090415</v>
      </c>
      <c r="G288" s="67"/>
      <c r="H288" s="67"/>
      <c r="I288" s="67"/>
      <c r="J288" s="67"/>
      <c r="K288" s="67"/>
      <c r="L288" s="67"/>
      <c r="M288" s="67"/>
      <c r="N288" s="67"/>
    </row>
    <row r="289" spans="1:14" ht="15" x14ac:dyDescent="0.25">
      <c r="A289" s="67" t="s">
        <v>11923</v>
      </c>
      <c r="B289" s="67" t="s">
        <v>178</v>
      </c>
      <c r="C289" s="67" t="s">
        <v>650</v>
      </c>
      <c r="D289" s="70">
        <v>52430</v>
      </c>
      <c r="E289" s="70">
        <v>8880</v>
      </c>
      <c r="F289" s="209">
        <v>0.16936868205225999</v>
      </c>
      <c r="G289" s="67"/>
      <c r="H289" s="67"/>
      <c r="I289" s="67"/>
      <c r="J289" s="67"/>
      <c r="K289" s="67"/>
      <c r="L289" s="67"/>
      <c r="M289" s="67"/>
      <c r="N289" s="67"/>
    </row>
    <row r="290" spans="1:14" ht="15" x14ac:dyDescent="0.25">
      <c r="A290" s="67" t="s">
        <v>11924</v>
      </c>
      <c r="B290" s="67" t="s">
        <v>178</v>
      </c>
      <c r="C290" s="67" t="s">
        <v>11925</v>
      </c>
      <c r="D290" s="70">
        <v>52390</v>
      </c>
      <c r="E290" s="70">
        <v>4300</v>
      </c>
      <c r="F290" s="209">
        <v>8.2076732200801694E-2</v>
      </c>
      <c r="G290" s="67"/>
      <c r="H290" s="67"/>
      <c r="I290" s="67"/>
      <c r="J290" s="67"/>
      <c r="K290" s="67"/>
      <c r="L290" s="67"/>
      <c r="M290" s="67"/>
      <c r="N290" s="67"/>
    </row>
    <row r="291" spans="1:14" ht="15" x14ac:dyDescent="0.25">
      <c r="A291" s="67" t="s">
        <v>11926</v>
      </c>
      <c r="B291" s="67" t="s">
        <v>178</v>
      </c>
      <c r="C291" s="67" t="s">
        <v>11927</v>
      </c>
      <c r="D291" s="70">
        <v>57130</v>
      </c>
      <c r="E291" s="70">
        <v>7820</v>
      </c>
      <c r="F291" s="209">
        <v>0.13688079817959001</v>
      </c>
      <c r="G291" s="67"/>
      <c r="H291" s="67"/>
      <c r="I291" s="67"/>
      <c r="J291" s="67"/>
      <c r="K291" s="67"/>
      <c r="L291" s="67"/>
      <c r="M291" s="67"/>
      <c r="N291" s="67"/>
    </row>
    <row r="292" spans="1:14" ht="15" x14ac:dyDescent="0.25">
      <c r="A292" s="67" t="s">
        <v>11928</v>
      </c>
      <c r="B292" s="67" t="s">
        <v>178</v>
      </c>
      <c r="C292" s="67" t="s">
        <v>11929</v>
      </c>
      <c r="D292" s="70">
        <v>49040</v>
      </c>
      <c r="E292" s="70">
        <v>1910</v>
      </c>
      <c r="F292" s="209">
        <v>3.8947797716150097E-2</v>
      </c>
      <c r="G292" s="67"/>
      <c r="H292" s="67"/>
      <c r="I292" s="67"/>
      <c r="J292" s="67"/>
      <c r="K292" s="67"/>
      <c r="L292" s="67"/>
      <c r="M292" s="67"/>
      <c r="N292" s="67"/>
    </row>
    <row r="293" spans="1:14" ht="15" x14ac:dyDescent="0.25">
      <c r="A293" s="67" t="s">
        <v>11930</v>
      </c>
      <c r="B293" s="67" t="s">
        <v>178</v>
      </c>
      <c r="C293" s="67" t="s">
        <v>11931</v>
      </c>
      <c r="D293" s="70">
        <v>43700</v>
      </c>
      <c r="E293" s="70">
        <v>5080</v>
      </c>
      <c r="F293" s="209">
        <v>0.116247139588101</v>
      </c>
      <c r="G293" s="67"/>
      <c r="H293" s="67"/>
      <c r="I293" s="67"/>
      <c r="J293" s="67"/>
      <c r="K293" s="67"/>
      <c r="L293" s="67"/>
      <c r="M293" s="67"/>
      <c r="N293" s="67"/>
    </row>
    <row r="294" spans="1:14" ht="15" x14ac:dyDescent="0.25">
      <c r="A294" s="67" t="s">
        <v>11932</v>
      </c>
      <c r="B294" s="67" t="s">
        <v>178</v>
      </c>
      <c r="C294" s="67" t="s">
        <v>11933</v>
      </c>
      <c r="D294" s="70">
        <v>61260</v>
      </c>
      <c r="E294" s="70">
        <v>14500</v>
      </c>
      <c r="F294" s="209">
        <v>0.23669604962455101</v>
      </c>
      <c r="G294" s="67"/>
      <c r="H294" s="67"/>
      <c r="I294" s="67"/>
      <c r="J294" s="67"/>
      <c r="K294" s="67"/>
      <c r="L294" s="67"/>
      <c r="M294" s="67"/>
      <c r="N294" s="67"/>
    </row>
    <row r="295" spans="1:14" ht="15" x14ac:dyDescent="0.25">
      <c r="A295" s="67" t="s">
        <v>11934</v>
      </c>
      <c r="B295" s="67" t="s">
        <v>178</v>
      </c>
      <c r="C295" s="67" t="s">
        <v>11935</v>
      </c>
      <c r="D295" s="70">
        <v>49660</v>
      </c>
      <c r="E295" s="70">
        <v>5930</v>
      </c>
      <c r="F295" s="209">
        <v>0.119412001610954</v>
      </c>
      <c r="G295" s="67"/>
      <c r="H295" s="67"/>
      <c r="I295" s="67"/>
      <c r="J295" s="67"/>
      <c r="K295" s="67"/>
      <c r="L295" s="67"/>
      <c r="M295" s="67"/>
      <c r="N295" s="67"/>
    </row>
    <row r="296" spans="1:14" ht="15" x14ac:dyDescent="0.25">
      <c r="A296" s="67" t="s">
        <v>11936</v>
      </c>
      <c r="B296" s="67" t="s">
        <v>178</v>
      </c>
      <c r="C296" s="67" t="s">
        <v>11937</v>
      </c>
      <c r="D296" s="70">
        <v>45440</v>
      </c>
      <c r="E296" s="70">
        <v>1460</v>
      </c>
      <c r="F296" s="209">
        <v>3.2130281690140802E-2</v>
      </c>
      <c r="G296" s="67"/>
      <c r="H296" s="67"/>
      <c r="I296" s="67"/>
      <c r="J296" s="67"/>
      <c r="K296" s="67"/>
      <c r="L296" s="67"/>
      <c r="M296" s="67"/>
      <c r="N296" s="67"/>
    </row>
    <row r="297" spans="1:14" ht="15" x14ac:dyDescent="0.25">
      <c r="A297" s="67" t="s">
        <v>11938</v>
      </c>
      <c r="B297" s="67" t="s">
        <v>178</v>
      </c>
      <c r="C297" s="67" t="s">
        <v>11939</v>
      </c>
      <c r="D297" s="70">
        <v>43330</v>
      </c>
      <c r="E297" s="70">
        <v>9150</v>
      </c>
      <c r="F297" s="209">
        <v>0.21117009000692399</v>
      </c>
      <c r="G297" s="67"/>
      <c r="H297" s="67"/>
      <c r="I297" s="67"/>
      <c r="J297" s="67"/>
      <c r="K297" s="67"/>
      <c r="L297" s="67"/>
      <c r="M297" s="67"/>
      <c r="N297" s="67"/>
    </row>
    <row r="298" spans="1:14" ht="15" x14ac:dyDescent="0.25">
      <c r="A298" s="67" t="s">
        <v>11940</v>
      </c>
      <c r="B298" s="67" t="s">
        <v>178</v>
      </c>
      <c r="C298" s="67" t="s">
        <v>11941</v>
      </c>
      <c r="D298" s="70">
        <v>48460</v>
      </c>
      <c r="E298" s="70">
        <v>24810</v>
      </c>
      <c r="F298" s="209">
        <v>0.51196863392488601</v>
      </c>
      <c r="G298" s="67"/>
      <c r="H298" s="67"/>
      <c r="I298" s="67"/>
      <c r="J298" s="67"/>
      <c r="K298" s="67"/>
      <c r="L298" s="67"/>
      <c r="M298" s="67"/>
      <c r="N298" s="67"/>
    </row>
    <row r="299" spans="1:14" ht="15" x14ac:dyDescent="0.25">
      <c r="A299" s="67" t="s">
        <v>11942</v>
      </c>
      <c r="B299" s="67" t="s">
        <v>178</v>
      </c>
      <c r="C299" s="67" t="s">
        <v>2351</v>
      </c>
      <c r="D299" s="70">
        <v>57110</v>
      </c>
      <c r="E299" s="70">
        <v>9060</v>
      </c>
      <c r="F299" s="209">
        <v>0.15864121870075301</v>
      </c>
      <c r="G299" s="67"/>
      <c r="H299" s="67"/>
      <c r="I299" s="67"/>
      <c r="J299" s="67"/>
      <c r="K299" s="67"/>
      <c r="L299" s="67"/>
      <c r="M299" s="67"/>
      <c r="N299" s="67"/>
    </row>
    <row r="300" spans="1:14" ht="15" x14ac:dyDescent="0.25">
      <c r="A300" s="67" t="s">
        <v>11943</v>
      </c>
      <c r="B300" s="67" t="s">
        <v>178</v>
      </c>
      <c r="C300" s="67" t="s">
        <v>664</v>
      </c>
      <c r="D300" s="70">
        <v>49770</v>
      </c>
      <c r="E300" s="70">
        <v>9270</v>
      </c>
      <c r="F300" s="209">
        <v>0.18625678119349001</v>
      </c>
      <c r="G300" s="67"/>
      <c r="H300" s="67"/>
      <c r="I300" s="67"/>
      <c r="J300" s="67"/>
      <c r="K300" s="67"/>
      <c r="L300" s="67"/>
      <c r="M300" s="67"/>
      <c r="N300" s="67"/>
    </row>
    <row r="301" spans="1:14" ht="15" x14ac:dyDescent="0.25">
      <c r="A301" s="67" t="s">
        <v>11944</v>
      </c>
      <c r="B301" s="67" t="s">
        <v>178</v>
      </c>
      <c r="C301" s="67" t="s">
        <v>11945</v>
      </c>
      <c r="D301" s="70">
        <v>42270</v>
      </c>
      <c r="E301" s="70">
        <v>7240</v>
      </c>
      <c r="F301" s="209">
        <v>0.17127986751833499</v>
      </c>
      <c r="G301" s="67"/>
      <c r="H301" s="67"/>
      <c r="I301" s="67"/>
      <c r="J301" s="67"/>
      <c r="K301" s="67"/>
      <c r="L301" s="67"/>
      <c r="M301" s="67"/>
      <c r="N301" s="67"/>
    </row>
    <row r="302" spans="1:14" ht="15" x14ac:dyDescent="0.25">
      <c r="A302" s="67" t="s">
        <v>11946</v>
      </c>
      <c r="B302" s="67" t="s">
        <v>178</v>
      </c>
      <c r="C302" s="67" t="s">
        <v>11947</v>
      </c>
      <c r="D302" s="70">
        <v>40030</v>
      </c>
      <c r="E302" s="70">
        <v>5450</v>
      </c>
      <c r="F302" s="209">
        <v>0.13614788908318801</v>
      </c>
      <c r="G302" s="67"/>
      <c r="H302" s="67"/>
      <c r="I302" s="67"/>
      <c r="J302" s="67"/>
      <c r="K302" s="67"/>
      <c r="L302" s="67"/>
      <c r="M302" s="67"/>
      <c r="N302" s="67"/>
    </row>
    <row r="303" spans="1:14" ht="15" x14ac:dyDescent="0.25">
      <c r="A303" s="67" t="s">
        <v>11948</v>
      </c>
      <c r="B303" s="67" t="s">
        <v>178</v>
      </c>
      <c r="C303" s="67" t="s">
        <v>669</v>
      </c>
      <c r="D303" s="70">
        <v>54250</v>
      </c>
      <c r="E303" s="70">
        <v>9760</v>
      </c>
      <c r="F303" s="209">
        <v>0.179907834101382</v>
      </c>
      <c r="G303" s="67"/>
      <c r="H303" s="67"/>
      <c r="I303" s="67"/>
      <c r="J303" s="67"/>
      <c r="K303" s="67"/>
      <c r="L303" s="67"/>
      <c r="M303" s="67"/>
      <c r="N303" s="67"/>
    </row>
    <row r="304" spans="1:14" ht="15" x14ac:dyDescent="0.25">
      <c r="A304" s="67" t="s">
        <v>11949</v>
      </c>
      <c r="B304" s="67" t="s">
        <v>178</v>
      </c>
      <c r="C304" s="67" t="s">
        <v>671</v>
      </c>
      <c r="D304" s="70">
        <v>45390</v>
      </c>
      <c r="E304" s="70">
        <v>1050</v>
      </c>
      <c r="F304" s="209">
        <v>2.3132848645076001E-2</v>
      </c>
      <c r="G304" s="67"/>
      <c r="H304" s="67"/>
      <c r="I304" s="67"/>
      <c r="J304" s="67"/>
      <c r="K304" s="67"/>
      <c r="L304" s="67"/>
      <c r="M304" s="67"/>
      <c r="N304" s="67"/>
    </row>
    <row r="305" spans="1:14" ht="15" x14ac:dyDescent="0.25">
      <c r="A305" s="67" t="s">
        <v>11950</v>
      </c>
      <c r="B305" s="67" t="s">
        <v>178</v>
      </c>
      <c r="C305" s="67" t="s">
        <v>673</v>
      </c>
      <c r="D305" s="70">
        <v>51620</v>
      </c>
      <c r="E305" s="70">
        <v>7100</v>
      </c>
      <c r="F305" s="209">
        <v>0.13754358775668299</v>
      </c>
      <c r="G305" s="67"/>
      <c r="H305" s="67"/>
      <c r="I305" s="67"/>
      <c r="J305" s="67"/>
      <c r="K305" s="67"/>
      <c r="L305" s="67"/>
      <c r="M305" s="67"/>
      <c r="N305" s="67"/>
    </row>
    <row r="306" spans="1:14" ht="15" x14ac:dyDescent="0.25">
      <c r="A306" s="67" t="s">
        <v>11951</v>
      </c>
      <c r="B306" s="67" t="s">
        <v>178</v>
      </c>
      <c r="C306" s="67" t="s">
        <v>675</v>
      </c>
      <c r="D306" s="70">
        <v>46530</v>
      </c>
      <c r="E306" s="70">
        <v>14020</v>
      </c>
      <c r="F306" s="209">
        <v>0.30131098216204599</v>
      </c>
      <c r="G306" s="67"/>
      <c r="H306" s="67"/>
      <c r="I306" s="67"/>
      <c r="J306" s="67"/>
      <c r="K306" s="67"/>
      <c r="L306" s="67"/>
      <c r="M306" s="67"/>
      <c r="N306" s="67"/>
    </row>
    <row r="307" spans="1:14" ht="15" x14ac:dyDescent="0.25">
      <c r="A307" s="67" t="s">
        <v>11952</v>
      </c>
      <c r="B307" s="67" t="s">
        <v>178</v>
      </c>
      <c r="C307" s="67" t="s">
        <v>677</v>
      </c>
      <c r="D307" s="70">
        <v>43920</v>
      </c>
      <c r="E307" s="70">
        <v>7490</v>
      </c>
      <c r="F307" s="209">
        <v>0.170537340619308</v>
      </c>
      <c r="G307" s="67"/>
      <c r="H307" s="67"/>
      <c r="I307" s="67"/>
      <c r="J307" s="67"/>
      <c r="K307" s="67"/>
      <c r="L307" s="67"/>
      <c r="M307" s="67"/>
      <c r="N307" s="67"/>
    </row>
    <row r="308" spans="1:14" ht="15" x14ac:dyDescent="0.25">
      <c r="A308" s="67" t="s">
        <v>11953</v>
      </c>
      <c r="B308" s="67" t="s">
        <v>178</v>
      </c>
      <c r="C308" s="67" t="s">
        <v>11954</v>
      </c>
      <c r="D308" s="70">
        <v>49140</v>
      </c>
      <c r="E308" s="70">
        <v>7930</v>
      </c>
      <c r="F308" s="209">
        <v>0.16137566137566101</v>
      </c>
      <c r="G308" s="67"/>
      <c r="H308" s="67"/>
      <c r="I308" s="67"/>
      <c r="J308" s="67"/>
      <c r="K308" s="67"/>
      <c r="L308" s="67"/>
      <c r="M308" s="67"/>
      <c r="N308" s="67"/>
    </row>
    <row r="309" spans="1:14" ht="15" x14ac:dyDescent="0.25">
      <c r="A309" s="67" t="s">
        <v>11955</v>
      </c>
      <c r="B309" s="67" t="s">
        <v>178</v>
      </c>
      <c r="C309" s="67" t="s">
        <v>11956</v>
      </c>
      <c r="D309" s="70">
        <v>43420</v>
      </c>
      <c r="E309" s="70">
        <v>4770</v>
      </c>
      <c r="F309" s="209">
        <v>0.10985720865960399</v>
      </c>
      <c r="G309" s="67"/>
      <c r="H309" s="67"/>
      <c r="I309" s="67"/>
      <c r="J309" s="67"/>
      <c r="K309" s="67"/>
      <c r="L309" s="67"/>
      <c r="M309" s="67"/>
      <c r="N309" s="67"/>
    </row>
    <row r="310" spans="1:14" ht="15" x14ac:dyDescent="0.25">
      <c r="A310" s="67" t="s">
        <v>11957</v>
      </c>
      <c r="B310" s="67" t="s">
        <v>178</v>
      </c>
      <c r="C310" s="67" t="s">
        <v>680</v>
      </c>
      <c r="D310" s="70">
        <v>55660</v>
      </c>
      <c r="E310" s="70">
        <v>12850</v>
      </c>
      <c r="F310" s="209">
        <v>0.23086597197269099</v>
      </c>
      <c r="G310" s="67"/>
      <c r="H310" s="67"/>
      <c r="I310" s="67"/>
      <c r="J310" s="67"/>
      <c r="K310" s="67"/>
      <c r="L310" s="67"/>
      <c r="M310" s="67"/>
      <c r="N310" s="67"/>
    </row>
    <row r="311" spans="1:14" ht="15" x14ac:dyDescent="0.25">
      <c r="A311" s="67" t="s">
        <v>11958</v>
      </c>
      <c r="B311" s="67" t="s">
        <v>178</v>
      </c>
      <c r="C311" s="67" t="s">
        <v>682</v>
      </c>
      <c r="D311" s="70">
        <v>47640</v>
      </c>
      <c r="E311" s="70">
        <v>3820</v>
      </c>
      <c r="F311" s="209">
        <v>8.0184718723761497E-2</v>
      </c>
      <c r="G311" s="67"/>
      <c r="H311" s="67"/>
      <c r="I311" s="67"/>
      <c r="J311" s="67"/>
      <c r="K311" s="67"/>
      <c r="L311" s="67"/>
      <c r="M311" s="67"/>
      <c r="N311" s="67"/>
    </row>
    <row r="312" spans="1:14" ht="15" x14ac:dyDescent="0.25">
      <c r="A312" s="67" t="s">
        <v>11959</v>
      </c>
      <c r="B312" s="67" t="s">
        <v>178</v>
      </c>
      <c r="C312" s="67" t="s">
        <v>687</v>
      </c>
      <c r="D312" s="70">
        <v>46200</v>
      </c>
      <c r="E312" s="70">
        <v>3770</v>
      </c>
      <c r="F312" s="209">
        <v>8.1601731601731606E-2</v>
      </c>
      <c r="G312" s="67"/>
      <c r="H312" s="67"/>
      <c r="I312" s="67"/>
      <c r="J312" s="67"/>
      <c r="K312" s="67"/>
      <c r="L312" s="67"/>
      <c r="M312" s="67"/>
      <c r="N312" s="67"/>
    </row>
    <row r="313" spans="1:14" ht="15" x14ac:dyDescent="0.25">
      <c r="A313" s="67" t="s">
        <v>11960</v>
      </c>
      <c r="B313" s="67" t="s">
        <v>178</v>
      </c>
      <c r="C313" s="67" t="s">
        <v>11961</v>
      </c>
      <c r="D313" s="70">
        <v>54310</v>
      </c>
      <c r="E313" s="70">
        <v>7560</v>
      </c>
      <c r="F313" s="209">
        <v>0.13920088381513501</v>
      </c>
      <c r="G313" s="67"/>
      <c r="H313" s="67"/>
      <c r="I313" s="67"/>
      <c r="J313" s="67"/>
      <c r="K313" s="67"/>
      <c r="L313" s="67"/>
      <c r="M313" s="67"/>
      <c r="N313" s="67"/>
    </row>
    <row r="314" spans="1:14" ht="15" x14ac:dyDescent="0.25">
      <c r="A314" s="67" t="s">
        <v>11962</v>
      </c>
      <c r="B314" s="67" t="s">
        <v>178</v>
      </c>
      <c r="C314" s="67" t="s">
        <v>689</v>
      </c>
      <c r="D314" s="70">
        <v>43700</v>
      </c>
      <c r="E314" s="70">
        <v>2500</v>
      </c>
      <c r="F314" s="209">
        <v>5.7208237986269998E-2</v>
      </c>
      <c r="G314" s="67"/>
      <c r="H314" s="67"/>
      <c r="I314" s="67"/>
      <c r="J314" s="67"/>
      <c r="K314" s="67"/>
      <c r="L314" s="67"/>
      <c r="M314" s="67"/>
      <c r="N314" s="67"/>
    </row>
    <row r="315" spans="1:14" ht="15" x14ac:dyDescent="0.25">
      <c r="A315" s="67" t="s">
        <v>11963</v>
      </c>
      <c r="B315" s="67" t="s">
        <v>178</v>
      </c>
      <c r="C315" s="67" t="s">
        <v>11964</v>
      </c>
      <c r="D315" s="70">
        <v>41490</v>
      </c>
      <c r="E315" s="70">
        <v>8010</v>
      </c>
      <c r="F315" s="209">
        <v>0.19305856832971799</v>
      </c>
      <c r="G315" s="67"/>
      <c r="H315" s="67"/>
      <c r="I315" s="67"/>
      <c r="J315" s="67"/>
      <c r="K315" s="67"/>
      <c r="L315" s="67"/>
      <c r="M315" s="67"/>
      <c r="N315" s="67"/>
    </row>
    <row r="316" spans="1:14" ht="15" x14ac:dyDescent="0.25">
      <c r="A316" s="67" t="s">
        <v>11965</v>
      </c>
      <c r="B316" s="67" t="s">
        <v>178</v>
      </c>
      <c r="C316" s="67" t="s">
        <v>691</v>
      </c>
      <c r="D316" s="70">
        <v>53760</v>
      </c>
      <c r="E316" s="70">
        <v>15460</v>
      </c>
      <c r="F316" s="209">
        <v>0.28757440476190499</v>
      </c>
      <c r="G316" s="67"/>
      <c r="H316" s="67"/>
      <c r="I316" s="67"/>
      <c r="J316" s="67"/>
      <c r="K316" s="67"/>
      <c r="L316" s="67"/>
      <c r="M316" s="67"/>
      <c r="N316" s="67"/>
    </row>
    <row r="317" spans="1:14" ht="15" x14ac:dyDescent="0.25">
      <c r="A317" s="67" t="s">
        <v>11966</v>
      </c>
      <c r="B317" s="67" t="s">
        <v>178</v>
      </c>
      <c r="C317" s="67" t="s">
        <v>11967</v>
      </c>
      <c r="D317" s="70">
        <v>42610</v>
      </c>
      <c r="E317" s="70">
        <v>10830</v>
      </c>
      <c r="F317" s="209">
        <v>0.25416568880544499</v>
      </c>
      <c r="G317" s="67"/>
      <c r="H317" s="67"/>
      <c r="I317" s="67"/>
      <c r="J317" s="67"/>
      <c r="K317" s="67"/>
      <c r="L317" s="67"/>
      <c r="M317" s="67"/>
      <c r="N317" s="67"/>
    </row>
    <row r="318" spans="1:14" ht="15" x14ac:dyDescent="0.25">
      <c r="A318" s="67" t="s">
        <v>11968</v>
      </c>
      <c r="B318" s="67" t="s">
        <v>178</v>
      </c>
      <c r="C318" s="67" t="s">
        <v>693</v>
      </c>
      <c r="D318" s="70">
        <v>43450</v>
      </c>
      <c r="E318" s="70">
        <v>5370</v>
      </c>
      <c r="F318" s="209">
        <v>0.123590333716916</v>
      </c>
      <c r="G318" s="67"/>
      <c r="H318" s="67"/>
      <c r="I318" s="67"/>
      <c r="J318" s="67"/>
      <c r="K318" s="67"/>
      <c r="L318" s="67"/>
      <c r="M318" s="67"/>
      <c r="N318" s="67"/>
    </row>
    <row r="319" spans="1:14" ht="15" x14ac:dyDescent="0.25">
      <c r="A319" s="67" t="s">
        <v>11969</v>
      </c>
      <c r="B319" s="67" t="s">
        <v>178</v>
      </c>
      <c r="C319" s="67" t="s">
        <v>695</v>
      </c>
      <c r="D319" s="70">
        <v>43400</v>
      </c>
      <c r="E319" s="70">
        <v>8660</v>
      </c>
      <c r="F319" s="209">
        <v>0.199539170506912</v>
      </c>
      <c r="G319" s="67"/>
      <c r="H319" s="67"/>
      <c r="I319" s="67"/>
      <c r="J319" s="67"/>
      <c r="K319" s="67"/>
      <c r="L319" s="67"/>
      <c r="M319" s="67"/>
      <c r="N319" s="67"/>
    </row>
    <row r="320" spans="1:14" ht="15" x14ac:dyDescent="0.25">
      <c r="A320" s="67" t="s">
        <v>11970</v>
      </c>
      <c r="B320" s="67" t="s">
        <v>178</v>
      </c>
      <c r="C320" s="67" t="s">
        <v>697</v>
      </c>
      <c r="D320" s="70">
        <v>45530</v>
      </c>
      <c r="E320" s="70">
        <v>8150</v>
      </c>
      <c r="F320" s="209">
        <v>0.17900285526026799</v>
      </c>
      <c r="G320" s="67"/>
      <c r="H320" s="67"/>
      <c r="I320" s="67"/>
      <c r="J320" s="67"/>
      <c r="K320" s="67"/>
      <c r="L320" s="67"/>
      <c r="M320" s="67"/>
      <c r="N320" s="67"/>
    </row>
    <row r="321" spans="1:14" ht="15" x14ac:dyDescent="0.25">
      <c r="A321" s="67" t="s">
        <v>11971</v>
      </c>
      <c r="B321" s="67" t="s">
        <v>178</v>
      </c>
      <c r="C321" s="67" t="s">
        <v>11972</v>
      </c>
      <c r="D321" s="70">
        <v>54580</v>
      </c>
      <c r="E321" s="70">
        <v>20450</v>
      </c>
      <c r="F321" s="209">
        <v>0.37467936973250299</v>
      </c>
      <c r="G321" s="67"/>
      <c r="H321" s="67"/>
      <c r="I321" s="67"/>
      <c r="J321" s="67"/>
      <c r="K321" s="67"/>
      <c r="L321" s="67"/>
      <c r="M321" s="67"/>
      <c r="N321" s="67"/>
    </row>
    <row r="322" spans="1:14" ht="15" x14ac:dyDescent="0.25">
      <c r="A322" s="67" t="s">
        <v>11973</v>
      </c>
      <c r="B322" s="67" t="s">
        <v>178</v>
      </c>
      <c r="C322" s="67" t="s">
        <v>703</v>
      </c>
      <c r="D322" s="70">
        <v>42290</v>
      </c>
      <c r="E322" s="70">
        <v>2600</v>
      </c>
      <c r="F322" s="209">
        <v>6.1480255379522397E-2</v>
      </c>
      <c r="G322" s="67"/>
      <c r="H322" s="67"/>
      <c r="I322" s="67"/>
      <c r="J322" s="67"/>
      <c r="K322" s="67"/>
      <c r="L322" s="67"/>
      <c r="M322" s="67"/>
      <c r="N322" s="67"/>
    </row>
    <row r="323" spans="1:14" ht="15" x14ac:dyDescent="0.25">
      <c r="A323" s="67" t="s">
        <v>11974</v>
      </c>
      <c r="B323" s="67" t="s">
        <v>178</v>
      </c>
      <c r="C323" s="67" t="s">
        <v>11975</v>
      </c>
      <c r="D323" s="70">
        <v>49940</v>
      </c>
      <c r="E323" s="70">
        <v>10830</v>
      </c>
      <c r="F323" s="209">
        <v>0.21686023227873399</v>
      </c>
      <c r="G323" s="67"/>
      <c r="H323" s="67"/>
      <c r="I323" s="67"/>
      <c r="J323" s="67"/>
      <c r="K323" s="67"/>
      <c r="L323" s="67"/>
      <c r="M323" s="67"/>
      <c r="N323" s="67"/>
    </row>
    <row r="324" spans="1:14" ht="15" x14ac:dyDescent="0.25">
      <c r="A324" s="67" t="s">
        <v>11976</v>
      </c>
      <c r="B324" s="67" t="s">
        <v>178</v>
      </c>
      <c r="C324" s="67" t="s">
        <v>705</v>
      </c>
      <c r="D324" s="70">
        <v>48780</v>
      </c>
      <c r="E324" s="70">
        <v>6280</v>
      </c>
      <c r="F324" s="209">
        <v>0.12874128741287399</v>
      </c>
      <c r="G324" s="67"/>
      <c r="H324" s="67"/>
      <c r="I324" s="67"/>
      <c r="J324" s="67"/>
      <c r="K324" s="67"/>
      <c r="L324" s="67"/>
      <c r="M324" s="67"/>
      <c r="N324" s="67"/>
    </row>
    <row r="325" spans="1:14" ht="15" x14ac:dyDescent="0.25">
      <c r="A325" s="67" t="s">
        <v>11977</v>
      </c>
      <c r="B325" s="67" t="s">
        <v>178</v>
      </c>
      <c r="C325" s="67" t="s">
        <v>11978</v>
      </c>
      <c r="D325" s="70">
        <v>48670</v>
      </c>
      <c r="E325" s="70">
        <v>20020</v>
      </c>
      <c r="F325" s="209">
        <v>0.411341688925416</v>
      </c>
      <c r="G325" s="67"/>
      <c r="H325" s="67"/>
      <c r="I325" s="67"/>
      <c r="J325" s="67"/>
      <c r="K325" s="67"/>
      <c r="L325" s="67"/>
      <c r="M325" s="67"/>
      <c r="N325" s="67"/>
    </row>
    <row r="326" spans="1:14" ht="15" x14ac:dyDescent="0.25">
      <c r="A326" s="67" t="s">
        <v>11979</v>
      </c>
      <c r="B326" s="67" t="s">
        <v>178</v>
      </c>
      <c r="C326" s="67" t="s">
        <v>708</v>
      </c>
      <c r="D326" s="70">
        <v>71330</v>
      </c>
      <c r="E326" s="70">
        <v>23140</v>
      </c>
      <c r="F326" s="209">
        <v>0.32440768260199099</v>
      </c>
      <c r="G326" s="67"/>
      <c r="H326" s="67"/>
      <c r="I326" s="67"/>
      <c r="J326" s="67"/>
      <c r="K326" s="67"/>
      <c r="L326" s="67"/>
      <c r="M326" s="67"/>
      <c r="N326" s="67"/>
    </row>
    <row r="327" spans="1:14" ht="15" x14ac:dyDescent="0.25">
      <c r="A327" s="67" t="s">
        <v>11980</v>
      </c>
      <c r="B327" s="67" t="s">
        <v>178</v>
      </c>
      <c r="C327" s="67" t="s">
        <v>710</v>
      </c>
      <c r="D327" s="70">
        <v>44600</v>
      </c>
      <c r="E327" s="70">
        <v>8210</v>
      </c>
      <c r="F327" s="209">
        <v>0.18408071748878899</v>
      </c>
      <c r="G327" s="67"/>
      <c r="H327" s="67"/>
      <c r="I327" s="67"/>
      <c r="J327" s="67"/>
      <c r="K327" s="67"/>
      <c r="L327" s="67"/>
      <c r="M327" s="67"/>
      <c r="N327" s="67"/>
    </row>
    <row r="328" spans="1:14" ht="15" x14ac:dyDescent="0.25">
      <c r="A328" s="67" t="s">
        <v>11981</v>
      </c>
      <c r="B328" s="67" t="s">
        <v>178</v>
      </c>
      <c r="C328" s="67" t="s">
        <v>11982</v>
      </c>
      <c r="D328" s="70">
        <v>44680</v>
      </c>
      <c r="E328" s="70">
        <v>6810</v>
      </c>
      <c r="F328" s="209">
        <v>0.15241718889883599</v>
      </c>
      <c r="G328" s="67"/>
      <c r="H328" s="67"/>
      <c r="I328" s="67"/>
      <c r="J328" s="67"/>
      <c r="K328" s="67"/>
      <c r="L328" s="67"/>
      <c r="M328" s="67"/>
      <c r="N328" s="67"/>
    </row>
    <row r="329" spans="1:14" ht="15" x14ac:dyDescent="0.25">
      <c r="A329" s="67" t="s">
        <v>11983</v>
      </c>
      <c r="B329" s="67" t="s">
        <v>178</v>
      </c>
      <c r="C329" s="67" t="s">
        <v>11984</v>
      </c>
      <c r="D329" s="70">
        <v>46490</v>
      </c>
      <c r="E329" s="70">
        <v>11290</v>
      </c>
      <c r="F329" s="209">
        <v>0.24284792428479199</v>
      </c>
      <c r="G329" s="67"/>
      <c r="H329" s="67"/>
      <c r="I329" s="67"/>
      <c r="J329" s="67"/>
      <c r="K329" s="67"/>
      <c r="L329" s="67"/>
      <c r="M329" s="67"/>
      <c r="N329" s="67"/>
    </row>
    <row r="330" spans="1:14" ht="15" x14ac:dyDescent="0.25">
      <c r="A330" s="67" t="s">
        <v>11985</v>
      </c>
      <c r="B330" s="67" t="s">
        <v>178</v>
      </c>
      <c r="C330" s="67" t="s">
        <v>11986</v>
      </c>
      <c r="D330" s="70">
        <v>45670</v>
      </c>
      <c r="E330" s="70">
        <v>5640</v>
      </c>
      <c r="F330" s="209">
        <v>0.123494635428071</v>
      </c>
      <c r="G330" s="67"/>
      <c r="H330" s="67"/>
      <c r="I330" s="67"/>
      <c r="J330" s="67"/>
      <c r="K330" s="67"/>
      <c r="L330" s="67"/>
      <c r="M330" s="67"/>
      <c r="N330" s="67"/>
    </row>
    <row r="331" spans="1:14" ht="15" x14ac:dyDescent="0.25">
      <c r="A331" s="67" t="s">
        <v>11987</v>
      </c>
      <c r="B331" s="67" t="s">
        <v>178</v>
      </c>
      <c r="C331" s="67" t="s">
        <v>717</v>
      </c>
      <c r="D331" s="70">
        <v>49010</v>
      </c>
      <c r="E331" s="70">
        <v>6520</v>
      </c>
      <c r="F331" s="209">
        <v>0.13303407467863701</v>
      </c>
      <c r="G331" s="67"/>
      <c r="H331" s="67"/>
      <c r="I331" s="67"/>
      <c r="J331" s="67"/>
      <c r="K331" s="67"/>
      <c r="L331" s="67"/>
      <c r="M331" s="67"/>
      <c r="N331" s="67"/>
    </row>
    <row r="332" spans="1:14" ht="15" x14ac:dyDescent="0.25">
      <c r="A332" s="67" t="s">
        <v>11988</v>
      </c>
      <c r="B332" s="67" t="s">
        <v>178</v>
      </c>
      <c r="C332" s="67" t="s">
        <v>11989</v>
      </c>
      <c r="D332" s="70">
        <v>72300</v>
      </c>
      <c r="E332" s="70">
        <v>5070</v>
      </c>
      <c r="F332" s="209">
        <v>7.0124481327800803E-2</v>
      </c>
      <c r="G332" s="67"/>
      <c r="H332" s="67"/>
      <c r="I332" s="67"/>
      <c r="J332" s="67"/>
      <c r="K332" s="67"/>
      <c r="L332" s="67"/>
      <c r="M332" s="67"/>
      <c r="N332" s="67"/>
    </row>
    <row r="333" spans="1:14" ht="15" x14ac:dyDescent="0.25">
      <c r="A333" s="67" t="s">
        <v>11990</v>
      </c>
      <c r="B333" s="67" t="s">
        <v>178</v>
      </c>
      <c r="C333" s="67" t="s">
        <v>11991</v>
      </c>
      <c r="D333" s="70">
        <v>78110</v>
      </c>
      <c r="E333" s="70">
        <v>2490</v>
      </c>
      <c r="F333" s="209">
        <v>3.1878120599154999E-2</v>
      </c>
      <c r="G333" s="67"/>
      <c r="H333" s="67"/>
      <c r="I333" s="67"/>
      <c r="J333" s="67"/>
      <c r="K333" s="67"/>
      <c r="L333" s="67"/>
      <c r="M333" s="67"/>
      <c r="N333" s="67"/>
    </row>
    <row r="334" spans="1:14" ht="15" x14ac:dyDescent="0.25">
      <c r="A334" s="67" t="s">
        <v>11992</v>
      </c>
      <c r="B334" s="67" t="s">
        <v>178</v>
      </c>
      <c r="C334" s="67" t="s">
        <v>722</v>
      </c>
      <c r="D334" s="70">
        <v>42480</v>
      </c>
      <c r="E334" s="70">
        <v>8360</v>
      </c>
      <c r="F334" s="209">
        <v>0.19679849340866301</v>
      </c>
      <c r="G334" s="67"/>
      <c r="H334" s="67"/>
      <c r="I334" s="67"/>
      <c r="J334" s="67"/>
      <c r="K334" s="67"/>
      <c r="L334" s="67"/>
      <c r="M334" s="67"/>
      <c r="N334" s="67"/>
    </row>
    <row r="335" spans="1:14" ht="15" x14ac:dyDescent="0.25">
      <c r="A335" s="67" t="s">
        <v>11993</v>
      </c>
      <c r="B335" s="67" t="s">
        <v>178</v>
      </c>
      <c r="C335" s="67" t="s">
        <v>11994</v>
      </c>
      <c r="D335" s="70">
        <v>40700</v>
      </c>
      <c r="E335" s="70">
        <v>4180</v>
      </c>
      <c r="F335" s="209">
        <v>0.102702702702703</v>
      </c>
      <c r="G335" s="67"/>
      <c r="H335" s="67"/>
      <c r="I335" s="67"/>
      <c r="J335" s="67"/>
      <c r="K335" s="67"/>
      <c r="L335" s="67"/>
      <c r="M335" s="67"/>
      <c r="N335" s="67"/>
    </row>
    <row r="336" spans="1:14" ht="15" x14ac:dyDescent="0.25">
      <c r="A336" s="67" t="s">
        <v>11995</v>
      </c>
      <c r="B336" s="67" t="s">
        <v>178</v>
      </c>
      <c r="C336" s="67" t="s">
        <v>11996</v>
      </c>
      <c r="D336" s="70">
        <v>41380</v>
      </c>
      <c r="E336" s="70">
        <v>5530</v>
      </c>
      <c r="F336" s="209">
        <v>0.133639439342678</v>
      </c>
      <c r="G336" s="67"/>
      <c r="H336" s="67"/>
      <c r="I336" s="67"/>
      <c r="J336" s="67"/>
      <c r="K336" s="67"/>
      <c r="L336" s="67"/>
      <c r="M336" s="67"/>
      <c r="N336" s="67"/>
    </row>
    <row r="337" spans="1:14" ht="15" x14ac:dyDescent="0.25">
      <c r="A337" s="67" t="s">
        <v>11997</v>
      </c>
      <c r="B337" s="67" t="s">
        <v>178</v>
      </c>
      <c r="C337" s="67" t="s">
        <v>10774</v>
      </c>
      <c r="D337" s="70">
        <v>51010</v>
      </c>
      <c r="E337" s="70">
        <v>8530</v>
      </c>
      <c r="F337" s="209">
        <v>0.167222113311115</v>
      </c>
      <c r="G337" s="67"/>
      <c r="H337" s="67"/>
      <c r="I337" s="67"/>
      <c r="J337" s="67"/>
      <c r="K337" s="67"/>
      <c r="L337" s="67"/>
      <c r="M337" s="67"/>
      <c r="N337" s="67"/>
    </row>
    <row r="338" spans="1:14" ht="15" x14ac:dyDescent="0.25">
      <c r="A338" s="67" t="s">
        <v>11998</v>
      </c>
      <c r="B338" s="67" t="s">
        <v>178</v>
      </c>
      <c r="C338" s="67" t="s">
        <v>11999</v>
      </c>
      <c r="D338" s="70">
        <v>43590</v>
      </c>
      <c r="E338" s="70">
        <v>4820</v>
      </c>
      <c r="F338" s="209">
        <v>0.11057582014223399</v>
      </c>
      <c r="G338" s="67"/>
      <c r="H338" s="67"/>
      <c r="I338" s="67"/>
      <c r="J338" s="67"/>
      <c r="K338" s="67"/>
      <c r="L338" s="67"/>
      <c r="M338" s="67"/>
      <c r="N338" s="67"/>
    </row>
    <row r="339" spans="1:14" ht="15" x14ac:dyDescent="0.25">
      <c r="A339" s="67" t="s">
        <v>12000</v>
      </c>
      <c r="B339" s="67" t="s">
        <v>178</v>
      </c>
      <c r="C339" s="67" t="s">
        <v>12001</v>
      </c>
      <c r="D339" s="70">
        <v>49420</v>
      </c>
      <c r="E339" s="70">
        <v>12150</v>
      </c>
      <c r="F339" s="209">
        <v>0.24585188182921899</v>
      </c>
      <c r="G339" s="67"/>
      <c r="H339" s="67"/>
      <c r="I339" s="67"/>
      <c r="J339" s="67"/>
      <c r="K339" s="67"/>
      <c r="L339" s="67"/>
      <c r="M339" s="67"/>
      <c r="N339" s="67"/>
    </row>
    <row r="340" spans="1:14" ht="15" x14ac:dyDescent="0.25">
      <c r="A340" s="67" t="s">
        <v>12002</v>
      </c>
      <c r="B340" s="67" t="s">
        <v>178</v>
      </c>
      <c r="C340" s="67" t="s">
        <v>12003</v>
      </c>
      <c r="D340" s="70">
        <v>48050</v>
      </c>
      <c r="E340" s="70">
        <v>6010</v>
      </c>
      <c r="F340" s="209">
        <v>0.12507804370447401</v>
      </c>
      <c r="G340" s="67"/>
      <c r="H340" s="67"/>
      <c r="I340" s="67"/>
      <c r="J340" s="67"/>
      <c r="K340" s="67"/>
      <c r="L340" s="67"/>
      <c r="M340" s="67"/>
      <c r="N340" s="67"/>
    </row>
    <row r="341" spans="1:14" ht="15" x14ac:dyDescent="0.25">
      <c r="A341" s="67" t="s">
        <v>12004</v>
      </c>
      <c r="B341" s="67" t="s">
        <v>178</v>
      </c>
      <c r="C341" s="67" t="s">
        <v>12005</v>
      </c>
      <c r="D341" s="70">
        <v>47270</v>
      </c>
      <c r="E341" s="70">
        <v>7950</v>
      </c>
      <c r="F341" s="209">
        <v>0.16818277977575599</v>
      </c>
      <c r="G341" s="67"/>
      <c r="H341" s="67"/>
      <c r="I341" s="67"/>
      <c r="J341" s="67"/>
      <c r="K341" s="67"/>
      <c r="L341" s="67"/>
      <c r="M341" s="67"/>
      <c r="N341" s="67"/>
    </row>
    <row r="342" spans="1:14" ht="15" x14ac:dyDescent="0.25">
      <c r="A342" s="67" t="s">
        <v>12006</v>
      </c>
      <c r="B342" s="67" t="s">
        <v>178</v>
      </c>
      <c r="C342" s="67" t="s">
        <v>12007</v>
      </c>
      <c r="D342" s="70">
        <v>49980</v>
      </c>
      <c r="E342" s="70">
        <v>7880</v>
      </c>
      <c r="F342" s="209">
        <v>0.15766306522609</v>
      </c>
      <c r="G342" s="67"/>
      <c r="H342" s="67"/>
      <c r="I342" s="67"/>
      <c r="J342" s="67"/>
      <c r="K342" s="67"/>
      <c r="L342" s="67"/>
      <c r="M342" s="67"/>
      <c r="N342" s="67"/>
    </row>
    <row r="343" spans="1:14" ht="15" x14ac:dyDescent="0.25">
      <c r="A343" s="67" t="s">
        <v>12008</v>
      </c>
      <c r="B343" s="67" t="s">
        <v>178</v>
      </c>
      <c r="C343" s="67" t="s">
        <v>12009</v>
      </c>
      <c r="D343" s="70">
        <v>42190</v>
      </c>
      <c r="E343" s="70">
        <v>10740</v>
      </c>
      <c r="F343" s="209">
        <v>0.25456269258117997</v>
      </c>
      <c r="G343" s="67"/>
      <c r="H343" s="67"/>
      <c r="I343" s="67"/>
      <c r="J343" s="67"/>
      <c r="K343" s="67"/>
      <c r="L343" s="67"/>
      <c r="M343" s="67"/>
      <c r="N343" s="67"/>
    </row>
    <row r="344" spans="1:14" ht="15" x14ac:dyDescent="0.25">
      <c r="A344" s="67" t="s">
        <v>12010</v>
      </c>
      <c r="B344" s="67" t="s">
        <v>178</v>
      </c>
      <c r="C344" s="67" t="s">
        <v>12011</v>
      </c>
      <c r="D344" s="70">
        <v>50450</v>
      </c>
      <c r="E344" s="70">
        <v>26570</v>
      </c>
      <c r="F344" s="209">
        <v>0.52666005946481698</v>
      </c>
      <c r="G344" s="67"/>
      <c r="H344" s="67"/>
      <c r="I344" s="67"/>
      <c r="J344" s="67"/>
      <c r="K344" s="67"/>
      <c r="L344" s="67"/>
      <c r="M344" s="67"/>
      <c r="N344" s="67"/>
    </row>
    <row r="345" spans="1:14" ht="15" x14ac:dyDescent="0.25">
      <c r="A345" s="67" t="s">
        <v>12012</v>
      </c>
      <c r="B345" s="67" t="s">
        <v>178</v>
      </c>
      <c r="C345" s="67" t="s">
        <v>12013</v>
      </c>
      <c r="D345" s="70">
        <v>49680</v>
      </c>
      <c r="E345" s="70">
        <v>13140</v>
      </c>
      <c r="F345" s="209">
        <v>0.26449275362318803</v>
      </c>
      <c r="G345" s="67"/>
      <c r="H345" s="67"/>
      <c r="I345" s="67"/>
      <c r="J345" s="67"/>
      <c r="K345" s="67"/>
      <c r="L345" s="67"/>
      <c r="M345" s="67"/>
      <c r="N345" s="67"/>
    </row>
    <row r="346" spans="1:14" ht="15" x14ac:dyDescent="0.25">
      <c r="A346" s="67" t="s">
        <v>12014</v>
      </c>
      <c r="B346" s="67" t="s">
        <v>178</v>
      </c>
      <c r="C346" s="67" t="s">
        <v>12015</v>
      </c>
      <c r="D346" s="70">
        <v>46480</v>
      </c>
      <c r="E346" s="70">
        <v>6630</v>
      </c>
      <c r="F346" s="209">
        <v>0.142641996557659</v>
      </c>
      <c r="G346" s="67"/>
      <c r="H346" s="67"/>
      <c r="I346" s="67"/>
      <c r="J346" s="67"/>
      <c r="K346" s="67"/>
      <c r="L346" s="67"/>
      <c r="M346" s="67"/>
      <c r="N346" s="67"/>
    </row>
    <row r="347" spans="1:14" ht="15" x14ac:dyDescent="0.25">
      <c r="A347" s="67" t="s">
        <v>12016</v>
      </c>
      <c r="B347" s="67" t="s">
        <v>178</v>
      </c>
      <c r="C347" s="67" t="s">
        <v>4425</v>
      </c>
      <c r="D347" s="70">
        <v>53640</v>
      </c>
      <c r="E347" s="70">
        <v>8250</v>
      </c>
      <c r="F347" s="209">
        <v>0.153803131991051</v>
      </c>
      <c r="G347" s="67"/>
      <c r="H347" s="67"/>
      <c r="I347" s="67"/>
      <c r="J347" s="67"/>
      <c r="K347" s="67"/>
      <c r="L347" s="67"/>
      <c r="M347" s="67"/>
      <c r="N347" s="67"/>
    </row>
    <row r="348" spans="1:14" ht="15" x14ac:dyDescent="0.25">
      <c r="A348" s="67" t="s">
        <v>12017</v>
      </c>
      <c r="B348" s="67" t="s">
        <v>178</v>
      </c>
      <c r="C348" s="67" t="s">
        <v>12018</v>
      </c>
      <c r="D348" s="70">
        <v>47780</v>
      </c>
      <c r="E348" s="70">
        <v>7810</v>
      </c>
      <c r="F348" s="209">
        <v>0.163457513604018</v>
      </c>
      <c r="G348" s="67"/>
      <c r="H348" s="67"/>
      <c r="I348" s="67"/>
      <c r="J348" s="67"/>
      <c r="K348" s="67"/>
      <c r="L348" s="67"/>
      <c r="M348" s="67"/>
      <c r="N348" s="67"/>
    </row>
    <row r="349" spans="1:14" ht="15" x14ac:dyDescent="0.25">
      <c r="A349" s="67" t="s">
        <v>12019</v>
      </c>
      <c r="B349" s="67" t="s">
        <v>178</v>
      </c>
      <c r="C349" s="67" t="s">
        <v>12020</v>
      </c>
      <c r="D349" s="70">
        <v>40580</v>
      </c>
      <c r="E349" s="70">
        <v>5230</v>
      </c>
      <c r="F349" s="209">
        <v>0.12888122227698401</v>
      </c>
      <c r="G349" s="67"/>
      <c r="H349" s="67"/>
      <c r="I349" s="67"/>
      <c r="J349" s="67"/>
      <c r="K349" s="67"/>
      <c r="L349" s="67"/>
      <c r="M349" s="67"/>
      <c r="N349" s="67"/>
    </row>
    <row r="350" spans="1:14" ht="15" x14ac:dyDescent="0.25">
      <c r="A350" s="67" t="s">
        <v>12021</v>
      </c>
      <c r="B350" s="67" t="s">
        <v>178</v>
      </c>
      <c r="C350" s="67" t="s">
        <v>12022</v>
      </c>
      <c r="D350" s="70">
        <v>51950</v>
      </c>
      <c r="E350" s="70">
        <v>6970</v>
      </c>
      <c r="F350" s="209">
        <v>0.13416746871992299</v>
      </c>
      <c r="G350" s="67"/>
      <c r="H350" s="67"/>
      <c r="I350" s="67"/>
      <c r="J350" s="67"/>
      <c r="K350" s="67"/>
      <c r="L350" s="67"/>
      <c r="M350" s="67"/>
      <c r="N350" s="67"/>
    </row>
    <row r="351" spans="1:14" ht="15" x14ac:dyDescent="0.25">
      <c r="A351" s="67" t="s">
        <v>12023</v>
      </c>
      <c r="B351" s="67" t="s">
        <v>178</v>
      </c>
      <c r="C351" s="67" t="s">
        <v>742</v>
      </c>
      <c r="D351" s="70">
        <v>41270</v>
      </c>
      <c r="E351" s="70">
        <v>7470</v>
      </c>
      <c r="F351" s="209">
        <v>0.181003149987885</v>
      </c>
      <c r="G351" s="67"/>
      <c r="H351" s="67"/>
      <c r="I351" s="67"/>
      <c r="J351" s="67"/>
      <c r="K351" s="67"/>
      <c r="L351" s="67"/>
      <c r="M351" s="67"/>
      <c r="N351" s="67"/>
    </row>
    <row r="352" spans="1:14" ht="15" x14ac:dyDescent="0.25">
      <c r="A352" s="67" t="s">
        <v>12024</v>
      </c>
      <c r="B352" s="67" t="s">
        <v>178</v>
      </c>
      <c r="C352" s="67" t="s">
        <v>12025</v>
      </c>
      <c r="D352" s="70">
        <v>50890</v>
      </c>
      <c r="E352" s="70">
        <v>8730</v>
      </c>
      <c r="F352" s="209">
        <v>0.17154647278443699</v>
      </c>
      <c r="G352" s="67"/>
      <c r="H352" s="67"/>
      <c r="I352" s="67"/>
      <c r="J352" s="67"/>
      <c r="K352" s="67"/>
      <c r="L352" s="67"/>
      <c r="M352" s="67"/>
      <c r="N352" s="67"/>
    </row>
    <row r="353" spans="1:14" ht="15" x14ac:dyDescent="0.25">
      <c r="A353" s="67" t="s">
        <v>12026</v>
      </c>
      <c r="B353" s="67" t="s">
        <v>178</v>
      </c>
      <c r="C353" s="67" t="s">
        <v>745</v>
      </c>
      <c r="D353" s="70">
        <v>51800</v>
      </c>
      <c r="E353" s="70">
        <v>2730</v>
      </c>
      <c r="F353" s="209">
        <v>5.2702702702702699E-2</v>
      </c>
      <c r="G353" s="67"/>
      <c r="H353" s="67"/>
      <c r="I353" s="67"/>
      <c r="J353" s="67"/>
      <c r="K353" s="67"/>
      <c r="L353" s="67"/>
      <c r="M353" s="67"/>
      <c r="N353" s="67"/>
    </row>
    <row r="354" spans="1:14" ht="15" x14ac:dyDescent="0.25">
      <c r="A354" s="67" t="s">
        <v>12027</v>
      </c>
      <c r="B354" s="67" t="s">
        <v>178</v>
      </c>
      <c r="C354" s="67" t="s">
        <v>12028</v>
      </c>
      <c r="D354" s="70">
        <v>50060</v>
      </c>
      <c r="E354" s="70">
        <v>17520</v>
      </c>
      <c r="F354" s="209">
        <v>0.34998002397123401</v>
      </c>
      <c r="G354" s="67"/>
      <c r="H354" s="67"/>
      <c r="I354" s="67"/>
      <c r="J354" s="67"/>
      <c r="K354" s="67"/>
      <c r="L354" s="67"/>
      <c r="M354" s="67"/>
      <c r="N354" s="67"/>
    </row>
    <row r="355" spans="1:14" ht="15" x14ac:dyDescent="0.25">
      <c r="A355" s="67" t="s">
        <v>12029</v>
      </c>
      <c r="B355" s="67" t="s">
        <v>178</v>
      </c>
      <c r="C355" s="67" t="s">
        <v>12030</v>
      </c>
      <c r="D355" s="70">
        <v>45290</v>
      </c>
      <c r="E355" s="70">
        <v>10500</v>
      </c>
      <c r="F355" s="209">
        <v>0.231839258114374</v>
      </c>
      <c r="G355" s="67"/>
      <c r="H355" s="67"/>
      <c r="I355" s="67"/>
      <c r="J355" s="67"/>
      <c r="K355" s="67"/>
      <c r="L355" s="67"/>
      <c r="M355" s="67"/>
      <c r="N355" s="67"/>
    </row>
    <row r="356" spans="1:14" ht="15" x14ac:dyDescent="0.25">
      <c r="A356" s="67" t="s">
        <v>12031</v>
      </c>
      <c r="B356" s="67" t="s">
        <v>178</v>
      </c>
      <c r="C356" s="67" t="s">
        <v>12032</v>
      </c>
      <c r="D356" s="70">
        <v>49740</v>
      </c>
      <c r="E356" s="70">
        <v>6990</v>
      </c>
      <c r="F356" s="209">
        <v>0.14053075995174899</v>
      </c>
      <c r="G356" s="67"/>
      <c r="H356" s="67"/>
      <c r="I356" s="67"/>
      <c r="J356" s="67"/>
      <c r="K356" s="67"/>
      <c r="L356" s="67"/>
      <c r="M356" s="67"/>
      <c r="N356" s="67"/>
    </row>
    <row r="357" spans="1:14" ht="15" x14ac:dyDescent="0.25">
      <c r="A357" s="67" t="s">
        <v>12033</v>
      </c>
      <c r="B357" s="67" t="s">
        <v>178</v>
      </c>
      <c r="C357" s="67" t="s">
        <v>12034</v>
      </c>
      <c r="D357" s="70">
        <v>47950</v>
      </c>
      <c r="E357" s="70">
        <v>13070</v>
      </c>
      <c r="F357" s="209">
        <v>0.27257559958289901</v>
      </c>
      <c r="G357" s="67"/>
      <c r="H357" s="67"/>
      <c r="I357" s="67"/>
      <c r="J357" s="67"/>
      <c r="K357" s="67"/>
      <c r="L357" s="67"/>
      <c r="M357" s="67"/>
      <c r="N357" s="67"/>
    </row>
    <row r="358" spans="1:14" ht="15" x14ac:dyDescent="0.25">
      <c r="A358" s="67" t="s">
        <v>12035</v>
      </c>
      <c r="B358" s="67" t="s">
        <v>178</v>
      </c>
      <c r="C358" s="67" t="s">
        <v>752</v>
      </c>
      <c r="D358" s="70">
        <v>42820</v>
      </c>
      <c r="E358" s="70">
        <v>3500</v>
      </c>
      <c r="F358" s="209">
        <v>8.1737505838393301E-2</v>
      </c>
      <c r="G358" s="67"/>
      <c r="H358" s="67"/>
      <c r="I358" s="67"/>
      <c r="J358" s="67"/>
      <c r="K358" s="67"/>
      <c r="L358" s="67"/>
      <c r="M358" s="67"/>
      <c r="N358" s="67"/>
    </row>
    <row r="359" spans="1:14" ht="15" x14ac:dyDescent="0.25">
      <c r="A359" s="67" t="s">
        <v>12036</v>
      </c>
      <c r="B359" s="67" t="s">
        <v>178</v>
      </c>
      <c r="C359" s="67" t="s">
        <v>754</v>
      </c>
      <c r="D359" s="70">
        <v>45310</v>
      </c>
      <c r="E359" s="70">
        <v>3920</v>
      </c>
      <c r="F359" s="209">
        <v>8.6515118075479999E-2</v>
      </c>
      <c r="G359" s="67"/>
      <c r="H359" s="67"/>
      <c r="I359" s="67"/>
      <c r="J359" s="67"/>
      <c r="K359" s="67"/>
      <c r="L359" s="67"/>
      <c r="M359" s="67"/>
      <c r="N359" s="67"/>
    </row>
    <row r="360" spans="1:14" ht="15" x14ac:dyDescent="0.25">
      <c r="A360" s="67" t="s">
        <v>12037</v>
      </c>
      <c r="B360" s="67" t="s">
        <v>178</v>
      </c>
      <c r="C360" s="67" t="s">
        <v>764</v>
      </c>
      <c r="D360" s="70">
        <v>44540</v>
      </c>
      <c r="E360" s="70">
        <v>9670</v>
      </c>
      <c r="F360" s="209">
        <v>0.217108217332735</v>
      </c>
      <c r="G360" s="67"/>
      <c r="H360" s="67"/>
      <c r="I360" s="67"/>
      <c r="J360" s="67"/>
      <c r="K360" s="67"/>
      <c r="L360" s="67"/>
      <c r="M360" s="67"/>
      <c r="N360" s="67"/>
    </row>
    <row r="361" spans="1:14" ht="15" x14ac:dyDescent="0.25">
      <c r="A361" s="67" t="s">
        <v>12038</v>
      </c>
      <c r="B361" s="67" t="s">
        <v>178</v>
      </c>
      <c r="C361" s="67" t="s">
        <v>766</v>
      </c>
      <c r="D361" s="70">
        <v>45460</v>
      </c>
      <c r="E361" s="70">
        <v>16110</v>
      </c>
      <c r="F361" s="209">
        <v>0.35437747470303599</v>
      </c>
      <c r="G361" s="67"/>
      <c r="H361" s="67"/>
      <c r="I361" s="67"/>
      <c r="J361" s="67"/>
      <c r="K361" s="67"/>
      <c r="L361" s="67"/>
      <c r="M361" s="67"/>
      <c r="N361" s="67"/>
    </row>
    <row r="362" spans="1:14" ht="15" x14ac:dyDescent="0.25">
      <c r="A362" s="67" t="s">
        <v>12039</v>
      </c>
      <c r="B362" s="67" t="s">
        <v>178</v>
      </c>
      <c r="C362" s="67" t="s">
        <v>12040</v>
      </c>
      <c r="D362" s="70">
        <v>57720</v>
      </c>
      <c r="E362" s="70">
        <v>7470</v>
      </c>
      <c r="F362" s="209">
        <v>0.12941787941787899</v>
      </c>
      <c r="G362" s="67"/>
      <c r="H362" s="67"/>
      <c r="I362" s="67"/>
      <c r="J362" s="67"/>
      <c r="K362" s="67"/>
      <c r="L362" s="67"/>
      <c r="M362" s="67"/>
      <c r="N362" s="67"/>
    </row>
    <row r="363" spans="1:14" ht="15" x14ac:dyDescent="0.25">
      <c r="A363" s="67" t="s">
        <v>12041</v>
      </c>
      <c r="B363" s="67" t="s">
        <v>178</v>
      </c>
      <c r="C363" s="67" t="s">
        <v>772</v>
      </c>
      <c r="D363" s="70">
        <v>49780</v>
      </c>
      <c r="E363" s="70">
        <v>11780</v>
      </c>
      <c r="F363" s="209">
        <v>0.236641221374046</v>
      </c>
      <c r="G363" s="67"/>
      <c r="H363" s="67"/>
      <c r="I363" s="67"/>
      <c r="J363" s="67"/>
      <c r="K363" s="67"/>
      <c r="L363" s="67"/>
      <c r="M363" s="67"/>
      <c r="N363" s="67"/>
    </row>
    <row r="364" spans="1:14" ht="15" x14ac:dyDescent="0.25">
      <c r="A364" s="67" t="s">
        <v>12042</v>
      </c>
      <c r="B364" s="67" t="s">
        <v>178</v>
      </c>
      <c r="C364" s="67" t="s">
        <v>779</v>
      </c>
      <c r="D364" s="70">
        <v>45530</v>
      </c>
      <c r="E364" s="70">
        <v>7860</v>
      </c>
      <c r="F364" s="209">
        <v>0.172633428508676</v>
      </c>
      <c r="G364" s="67"/>
      <c r="H364" s="67"/>
      <c r="I364" s="67"/>
      <c r="J364" s="67"/>
      <c r="K364" s="67"/>
      <c r="L364" s="67"/>
      <c r="M364" s="67"/>
      <c r="N364" s="67"/>
    </row>
    <row r="365" spans="1:14" ht="15" x14ac:dyDescent="0.25">
      <c r="A365" s="67" t="s">
        <v>12043</v>
      </c>
      <c r="B365" s="67" t="s">
        <v>178</v>
      </c>
      <c r="C365" s="67" t="s">
        <v>12044</v>
      </c>
      <c r="D365" s="70">
        <v>46200</v>
      </c>
      <c r="E365" s="70">
        <v>7460</v>
      </c>
      <c r="F365" s="209">
        <v>0.16147186147186099</v>
      </c>
      <c r="G365" s="67"/>
      <c r="H365" s="67"/>
      <c r="I365" s="67"/>
      <c r="J365" s="67"/>
      <c r="K365" s="67"/>
      <c r="L365" s="67"/>
      <c r="M365" s="67"/>
      <c r="N365" s="67"/>
    </row>
    <row r="366" spans="1:14" ht="15" x14ac:dyDescent="0.25">
      <c r="A366" s="67" t="s">
        <v>12045</v>
      </c>
      <c r="B366" s="67" t="s">
        <v>178</v>
      </c>
      <c r="C366" s="67" t="s">
        <v>12046</v>
      </c>
      <c r="D366" s="70">
        <v>48610</v>
      </c>
      <c r="E366" s="70">
        <v>9320</v>
      </c>
      <c r="F366" s="209">
        <v>0.19173009668792401</v>
      </c>
      <c r="G366" s="67"/>
      <c r="H366" s="67"/>
      <c r="I366" s="67"/>
      <c r="J366" s="67"/>
      <c r="K366" s="67"/>
      <c r="L366" s="67"/>
      <c r="M366" s="67"/>
      <c r="N366" s="67"/>
    </row>
    <row r="367" spans="1:14" ht="15" x14ac:dyDescent="0.25">
      <c r="A367" s="67" t="s">
        <v>12047</v>
      </c>
      <c r="B367" s="67" t="s">
        <v>178</v>
      </c>
      <c r="C367" s="67" t="s">
        <v>784</v>
      </c>
      <c r="D367" s="70">
        <v>45570</v>
      </c>
      <c r="E367" s="70">
        <v>5240</v>
      </c>
      <c r="F367" s="209">
        <v>0.114987930656133</v>
      </c>
      <c r="G367" s="67"/>
      <c r="H367" s="67"/>
      <c r="I367" s="67"/>
      <c r="J367" s="67"/>
      <c r="K367" s="67"/>
      <c r="L367" s="67"/>
      <c r="M367" s="67"/>
      <c r="N367" s="67"/>
    </row>
    <row r="368" spans="1:14" ht="15" x14ac:dyDescent="0.25">
      <c r="A368" s="67" t="s">
        <v>12048</v>
      </c>
      <c r="B368" s="67" t="s">
        <v>178</v>
      </c>
      <c r="C368" s="67" t="s">
        <v>787</v>
      </c>
      <c r="D368" s="70">
        <v>48510</v>
      </c>
      <c r="E368" s="70">
        <v>4180</v>
      </c>
      <c r="F368" s="209">
        <v>8.6167800453514798E-2</v>
      </c>
      <c r="G368" s="67"/>
      <c r="H368" s="67"/>
      <c r="I368" s="67"/>
      <c r="J368" s="67"/>
      <c r="K368" s="67"/>
      <c r="L368" s="67"/>
      <c r="M368" s="67"/>
      <c r="N368" s="67"/>
    </row>
    <row r="369" spans="1:14" ht="15" x14ac:dyDescent="0.25">
      <c r="A369" s="67" t="s">
        <v>12049</v>
      </c>
      <c r="B369" s="67" t="s">
        <v>178</v>
      </c>
      <c r="C369" s="67" t="s">
        <v>12050</v>
      </c>
      <c r="D369" s="70">
        <v>48520</v>
      </c>
      <c r="E369" s="70">
        <v>6870</v>
      </c>
      <c r="F369" s="209">
        <v>0.14159109645507001</v>
      </c>
      <c r="G369" s="67"/>
      <c r="H369" s="67"/>
      <c r="I369" s="67"/>
      <c r="J369" s="67"/>
      <c r="K369" s="67"/>
      <c r="L369" s="67"/>
      <c r="M369" s="67"/>
      <c r="N369" s="67"/>
    </row>
    <row r="370" spans="1:14" ht="15" x14ac:dyDescent="0.25">
      <c r="A370" s="67" t="s">
        <v>12051</v>
      </c>
      <c r="B370" s="67" t="s">
        <v>178</v>
      </c>
      <c r="C370" s="67" t="s">
        <v>12052</v>
      </c>
      <c r="D370" s="70">
        <v>45340</v>
      </c>
      <c r="E370" s="70">
        <v>4560</v>
      </c>
      <c r="F370" s="209">
        <v>0.100573445081606</v>
      </c>
      <c r="G370" s="67"/>
      <c r="H370" s="67"/>
      <c r="I370" s="67"/>
      <c r="J370" s="67"/>
      <c r="K370" s="67"/>
      <c r="L370" s="67"/>
      <c r="M370" s="67"/>
      <c r="N370" s="67"/>
    </row>
    <row r="371" spans="1:14" ht="15" x14ac:dyDescent="0.25">
      <c r="A371" s="67" t="s">
        <v>12053</v>
      </c>
      <c r="B371" s="67" t="s">
        <v>179</v>
      </c>
      <c r="C371" s="67" t="s">
        <v>9254</v>
      </c>
      <c r="D371" s="70">
        <v>42650</v>
      </c>
      <c r="E371" s="70">
        <v>16820</v>
      </c>
      <c r="F371" s="209">
        <v>0.39437280187573298</v>
      </c>
      <c r="G371" s="67"/>
      <c r="H371" s="67"/>
      <c r="I371" s="67"/>
      <c r="J371" s="67"/>
      <c r="K371" s="67"/>
      <c r="L371" s="67"/>
      <c r="M371" s="67"/>
      <c r="N371" s="67"/>
    </row>
    <row r="372" spans="1:14" ht="15" x14ac:dyDescent="0.25">
      <c r="A372" s="67" t="s">
        <v>12054</v>
      </c>
      <c r="B372" s="67" t="s">
        <v>179</v>
      </c>
      <c r="C372" s="67" t="s">
        <v>12055</v>
      </c>
      <c r="D372" s="70">
        <v>50190</v>
      </c>
      <c r="E372" s="70">
        <v>15180</v>
      </c>
      <c r="F372" s="209">
        <v>0.30245068738792602</v>
      </c>
      <c r="G372" s="67"/>
      <c r="H372" s="67"/>
      <c r="I372" s="67"/>
      <c r="J372" s="67"/>
      <c r="K372" s="67"/>
      <c r="L372" s="67"/>
      <c r="M372" s="67"/>
      <c r="N372" s="67"/>
    </row>
    <row r="373" spans="1:14" ht="15" x14ac:dyDescent="0.25">
      <c r="A373" s="67" t="s">
        <v>12056</v>
      </c>
      <c r="B373" s="67" t="s">
        <v>179</v>
      </c>
      <c r="C373" s="67" t="s">
        <v>12057</v>
      </c>
      <c r="D373" s="70">
        <v>74030</v>
      </c>
      <c r="E373" s="70">
        <v>13380</v>
      </c>
      <c r="F373" s="209">
        <v>0.180737538835607</v>
      </c>
      <c r="G373" s="67"/>
      <c r="H373" s="67"/>
      <c r="I373" s="67"/>
      <c r="J373" s="67"/>
      <c r="K373" s="67"/>
      <c r="L373" s="67"/>
      <c r="M373" s="67"/>
      <c r="N373" s="67"/>
    </row>
    <row r="374" spans="1:14" ht="15" x14ac:dyDescent="0.25">
      <c r="A374" s="67" t="s">
        <v>12058</v>
      </c>
      <c r="B374" s="67" t="s">
        <v>179</v>
      </c>
      <c r="C374" s="67" t="s">
        <v>12059</v>
      </c>
      <c r="D374" s="70">
        <v>62910</v>
      </c>
      <c r="E374" s="70">
        <v>14460</v>
      </c>
      <c r="F374" s="209">
        <v>0.22985216976633299</v>
      </c>
      <c r="G374" s="67"/>
      <c r="H374" s="67"/>
      <c r="I374" s="67"/>
      <c r="J374" s="67"/>
      <c r="K374" s="67"/>
      <c r="L374" s="67"/>
      <c r="M374" s="67"/>
      <c r="N374" s="67"/>
    </row>
    <row r="375" spans="1:14" ht="15" x14ac:dyDescent="0.25">
      <c r="A375" s="67" t="s">
        <v>12060</v>
      </c>
      <c r="B375" s="67" t="s">
        <v>179</v>
      </c>
      <c r="C375" s="67" t="s">
        <v>12061</v>
      </c>
      <c r="D375" s="70">
        <v>44720</v>
      </c>
      <c r="E375" s="70">
        <v>11400</v>
      </c>
      <c r="F375" s="209">
        <v>0.25491949910554601</v>
      </c>
      <c r="G375" s="67"/>
      <c r="H375" s="67"/>
      <c r="I375" s="67"/>
      <c r="J375" s="67"/>
      <c r="K375" s="67"/>
      <c r="L375" s="67"/>
      <c r="M375" s="67"/>
      <c r="N375" s="67"/>
    </row>
    <row r="376" spans="1:14" ht="15" x14ac:dyDescent="0.25">
      <c r="A376" s="67" t="s">
        <v>12062</v>
      </c>
      <c r="B376" s="67" t="s">
        <v>179</v>
      </c>
      <c r="C376" s="67" t="s">
        <v>12063</v>
      </c>
      <c r="D376" s="70">
        <v>49140</v>
      </c>
      <c r="E376" s="70">
        <v>8120</v>
      </c>
      <c r="F376" s="209">
        <v>0.16524216524216501</v>
      </c>
      <c r="G376" s="67"/>
      <c r="H376" s="67"/>
      <c r="I376" s="67"/>
      <c r="J376" s="67"/>
      <c r="K376" s="67"/>
      <c r="L376" s="67"/>
      <c r="M376" s="67"/>
      <c r="N376" s="67"/>
    </row>
    <row r="377" spans="1:14" ht="15" x14ac:dyDescent="0.25">
      <c r="A377" s="67" t="s">
        <v>12064</v>
      </c>
      <c r="B377" s="67" t="s">
        <v>179</v>
      </c>
      <c r="C377" s="67" t="s">
        <v>12065</v>
      </c>
      <c r="D377" s="70">
        <v>60410</v>
      </c>
      <c r="E377" s="70">
        <v>13780</v>
      </c>
      <c r="F377" s="209">
        <v>0.228107929150803</v>
      </c>
      <c r="G377" s="67"/>
      <c r="H377" s="67"/>
      <c r="I377" s="67"/>
      <c r="J377" s="67"/>
      <c r="K377" s="67"/>
      <c r="L377" s="67"/>
      <c r="M377" s="67"/>
      <c r="N377" s="67"/>
    </row>
    <row r="378" spans="1:14" ht="15" x14ac:dyDescent="0.25">
      <c r="A378" s="67" t="s">
        <v>12066</v>
      </c>
      <c r="B378" s="67" t="s">
        <v>179</v>
      </c>
      <c r="C378" s="67" t="s">
        <v>12067</v>
      </c>
      <c r="D378" s="70">
        <v>63350</v>
      </c>
      <c r="E378" s="70">
        <v>36410</v>
      </c>
      <c r="F378" s="209">
        <v>0.57474348855564295</v>
      </c>
      <c r="G378" s="67"/>
      <c r="H378" s="67"/>
      <c r="I378" s="67"/>
      <c r="J378" s="67"/>
      <c r="K378" s="67"/>
      <c r="L378" s="67"/>
      <c r="M378" s="67"/>
      <c r="N378" s="67"/>
    </row>
    <row r="379" spans="1:14" ht="15" x14ac:dyDescent="0.25">
      <c r="A379" s="67" t="s">
        <v>12068</v>
      </c>
      <c r="B379" s="67" t="s">
        <v>179</v>
      </c>
      <c r="C379" s="67" t="s">
        <v>12069</v>
      </c>
      <c r="D379" s="70">
        <v>50760</v>
      </c>
      <c r="E379" s="70">
        <v>17270</v>
      </c>
      <c r="F379" s="209">
        <v>0.34022852639873902</v>
      </c>
      <c r="G379" s="67"/>
      <c r="H379" s="67"/>
      <c r="I379" s="67"/>
      <c r="J379" s="67"/>
      <c r="K379" s="67"/>
      <c r="L379" s="67"/>
      <c r="M379" s="67"/>
      <c r="N379" s="67"/>
    </row>
    <row r="380" spans="1:14" ht="15" x14ac:dyDescent="0.25">
      <c r="A380" s="67" t="s">
        <v>12070</v>
      </c>
      <c r="B380" s="67" t="s">
        <v>179</v>
      </c>
      <c r="C380" s="67" t="s">
        <v>12071</v>
      </c>
      <c r="D380" s="70">
        <v>44760</v>
      </c>
      <c r="E380" s="70">
        <v>14730</v>
      </c>
      <c r="F380" s="209">
        <v>0.329088471849866</v>
      </c>
      <c r="G380" s="67"/>
      <c r="H380" s="67"/>
      <c r="I380" s="67"/>
      <c r="J380" s="67"/>
      <c r="K380" s="67"/>
      <c r="L380" s="67"/>
      <c r="M380" s="67"/>
      <c r="N380" s="67"/>
    </row>
    <row r="381" spans="1:14" ht="15" x14ac:dyDescent="0.25">
      <c r="A381" s="67" t="s">
        <v>12072</v>
      </c>
      <c r="B381" s="67" t="s">
        <v>179</v>
      </c>
      <c r="C381" s="67" t="s">
        <v>801</v>
      </c>
      <c r="D381" s="70">
        <v>50980</v>
      </c>
      <c r="E381" s="70">
        <v>13880</v>
      </c>
      <c r="F381" s="209">
        <v>0.27226363279717503</v>
      </c>
      <c r="G381" s="67"/>
      <c r="H381" s="67"/>
      <c r="I381" s="67"/>
      <c r="J381" s="67"/>
      <c r="K381" s="67"/>
      <c r="L381" s="67"/>
      <c r="M381" s="67"/>
      <c r="N381" s="67"/>
    </row>
    <row r="382" spans="1:14" ht="15" x14ac:dyDescent="0.25">
      <c r="A382" s="67" t="s">
        <v>12073</v>
      </c>
      <c r="B382" s="67" t="s">
        <v>179</v>
      </c>
      <c r="C382" s="67" t="s">
        <v>1480</v>
      </c>
      <c r="D382" s="70">
        <v>48940</v>
      </c>
      <c r="E382" s="70">
        <v>7570</v>
      </c>
      <c r="F382" s="209">
        <v>0.15467919901920699</v>
      </c>
      <c r="G382" s="67"/>
      <c r="H382" s="67"/>
      <c r="I382" s="67"/>
      <c r="J382" s="67"/>
      <c r="K382" s="67"/>
      <c r="L382" s="67"/>
      <c r="M382" s="67"/>
      <c r="N382" s="67"/>
    </row>
    <row r="383" spans="1:14" ht="15" x14ac:dyDescent="0.25">
      <c r="A383" s="67" t="s">
        <v>12074</v>
      </c>
      <c r="B383" s="67" t="s">
        <v>179</v>
      </c>
      <c r="C383" s="67" t="s">
        <v>2623</v>
      </c>
      <c r="D383" s="70">
        <v>45280</v>
      </c>
      <c r="E383" s="70">
        <v>2630</v>
      </c>
      <c r="F383" s="209">
        <v>5.8083038869258002E-2</v>
      </c>
      <c r="G383" s="67"/>
      <c r="H383" s="67"/>
      <c r="I383" s="67"/>
      <c r="J383" s="67"/>
      <c r="K383" s="67"/>
      <c r="L383" s="67"/>
      <c r="M383" s="67"/>
      <c r="N383" s="67"/>
    </row>
    <row r="384" spans="1:14" ht="15" x14ac:dyDescent="0.25">
      <c r="A384" s="67" t="s">
        <v>12075</v>
      </c>
      <c r="B384" s="67" t="s">
        <v>179</v>
      </c>
      <c r="C384" s="67" t="s">
        <v>9875</v>
      </c>
      <c r="D384" s="70">
        <v>45990</v>
      </c>
      <c r="E384" s="70">
        <v>9540</v>
      </c>
      <c r="F384" s="209">
        <v>0.20743639921722101</v>
      </c>
      <c r="G384" s="67"/>
      <c r="H384" s="67"/>
      <c r="I384" s="67"/>
      <c r="J384" s="67"/>
      <c r="K384" s="67"/>
      <c r="L384" s="67"/>
      <c r="M384" s="67"/>
      <c r="N384" s="67"/>
    </row>
    <row r="385" spans="1:14" ht="15" x14ac:dyDescent="0.25">
      <c r="A385" s="67" t="s">
        <v>12076</v>
      </c>
      <c r="B385" s="67" t="s">
        <v>179</v>
      </c>
      <c r="C385" s="67" t="s">
        <v>812</v>
      </c>
      <c r="D385" s="70">
        <v>57630</v>
      </c>
      <c r="E385" s="70">
        <v>11560</v>
      </c>
      <c r="F385" s="209">
        <v>0.20058997050147501</v>
      </c>
      <c r="G385" s="67"/>
      <c r="H385" s="67"/>
      <c r="I385" s="67"/>
      <c r="J385" s="67"/>
      <c r="K385" s="67"/>
      <c r="L385" s="67"/>
      <c r="M385" s="67"/>
      <c r="N385" s="67"/>
    </row>
    <row r="386" spans="1:14" ht="15" x14ac:dyDescent="0.25">
      <c r="A386" s="67" t="s">
        <v>12077</v>
      </c>
      <c r="B386" s="67" t="s">
        <v>179</v>
      </c>
      <c r="C386" s="67" t="s">
        <v>814</v>
      </c>
      <c r="D386" s="70">
        <v>57400</v>
      </c>
      <c r="E386" s="70">
        <v>11990</v>
      </c>
      <c r="F386" s="209">
        <v>0.20888501742160301</v>
      </c>
      <c r="G386" s="67"/>
      <c r="H386" s="67"/>
      <c r="I386" s="67"/>
      <c r="J386" s="67"/>
      <c r="K386" s="67"/>
      <c r="L386" s="67"/>
      <c r="M386" s="67"/>
      <c r="N386" s="67"/>
    </row>
    <row r="387" spans="1:14" ht="15" x14ac:dyDescent="0.25">
      <c r="A387" s="67" t="s">
        <v>12078</v>
      </c>
      <c r="B387" s="67" t="s">
        <v>179</v>
      </c>
      <c r="C387" s="67" t="s">
        <v>12079</v>
      </c>
      <c r="D387" s="70">
        <v>48690</v>
      </c>
      <c r="E387" s="70">
        <v>3800</v>
      </c>
      <c r="F387" s="209">
        <v>7.8044773054015207E-2</v>
      </c>
      <c r="G387" s="67"/>
      <c r="H387" s="67"/>
      <c r="I387" s="67"/>
      <c r="J387" s="67"/>
      <c r="K387" s="67"/>
      <c r="L387" s="67"/>
      <c r="M387" s="67"/>
      <c r="N387" s="67"/>
    </row>
    <row r="388" spans="1:14" ht="15" x14ac:dyDescent="0.25">
      <c r="A388" s="67" t="s">
        <v>12080</v>
      </c>
      <c r="B388" s="67" t="s">
        <v>179</v>
      </c>
      <c r="C388" s="67" t="s">
        <v>816</v>
      </c>
      <c r="D388" s="70">
        <v>40400</v>
      </c>
      <c r="E388" s="70">
        <v>11480</v>
      </c>
      <c r="F388" s="209">
        <v>0.28415841584158402</v>
      </c>
      <c r="G388" s="67"/>
      <c r="H388" s="67"/>
      <c r="I388" s="67"/>
      <c r="J388" s="67"/>
      <c r="K388" s="67"/>
      <c r="L388" s="67"/>
      <c r="M388" s="67"/>
      <c r="N388" s="67"/>
    </row>
    <row r="389" spans="1:14" ht="15" x14ac:dyDescent="0.25">
      <c r="A389" s="67" t="s">
        <v>12081</v>
      </c>
      <c r="B389" s="67" t="s">
        <v>179</v>
      </c>
      <c r="C389" s="67" t="s">
        <v>818</v>
      </c>
      <c r="D389" s="70">
        <v>53230</v>
      </c>
      <c r="E389" s="70">
        <v>10450</v>
      </c>
      <c r="F389" s="209">
        <v>0.19631786586511399</v>
      </c>
      <c r="G389" s="67"/>
      <c r="H389" s="67"/>
      <c r="I389" s="67"/>
      <c r="J389" s="67"/>
      <c r="K389" s="67"/>
      <c r="L389" s="67"/>
      <c r="M389" s="67"/>
      <c r="N389" s="67"/>
    </row>
    <row r="390" spans="1:14" ht="15" x14ac:dyDescent="0.25">
      <c r="A390" s="67" t="s">
        <v>12082</v>
      </c>
      <c r="B390" s="67" t="s">
        <v>179</v>
      </c>
      <c r="C390" s="67" t="s">
        <v>4418</v>
      </c>
      <c r="D390" s="70">
        <v>54820</v>
      </c>
      <c r="E390" s="70">
        <v>6550</v>
      </c>
      <c r="F390" s="209">
        <v>0.119481940897483</v>
      </c>
      <c r="G390" s="67"/>
      <c r="H390" s="67"/>
      <c r="I390" s="67"/>
      <c r="J390" s="67"/>
      <c r="K390" s="67"/>
      <c r="L390" s="67"/>
      <c r="M390" s="67"/>
      <c r="N390" s="67"/>
    </row>
    <row r="391" spans="1:14" ht="15" x14ac:dyDescent="0.25">
      <c r="A391" s="67" t="s">
        <v>12083</v>
      </c>
      <c r="B391" s="67" t="s">
        <v>179</v>
      </c>
      <c r="C391" s="67" t="s">
        <v>12084</v>
      </c>
      <c r="D391" s="70">
        <v>42560</v>
      </c>
      <c r="E391" s="70">
        <v>3650</v>
      </c>
      <c r="F391" s="209">
        <v>8.5761278195488705E-2</v>
      </c>
      <c r="G391" s="67"/>
      <c r="H391" s="67"/>
      <c r="I391" s="67"/>
      <c r="J391" s="67"/>
      <c r="K391" s="67"/>
      <c r="L391" s="67"/>
      <c r="M391" s="67"/>
      <c r="N391" s="67"/>
    </row>
    <row r="392" spans="1:14" ht="15" x14ac:dyDescent="0.25">
      <c r="A392" s="67" t="s">
        <v>12085</v>
      </c>
      <c r="B392" s="67" t="s">
        <v>179</v>
      </c>
      <c r="C392" s="67" t="s">
        <v>12086</v>
      </c>
      <c r="D392" s="70">
        <v>47710</v>
      </c>
      <c r="E392" s="70">
        <v>11880</v>
      </c>
      <c r="F392" s="209">
        <v>0.249004401592957</v>
      </c>
      <c r="G392" s="67"/>
      <c r="H392" s="67"/>
      <c r="I392" s="67"/>
      <c r="J392" s="67"/>
      <c r="K392" s="67"/>
      <c r="L392" s="67"/>
      <c r="M392" s="67"/>
      <c r="N392" s="67"/>
    </row>
    <row r="393" spans="1:14" ht="15" x14ac:dyDescent="0.25">
      <c r="A393" s="67" t="s">
        <v>12087</v>
      </c>
      <c r="B393" s="67" t="s">
        <v>179</v>
      </c>
      <c r="C393" s="67" t="s">
        <v>12088</v>
      </c>
      <c r="D393" s="70">
        <v>45870</v>
      </c>
      <c r="E393" s="70">
        <v>12970</v>
      </c>
      <c r="F393" s="209">
        <v>0.28275561369086599</v>
      </c>
      <c r="G393" s="67"/>
      <c r="H393" s="67"/>
      <c r="I393" s="67"/>
      <c r="J393" s="67"/>
      <c r="K393" s="67"/>
      <c r="L393" s="67"/>
      <c r="M393" s="67"/>
      <c r="N393" s="67"/>
    </row>
    <row r="394" spans="1:14" ht="15" x14ac:dyDescent="0.25">
      <c r="A394" s="67" t="s">
        <v>12089</v>
      </c>
      <c r="B394" s="67" t="s">
        <v>179</v>
      </c>
      <c r="C394" s="67" t="s">
        <v>828</v>
      </c>
      <c r="D394" s="70">
        <v>46170</v>
      </c>
      <c r="E394" s="70">
        <v>13960</v>
      </c>
      <c r="F394" s="209">
        <v>0.30236084037253602</v>
      </c>
      <c r="G394" s="67"/>
      <c r="H394" s="67"/>
      <c r="I394" s="67"/>
      <c r="J394" s="67"/>
      <c r="K394" s="67"/>
      <c r="L394" s="67"/>
      <c r="M394" s="67"/>
      <c r="N394" s="67"/>
    </row>
    <row r="395" spans="1:14" ht="15" x14ac:dyDescent="0.25">
      <c r="A395" s="67" t="s">
        <v>12090</v>
      </c>
      <c r="B395" s="67" t="s">
        <v>179</v>
      </c>
      <c r="C395" s="67" t="s">
        <v>12091</v>
      </c>
      <c r="D395" s="70">
        <v>50520</v>
      </c>
      <c r="E395" s="70">
        <v>10040</v>
      </c>
      <c r="F395" s="209">
        <v>0.19873317498020601</v>
      </c>
      <c r="G395" s="67"/>
      <c r="H395" s="67"/>
      <c r="I395" s="67"/>
      <c r="J395" s="67"/>
      <c r="K395" s="67"/>
      <c r="L395" s="67"/>
      <c r="M395" s="67"/>
      <c r="N395" s="67"/>
    </row>
    <row r="396" spans="1:14" ht="15" x14ac:dyDescent="0.25">
      <c r="A396" s="67" t="s">
        <v>12092</v>
      </c>
      <c r="B396" s="67" t="s">
        <v>179</v>
      </c>
      <c r="C396" s="67" t="s">
        <v>12093</v>
      </c>
      <c r="D396" s="70">
        <v>42850</v>
      </c>
      <c r="E396" s="70">
        <v>9370</v>
      </c>
      <c r="F396" s="209">
        <v>0.21866977829638301</v>
      </c>
      <c r="G396" s="67"/>
      <c r="H396" s="67"/>
      <c r="I396" s="67"/>
      <c r="J396" s="67"/>
      <c r="K396" s="67"/>
      <c r="L396" s="67"/>
      <c r="M396" s="67"/>
      <c r="N396" s="67"/>
    </row>
    <row r="397" spans="1:14" ht="15" x14ac:dyDescent="0.25">
      <c r="A397" s="67" t="s">
        <v>12094</v>
      </c>
      <c r="B397" s="67" t="s">
        <v>179</v>
      </c>
      <c r="C397" s="67" t="s">
        <v>831</v>
      </c>
      <c r="D397" s="70">
        <v>45470</v>
      </c>
      <c r="E397" s="70">
        <v>6380</v>
      </c>
      <c r="F397" s="209">
        <v>0.14031229382010099</v>
      </c>
      <c r="G397" s="67"/>
      <c r="H397" s="67"/>
      <c r="I397" s="67"/>
      <c r="J397" s="67"/>
      <c r="K397" s="67"/>
      <c r="L397" s="67"/>
      <c r="M397" s="67"/>
      <c r="N397" s="67"/>
    </row>
    <row r="398" spans="1:14" ht="15" x14ac:dyDescent="0.25">
      <c r="A398" s="67" t="s">
        <v>12095</v>
      </c>
      <c r="B398" s="67" t="s">
        <v>179</v>
      </c>
      <c r="C398" s="67" t="s">
        <v>12096</v>
      </c>
      <c r="D398" s="70">
        <v>53070</v>
      </c>
      <c r="E398" s="70">
        <v>4740</v>
      </c>
      <c r="F398" s="209">
        <v>8.9315997738835501E-2</v>
      </c>
      <c r="G398" s="67"/>
      <c r="H398" s="67"/>
      <c r="I398" s="67"/>
      <c r="J398" s="67"/>
      <c r="K398" s="67"/>
      <c r="L398" s="67"/>
      <c r="M398" s="67"/>
      <c r="N398" s="67"/>
    </row>
    <row r="399" spans="1:14" ht="15" x14ac:dyDescent="0.25">
      <c r="A399" s="67" t="s">
        <v>12097</v>
      </c>
      <c r="B399" s="67" t="s">
        <v>179</v>
      </c>
      <c r="C399" s="67" t="s">
        <v>12098</v>
      </c>
      <c r="D399" s="70">
        <v>49060</v>
      </c>
      <c r="E399" s="70">
        <v>9740</v>
      </c>
      <c r="F399" s="209">
        <v>0.198532409294741</v>
      </c>
      <c r="G399" s="67"/>
      <c r="H399" s="67"/>
      <c r="I399" s="67"/>
      <c r="J399" s="67"/>
      <c r="K399" s="67"/>
      <c r="L399" s="67"/>
      <c r="M399" s="67"/>
      <c r="N399" s="67"/>
    </row>
    <row r="400" spans="1:14" ht="15" x14ac:dyDescent="0.25">
      <c r="A400" s="67" t="s">
        <v>12099</v>
      </c>
      <c r="B400" s="67" t="s">
        <v>179</v>
      </c>
      <c r="C400" s="67" t="s">
        <v>12100</v>
      </c>
      <c r="D400" s="70">
        <v>42220</v>
      </c>
      <c r="E400" s="70">
        <v>1670</v>
      </c>
      <c r="F400" s="209">
        <v>3.9554713405968701E-2</v>
      </c>
      <c r="G400" s="67"/>
      <c r="H400" s="67"/>
      <c r="I400" s="67"/>
      <c r="J400" s="67"/>
      <c r="K400" s="67"/>
      <c r="L400" s="67"/>
      <c r="M400" s="67"/>
      <c r="N400" s="67"/>
    </row>
    <row r="401" spans="1:14" ht="15" x14ac:dyDescent="0.25">
      <c r="A401" s="67" t="s">
        <v>12101</v>
      </c>
      <c r="B401" s="67" t="s">
        <v>179</v>
      </c>
      <c r="C401" s="67" t="s">
        <v>12102</v>
      </c>
      <c r="D401" s="70">
        <v>54180</v>
      </c>
      <c r="E401" s="70">
        <v>25730</v>
      </c>
      <c r="F401" s="209">
        <v>0.47489848652639399</v>
      </c>
      <c r="G401" s="67"/>
      <c r="H401" s="67"/>
      <c r="I401" s="67"/>
      <c r="J401" s="67"/>
      <c r="K401" s="67"/>
      <c r="L401" s="67"/>
      <c r="M401" s="67"/>
      <c r="N401" s="67"/>
    </row>
    <row r="402" spans="1:14" ht="15" x14ac:dyDescent="0.25">
      <c r="A402" s="67" t="s">
        <v>12103</v>
      </c>
      <c r="B402" s="67" t="s">
        <v>179</v>
      </c>
      <c r="C402" s="67" t="s">
        <v>12104</v>
      </c>
      <c r="D402" s="70">
        <v>69960</v>
      </c>
      <c r="E402" s="70">
        <v>10050</v>
      </c>
      <c r="F402" s="209">
        <v>0.14365351629502601</v>
      </c>
      <c r="G402" s="67"/>
      <c r="H402" s="67"/>
      <c r="I402" s="67"/>
      <c r="J402" s="67"/>
      <c r="K402" s="67"/>
      <c r="L402" s="67"/>
      <c r="M402" s="67"/>
      <c r="N402" s="67"/>
    </row>
    <row r="403" spans="1:14" ht="15" x14ac:dyDescent="0.25">
      <c r="A403" s="67" t="s">
        <v>12105</v>
      </c>
      <c r="B403" s="67" t="s">
        <v>179</v>
      </c>
      <c r="C403" s="67" t="s">
        <v>12106</v>
      </c>
      <c r="D403" s="70">
        <v>48520</v>
      </c>
      <c r="E403" s="70">
        <v>10430</v>
      </c>
      <c r="F403" s="209">
        <v>0.21496290189612499</v>
      </c>
      <c r="G403" s="67"/>
      <c r="H403" s="67"/>
      <c r="I403" s="67"/>
      <c r="J403" s="67"/>
      <c r="K403" s="67"/>
      <c r="L403" s="67"/>
      <c r="M403" s="67"/>
      <c r="N403" s="67"/>
    </row>
    <row r="404" spans="1:14" ht="15" x14ac:dyDescent="0.25">
      <c r="A404" s="67" t="s">
        <v>12107</v>
      </c>
      <c r="B404" s="67" t="s">
        <v>179</v>
      </c>
      <c r="C404" s="67" t="s">
        <v>12108</v>
      </c>
      <c r="D404" s="70">
        <v>54240</v>
      </c>
      <c r="E404" s="70">
        <v>13860</v>
      </c>
      <c r="F404" s="209">
        <v>0.25553097345132703</v>
      </c>
      <c r="G404" s="67"/>
      <c r="H404" s="67"/>
      <c r="I404" s="67"/>
      <c r="J404" s="67"/>
      <c r="K404" s="67"/>
      <c r="L404" s="67"/>
      <c r="M404" s="67"/>
      <c r="N404" s="67"/>
    </row>
    <row r="405" spans="1:14" ht="15" x14ac:dyDescent="0.25">
      <c r="A405" s="67" t="s">
        <v>12109</v>
      </c>
      <c r="B405" s="67" t="s">
        <v>179</v>
      </c>
      <c r="C405" s="67" t="s">
        <v>12110</v>
      </c>
      <c r="D405" s="70">
        <v>55840</v>
      </c>
      <c r="E405" s="70">
        <v>13350</v>
      </c>
      <c r="F405" s="209">
        <v>0.239075931232092</v>
      </c>
      <c r="G405" s="67"/>
      <c r="H405" s="67"/>
      <c r="I405" s="67"/>
      <c r="J405" s="67"/>
      <c r="K405" s="67"/>
      <c r="L405" s="67"/>
      <c r="M405" s="67"/>
      <c r="N405" s="67"/>
    </row>
    <row r="406" spans="1:14" ht="15" x14ac:dyDescent="0.25">
      <c r="A406" s="67" t="s">
        <v>12111</v>
      </c>
      <c r="B406" s="67" t="s">
        <v>179</v>
      </c>
      <c r="C406" s="67" t="s">
        <v>12112</v>
      </c>
      <c r="D406" s="70">
        <v>44970</v>
      </c>
      <c r="E406" s="70">
        <v>13030</v>
      </c>
      <c r="F406" s="209">
        <v>0.28974872136980201</v>
      </c>
      <c r="G406" s="67"/>
      <c r="H406" s="67"/>
      <c r="I406" s="67"/>
      <c r="J406" s="67"/>
      <c r="K406" s="67"/>
      <c r="L406" s="67"/>
      <c r="M406" s="67"/>
      <c r="N406" s="67"/>
    </row>
    <row r="407" spans="1:14" ht="15" x14ac:dyDescent="0.25">
      <c r="A407" s="67" t="s">
        <v>12113</v>
      </c>
      <c r="B407" s="67" t="s">
        <v>179</v>
      </c>
      <c r="C407" s="67" t="s">
        <v>12114</v>
      </c>
      <c r="D407" s="70">
        <v>53170</v>
      </c>
      <c r="E407" s="70">
        <v>9850</v>
      </c>
      <c r="F407" s="209">
        <v>0.18525484295655401</v>
      </c>
      <c r="G407" s="67"/>
      <c r="H407" s="67"/>
      <c r="I407" s="67"/>
      <c r="J407" s="67"/>
      <c r="K407" s="67"/>
      <c r="L407" s="67"/>
      <c r="M407" s="67"/>
      <c r="N407" s="67"/>
    </row>
    <row r="408" spans="1:14" ht="15" x14ac:dyDescent="0.25">
      <c r="A408" s="67" t="s">
        <v>12115</v>
      </c>
      <c r="B408" s="67" t="s">
        <v>179</v>
      </c>
      <c r="C408" s="67" t="s">
        <v>12116</v>
      </c>
      <c r="D408" s="70">
        <v>41920</v>
      </c>
      <c r="E408" s="70">
        <v>5400</v>
      </c>
      <c r="F408" s="209">
        <v>0.12881679389313</v>
      </c>
      <c r="G408" s="67"/>
      <c r="H408" s="67"/>
      <c r="I408" s="67"/>
      <c r="J408" s="67"/>
      <c r="K408" s="67"/>
      <c r="L408" s="67"/>
      <c r="M408" s="67"/>
      <c r="N408" s="67"/>
    </row>
    <row r="409" spans="1:14" ht="15" x14ac:dyDescent="0.25">
      <c r="A409" s="67" t="s">
        <v>12117</v>
      </c>
      <c r="B409" s="67" t="s">
        <v>179</v>
      </c>
      <c r="C409" s="67" t="s">
        <v>12118</v>
      </c>
      <c r="D409" s="70">
        <v>51220</v>
      </c>
      <c r="E409" s="70">
        <v>11900</v>
      </c>
      <c r="F409" s="209">
        <v>0.23233112065599401</v>
      </c>
      <c r="G409" s="67"/>
      <c r="H409" s="67"/>
      <c r="I409" s="67"/>
      <c r="J409" s="67"/>
      <c r="K409" s="67"/>
      <c r="L409" s="67"/>
      <c r="M409" s="67"/>
      <c r="N409" s="67"/>
    </row>
    <row r="410" spans="1:14" ht="15" x14ac:dyDescent="0.25">
      <c r="A410" s="67" t="s">
        <v>12119</v>
      </c>
      <c r="B410" s="67" t="s">
        <v>179</v>
      </c>
      <c r="C410" s="67" t="s">
        <v>12120</v>
      </c>
      <c r="D410" s="70">
        <v>57130</v>
      </c>
      <c r="E410" s="70">
        <v>13680</v>
      </c>
      <c r="F410" s="209">
        <v>0.239453877122353</v>
      </c>
      <c r="G410" s="67"/>
      <c r="H410" s="67"/>
      <c r="I410" s="67"/>
      <c r="J410" s="67"/>
      <c r="K410" s="67"/>
      <c r="L410" s="67"/>
      <c r="M410" s="67"/>
      <c r="N410" s="67"/>
    </row>
    <row r="411" spans="1:14" ht="15" x14ac:dyDescent="0.25">
      <c r="A411" s="67" t="s">
        <v>12121</v>
      </c>
      <c r="B411" s="67" t="s">
        <v>179</v>
      </c>
      <c r="C411" s="67" t="s">
        <v>1709</v>
      </c>
      <c r="D411" s="70">
        <v>47050</v>
      </c>
      <c r="E411" s="70">
        <v>18090</v>
      </c>
      <c r="F411" s="209">
        <v>0.38448459086078601</v>
      </c>
      <c r="G411" s="67"/>
      <c r="H411" s="67"/>
      <c r="I411" s="67"/>
      <c r="J411" s="67"/>
      <c r="K411" s="67"/>
      <c r="L411" s="67"/>
      <c r="M411" s="67"/>
      <c r="N411" s="67"/>
    </row>
    <row r="412" spans="1:14" ht="15" x14ac:dyDescent="0.25">
      <c r="A412" s="67" t="s">
        <v>12122</v>
      </c>
      <c r="B412" s="67" t="s">
        <v>179</v>
      </c>
      <c r="C412" s="67" t="s">
        <v>847</v>
      </c>
      <c r="D412" s="70">
        <v>50380</v>
      </c>
      <c r="E412" s="70">
        <v>13230</v>
      </c>
      <c r="F412" s="209">
        <v>0.26260420801905499</v>
      </c>
      <c r="G412" s="67"/>
      <c r="H412" s="67"/>
      <c r="I412" s="67"/>
      <c r="J412" s="67"/>
      <c r="K412" s="67"/>
      <c r="L412" s="67"/>
      <c r="M412" s="67"/>
      <c r="N412" s="67"/>
    </row>
    <row r="413" spans="1:14" ht="15" x14ac:dyDescent="0.25">
      <c r="A413" s="67" t="s">
        <v>12123</v>
      </c>
      <c r="B413" s="67" t="s">
        <v>179</v>
      </c>
      <c r="C413" s="67" t="s">
        <v>12124</v>
      </c>
      <c r="D413" s="70">
        <v>54770</v>
      </c>
      <c r="E413" s="70">
        <v>10220</v>
      </c>
      <c r="F413" s="209">
        <v>0.186598502830016</v>
      </c>
      <c r="G413" s="67"/>
      <c r="H413" s="67"/>
      <c r="I413" s="67"/>
      <c r="J413" s="67"/>
      <c r="K413" s="67"/>
      <c r="L413" s="67"/>
      <c r="M413" s="67"/>
      <c r="N413" s="67"/>
    </row>
    <row r="414" spans="1:14" ht="15" x14ac:dyDescent="0.25">
      <c r="A414" s="67" t="s">
        <v>12125</v>
      </c>
      <c r="B414" s="67" t="s">
        <v>179</v>
      </c>
      <c r="C414" s="67" t="s">
        <v>854</v>
      </c>
      <c r="D414" s="70">
        <v>49030</v>
      </c>
      <c r="E414" s="70">
        <v>4850</v>
      </c>
      <c r="F414" s="209">
        <v>9.8919029165816894E-2</v>
      </c>
      <c r="G414" s="67"/>
      <c r="H414" s="67"/>
      <c r="I414" s="67"/>
      <c r="J414" s="67"/>
      <c r="K414" s="67"/>
      <c r="L414" s="67"/>
      <c r="M414" s="67"/>
      <c r="N414" s="67"/>
    </row>
    <row r="415" spans="1:14" ht="15" x14ac:dyDescent="0.25">
      <c r="A415" s="67" t="s">
        <v>12126</v>
      </c>
      <c r="B415" s="67" t="s">
        <v>179</v>
      </c>
      <c r="C415" s="67" t="s">
        <v>12127</v>
      </c>
      <c r="D415" s="70">
        <v>50060</v>
      </c>
      <c r="E415" s="70">
        <v>13270</v>
      </c>
      <c r="F415" s="209">
        <v>0.265081901717938</v>
      </c>
      <c r="G415" s="67"/>
      <c r="H415" s="67"/>
      <c r="I415" s="67"/>
      <c r="J415" s="67"/>
      <c r="K415" s="67"/>
      <c r="L415" s="67"/>
      <c r="M415" s="67"/>
      <c r="N415" s="67"/>
    </row>
    <row r="416" spans="1:14" ht="15" x14ac:dyDescent="0.25">
      <c r="A416" s="67" t="s">
        <v>12128</v>
      </c>
      <c r="B416" s="67" t="s">
        <v>179</v>
      </c>
      <c r="C416" s="67" t="s">
        <v>12129</v>
      </c>
      <c r="D416" s="70">
        <v>43720</v>
      </c>
      <c r="E416" s="70">
        <v>4810</v>
      </c>
      <c r="F416" s="209">
        <v>0.110018298261665</v>
      </c>
      <c r="G416" s="67"/>
      <c r="H416" s="67"/>
      <c r="I416" s="67"/>
      <c r="J416" s="67"/>
      <c r="K416" s="67"/>
      <c r="L416" s="67"/>
      <c r="M416" s="67"/>
      <c r="N416" s="67"/>
    </row>
    <row r="417" spans="1:14" ht="15" x14ac:dyDescent="0.25">
      <c r="A417" s="67" t="s">
        <v>12130</v>
      </c>
      <c r="B417" s="67" t="s">
        <v>179</v>
      </c>
      <c r="C417" s="67" t="s">
        <v>12131</v>
      </c>
      <c r="D417" s="70">
        <v>48150</v>
      </c>
      <c r="E417" s="70">
        <v>10930</v>
      </c>
      <c r="F417" s="209">
        <v>0.22699896157840099</v>
      </c>
      <c r="G417" s="67"/>
      <c r="H417" s="67"/>
      <c r="I417" s="67"/>
      <c r="J417" s="67"/>
      <c r="K417" s="67"/>
      <c r="L417" s="67"/>
      <c r="M417" s="67"/>
      <c r="N417" s="67"/>
    </row>
    <row r="418" spans="1:14" ht="15" x14ac:dyDescent="0.25">
      <c r="A418" s="67" t="s">
        <v>12132</v>
      </c>
      <c r="B418" s="67" t="s">
        <v>179</v>
      </c>
      <c r="C418" s="67" t="s">
        <v>857</v>
      </c>
      <c r="D418" s="70">
        <v>56710</v>
      </c>
      <c r="E418" s="70">
        <v>16810</v>
      </c>
      <c r="F418" s="209">
        <v>0.29642038441191998</v>
      </c>
      <c r="G418" s="67"/>
      <c r="H418" s="67"/>
      <c r="I418" s="67"/>
      <c r="J418" s="67"/>
      <c r="K418" s="67"/>
      <c r="L418" s="67"/>
      <c r="M418" s="67"/>
      <c r="N418" s="67"/>
    </row>
    <row r="419" spans="1:14" ht="15" x14ac:dyDescent="0.25">
      <c r="A419" s="67" t="s">
        <v>12133</v>
      </c>
      <c r="B419" s="67" t="s">
        <v>179</v>
      </c>
      <c r="C419" s="67" t="s">
        <v>12134</v>
      </c>
      <c r="D419" s="70">
        <v>48160</v>
      </c>
      <c r="E419" s="70">
        <v>15010</v>
      </c>
      <c r="F419" s="209">
        <v>0.31166943521594698</v>
      </c>
      <c r="G419" s="67"/>
      <c r="H419" s="67"/>
      <c r="I419" s="67"/>
      <c r="J419" s="67"/>
      <c r="K419" s="67"/>
      <c r="L419" s="67"/>
      <c r="M419" s="67"/>
      <c r="N419" s="67"/>
    </row>
    <row r="420" spans="1:14" ht="15" x14ac:dyDescent="0.25">
      <c r="A420" s="67" t="s">
        <v>12135</v>
      </c>
      <c r="B420" s="67" t="s">
        <v>179</v>
      </c>
      <c r="C420" s="67" t="s">
        <v>10472</v>
      </c>
      <c r="D420" s="70">
        <v>52240</v>
      </c>
      <c r="E420" s="70">
        <v>12050</v>
      </c>
      <c r="F420" s="209">
        <v>0.23066615620214401</v>
      </c>
      <c r="G420" s="67"/>
      <c r="H420" s="67"/>
      <c r="I420" s="67"/>
      <c r="J420" s="67"/>
      <c r="K420" s="67"/>
      <c r="L420" s="67"/>
      <c r="M420" s="67"/>
      <c r="N420" s="67"/>
    </row>
    <row r="421" spans="1:14" ht="15" x14ac:dyDescent="0.25">
      <c r="A421" s="67" t="s">
        <v>12136</v>
      </c>
      <c r="B421" s="67" t="s">
        <v>179</v>
      </c>
      <c r="C421" s="67" t="s">
        <v>12137</v>
      </c>
      <c r="D421" s="70">
        <v>50920</v>
      </c>
      <c r="E421" s="70">
        <v>13230</v>
      </c>
      <c r="F421" s="209">
        <v>0.259819324430479</v>
      </c>
      <c r="G421" s="67"/>
      <c r="H421" s="67"/>
      <c r="I421" s="67"/>
      <c r="J421" s="67"/>
      <c r="K421" s="67"/>
      <c r="L421" s="67"/>
      <c r="M421" s="67"/>
      <c r="N421" s="67"/>
    </row>
    <row r="422" spans="1:14" ht="15" x14ac:dyDescent="0.25">
      <c r="A422" s="67" t="s">
        <v>12138</v>
      </c>
      <c r="B422" s="67" t="s">
        <v>179</v>
      </c>
      <c r="C422" s="67" t="s">
        <v>1944</v>
      </c>
      <c r="D422" s="70">
        <v>50470</v>
      </c>
      <c r="E422" s="70">
        <v>10780</v>
      </c>
      <c r="F422" s="209">
        <v>0.213592233009709</v>
      </c>
      <c r="G422" s="67"/>
      <c r="H422" s="67"/>
      <c r="I422" s="67"/>
      <c r="J422" s="67"/>
      <c r="K422" s="67"/>
      <c r="L422" s="67"/>
      <c r="M422" s="67"/>
      <c r="N422" s="67"/>
    </row>
    <row r="423" spans="1:14" ht="15" x14ac:dyDescent="0.25">
      <c r="A423" s="67" t="s">
        <v>12139</v>
      </c>
      <c r="B423" s="67" t="s">
        <v>179</v>
      </c>
      <c r="C423" s="67" t="s">
        <v>12140</v>
      </c>
      <c r="D423" s="70">
        <v>52400</v>
      </c>
      <c r="E423" s="70">
        <v>13930</v>
      </c>
      <c r="F423" s="209">
        <v>0.26583969465648899</v>
      </c>
      <c r="G423" s="67"/>
      <c r="H423" s="67"/>
      <c r="I423" s="67"/>
      <c r="J423" s="67"/>
      <c r="K423" s="67"/>
      <c r="L423" s="67"/>
      <c r="M423" s="67"/>
      <c r="N423" s="67"/>
    </row>
    <row r="424" spans="1:14" ht="15" x14ac:dyDescent="0.25">
      <c r="A424" s="67" t="s">
        <v>12141</v>
      </c>
      <c r="B424" s="67" t="s">
        <v>179</v>
      </c>
      <c r="C424" s="67" t="s">
        <v>12142</v>
      </c>
      <c r="D424" s="70">
        <v>51400</v>
      </c>
      <c r="E424" s="70">
        <v>10870</v>
      </c>
      <c r="F424" s="209">
        <v>0.21147859922178999</v>
      </c>
      <c r="G424" s="67"/>
      <c r="H424" s="67"/>
      <c r="I424" s="67"/>
      <c r="J424" s="67"/>
      <c r="K424" s="67"/>
      <c r="L424" s="67"/>
      <c r="M424" s="67"/>
      <c r="N424" s="67"/>
    </row>
    <row r="425" spans="1:14" ht="15" x14ac:dyDescent="0.25">
      <c r="A425" s="67" t="s">
        <v>12143</v>
      </c>
      <c r="B425" s="67" t="s">
        <v>179</v>
      </c>
      <c r="C425" s="67" t="s">
        <v>10557</v>
      </c>
      <c r="D425" s="70">
        <v>52630</v>
      </c>
      <c r="E425" s="70">
        <v>10090</v>
      </c>
      <c r="F425" s="209">
        <v>0.19171575147254399</v>
      </c>
      <c r="G425" s="67"/>
      <c r="H425" s="67"/>
      <c r="I425" s="67"/>
      <c r="J425" s="67"/>
      <c r="K425" s="67"/>
      <c r="L425" s="67"/>
      <c r="M425" s="67"/>
      <c r="N425" s="67"/>
    </row>
    <row r="426" spans="1:14" ht="15" x14ac:dyDescent="0.25">
      <c r="A426" s="67" t="s">
        <v>12144</v>
      </c>
      <c r="B426" s="67" t="s">
        <v>175</v>
      </c>
      <c r="C426" s="67" t="s">
        <v>12145</v>
      </c>
      <c r="D426" s="70">
        <v>33930</v>
      </c>
      <c r="E426" s="70">
        <v>1660</v>
      </c>
      <c r="F426" s="209">
        <v>4.8924255820807498E-2</v>
      </c>
      <c r="G426" s="67"/>
      <c r="H426" s="67"/>
      <c r="I426" s="67"/>
      <c r="J426" s="67"/>
      <c r="K426" s="67"/>
      <c r="L426" s="67"/>
      <c r="M426" s="67"/>
      <c r="N426" s="67"/>
    </row>
    <row r="427" spans="1:14" ht="15" x14ac:dyDescent="0.25">
      <c r="A427" s="67" t="e">
        <v>#N/A</v>
      </c>
      <c r="B427" s="67" t="s">
        <v>175</v>
      </c>
      <c r="C427" s="67" t="s">
        <v>12146</v>
      </c>
      <c r="D427" s="70">
        <v>61120</v>
      </c>
      <c r="E427" s="70">
        <v>12770</v>
      </c>
      <c r="F427" s="209">
        <v>0.208933246073298</v>
      </c>
      <c r="G427" s="67"/>
      <c r="H427" s="67"/>
      <c r="I427" s="67"/>
      <c r="J427" s="67"/>
      <c r="K427" s="67"/>
      <c r="L427" s="67"/>
      <c r="M427" s="67"/>
      <c r="N427" s="67"/>
    </row>
    <row r="428" spans="1:14" ht="15" x14ac:dyDescent="0.25">
      <c r="A428" s="67" t="s">
        <v>12147</v>
      </c>
      <c r="B428" s="67" t="s">
        <v>175</v>
      </c>
      <c r="C428" s="67" t="s">
        <v>12148</v>
      </c>
      <c r="D428" s="70">
        <v>60140</v>
      </c>
      <c r="E428" s="70">
        <v>10570</v>
      </c>
      <c r="F428" s="209">
        <v>0.17575656800798101</v>
      </c>
      <c r="G428" s="67"/>
      <c r="H428" s="67"/>
      <c r="I428" s="67"/>
      <c r="J428" s="67"/>
      <c r="K428" s="67"/>
      <c r="L428" s="67"/>
      <c r="M428" s="67"/>
      <c r="N428" s="67"/>
    </row>
    <row r="429" spans="1:14" ht="15" x14ac:dyDescent="0.25">
      <c r="A429" s="67" t="s">
        <v>12149</v>
      </c>
      <c r="B429" s="67" t="s">
        <v>175</v>
      </c>
      <c r="C429" s="67" t="s">
        <v>12150</v>
      </c>
      <c r="D429" s="70">
        <v>54420</v>
      </c>
      <c r="E429" s="70">
        <v>7810</v>
      </c>
      <c r="F429" s="209">
        <v>0.143513414185961</v>
      </c>
      <c r="G429" s="67"/>
      <c r="H429" s="67"/>
      <c r="I429" s="67"/>
      <c r="J429" s="67"/>
      <c r="K429" s="67"/>
      <c r="L429" s="67"/>
      <c r="M429" s="67"/>
      <c r="N429" s="67"/>
    </row>
    <row r="430" spans="1:14" ht="15" x14ac:dyDescent="0.25">
      <c r="A430" s="67" t="s">
        <v>12151</v>
      </c>
      <c r="B430" s="67" t="s">
        <v>175</v>
      </c>
      <c r="C430" s="67" t="s">
        <v>12152</v>
      </c>
      <c r="D430" s="70">
        <v>64820</v>
      </c>
      <c r="E430" s="70">
        <v>22520</v>
      </c>
      <c r="F430" s="209">
        <v>0.34742363468065401</v>
      </c>
      <c r="G430" s="67"/>
      <c r="H430" s="67"/>
      <c r="I430" s="67"/>
      <c r="J430" s="67"/>
      <c r="K430" s="67"/>
      <c r="L430" s="67"/>
      <c r="M430" s="67"/>
      <c r="N430" s="67"/>
    </row>
    <row r="431" spans="1:14" ht="15" x14ac:dyDescent="0.25">
      <c r="A431" s="67" t="s">
        <v>12153</v>
      </c>
      <c r="B431" s="67" t="s">
        <v>175</v>
      </c>
      <c r="C431" s="67" t="s">
        <v>12154</v>
      </c>
      <c r="D431" s="70">
        <v>52990</v>
      </c>
      <c r="E431" s="70">
        <v>14070</v>
      </c>
      <c r="F431" s="209">
        <v>0.26552179656538999</v>
      </c>
      <c r="G431" s="67"/>
      <c r="H431" s="67"/>
      <c r="I431" s="67"/>
      <c r="J431" s="67"/>
      <c r="K431" s="67"/>
      <c r="L431" s="67"/>
      <c r="M431" s="67"/>
      <c r="N431" s="67"/>
    </row>
    <row r="432" spans="1:14" ht="15" x14ac:dyDescent="0.25">
      <c r="A432" s="67" t="s">
        <v>12155</v>
      </c>
      <c r="B432" s="67" t="s">
        <v>175</v>
      </c>
      <c r="C432" s="67" t="s">
        <v>12156</v>
      </c>
      <c r="D432" s="70">
        <v>71050</v>
      </c>
      <c r="E432" s="70">
        <v>22990</v>
      </c>
      <c r="F432" s="209">
        <v>0.32357494722026697</v>
      </c>
      <c r="G432" s="67"/>
      <c r="H432" s="67"/>
      <c r="I432" s="67"/>
      <c r="J432" s="67"/>
      <c r="K432" s="67"/>
      <c r="L432" s="67"/>
      <c r="M432" s="67"/>
      <c r="N432" s="67"/>
    </row>
    <row r="433" spans="1:14" ht="15" x14ac:dyDescent="0.25">
      <c r="A433" s="67" t="s">
        <v>12157</v>
      </c>
      <c r="B433" s="67" t="s">
        <v>175</v>
      </c>
      <c r="C433" s="67" t="s">
        <v>12158</v>
      </c>
      <c r="D433" s="70">
        <v>58020</v>
      </c>
      <c r="E433" s="70">
        <v>4460</v>
      </c>
      <c r="F433" s="209">
        <v>7.6870044812133803E-2</v>
      </c>
      <c r="G433" s="67"/>
      <c r="H433" s="67"/>
      <c r="I433" s="67"/>
      <c r="J433" s="67"/>
      <c r="K433" s="67"/>
      <c r="L433" s="67"/>
      <c r="M433" s="67"/>
      <c r="N433" s="67"/>
    </row>
    <row r="434" spans="1:14" ht="15" x14ac:dyDescent="0.25">
      <c r="A434" s="67" t="s">
        <v>12159</v>
      </c>
      <c r="B434" s="67" t="s">
        <v>175</v>
      </c>
      <c r="C434" s="67" t="s">
        <v>12160</v>
      </c>
      <c r="D434" s="70">
        <v>59290</v>
      </c>
      <c r="E434" s="70">
        <v>15730</v>
      </c>
      <c r="F434" s="209">
        <v>0.26530612244898</v>
      </c>
      <c r="G434" s="67"/>
      <c r="H434" s="67"/>
      <c r="I434" s="67"/>
      <c r="J434" s="67"/>
      <c r="K434" s="67"/>
      <c r="L434" s="67"/>
      <c r="M434" s="67"/>
      <c r="N434" s="67"/>
    </row>
    <row r="435" spans="1:14" ht="15" x14ac:dyDescent="0.25">
      <c r="A435" s="67" t="s">
        <v>12161</v>
      </c>
      <c r="B435" s="67" t="s">
        <v>175</v>
      </c>
      <c r="C435" s="67" t="s">
        <v>12162</v>
      </c>
      <c r="D435" s="70">
        <v>61120</v>
      </c>
      <c r="E435" s="70">
        <v>12770</v>
      </c>
      <c r="F435" s="209">
        <v>0.208933246073298</v>
      </c>
      <c r="G435" s="67"/>
      <c r="H435" s="67"/>
      <c r="I435" s="67"/>
      <c r="J435" s="67"/>
      <c r="K435" s="67"/>
      <c r="L435" s="67"/>
      <c r="M435" s="67"/>
      <c r="N435" s="67"/>
    </row>
    <row r="436" spans="1:14" ht="15" x14ac:dyDescent="0.25">
      <c r="A436" s="67" t="s">
        <v>12163</v>
      </c>
      <c r="B436" s="67" t="s">
        <v>175</v>
      </c>
      <c r="C436" s="67" t="s">
        <v>12164</v>
      </c>
      <c r="D436" s="70">
        <v>71470</v>
      </c>
      <c r="E436" s="70">
        <v>16040</v>
      </c>
      <c r="F436" s="209">
        <v>0.224429830698195</v>
      </c>
      <c r="G436" s="67"/>
      <c r="H436" s="67"/>
      <c r="I436" s="67"/>
      <c r="J436" s="67"/>
      <c r="K436" s="67"/>
      <c r="L436" s="67"/>
      <c r="M436" s="67"/>
      <c r="N436" s="67"/>
    </row>
    <row r="437" spans="1:14" ht="15" x14ac:dyDescent="0.25">
      <c r="A437" s="67" t="s">
        <v>12165</v>
      </c>
      <c r="B437" s="67" t="s">
        <v>175</v>
      </c>
      <c r="C437" s="67" t="s">
        <v>870</v>
      </c>
      <c r="D437" s="70">
        <v>41810</v>
      </c>
      <c r="E437" s="70">
        <v>4960</v>
      </c>
      <c r="F437" s="209">
        <v>0.11863190624252599</v>
      </c>
      <c r="G437" s="67"/>
      <c r="H437" s="67"/>
      <c r="I437" s="67"/>
      <c r="J437" s="67"/>
      <c r="K437" s="67"/>
      <c r="L437" s="67"/>
      <c r="M437" s="67"/>
      <c r="N437" s="67"/>
    </row>
    <row r="438" spans="1:14" ht="15" x14ac:dyDescent="0.25">
      <c r="A438" s="67" t="s">
        <v>12166</v>
      </c>
      <c r="B438" s="67" t="s">
        <v>175</v>
      </c>
      <c r="C438" s="67" t="s">
        <v>7102</v>
      </c>
      <c r="D438" s="70">
        <v>46870</v>
      </c>
      <c r="E438" s="70">
        <v>11790</v>
      </c>
      <c r="F438" s="209">
        <v>0.251546831662044</v>
      </c>
      <c r="G438" s="67"/>
      <c r="H438" s="67"/>
      <c r="I438" s="67"/>
      <c r="J438" s="67"/>
      <c r="K438" s="67"/>
      <c r="L438" s="67"/>
      <c r="M438" s="67"/>
      <c r="N438" s="67"/>
    </row>
    <row r="439" spans="1:14" ht="15" x14ac:dyDescent="0.25">
      <c r="A439" s="67" t="s">
        <v>12167</v>
      </c>
      <c r="B439" s="67" t="s">
        <v>175</v>
      </c>
      <c r="C439" s="67" t="s">
        <v>873</v>
      </c>
      <c r="D439" s="70">
        <v>43860</v>
      </c>
      <c r="E439" s="70">
        <v>3430</v>
      </c>
      <c r="F439" s="209">
        <v>7.8203374373004994E-2</v>
      </c>
      <c r="G439" s="67"/>
      <c r="H439" s="67"/>
      <c r="I439" s="67"/>
      <c r="J439" s="67"/>
      <c r="K439" s="67"/>
      <c r="L439" s="67"/>
      <c r="M439" s="67"/>
      <c r="N439" s="67"/>
    </row>
    <row r="440" spans="1:14" ht="15" x14ac:dyDescent="0.25">
      <c r="A440" s="67" t="s">
        <v>12168</v>
      </c>
      <c r="B440" s="67" t="s">
        <v>175</v>
      </c>
      <c r="C440" s="67" t="s">
        <v>12169</v>
      </c>
      <c r="D440" s="70">
        <v>50090</v>
      </c>
      <c r="E440" s="70">
        <v>8830</v>
      </c>
      <c r="F440" s="209">
        <v>0.17628269115591899</v>
      </c>
      <c r="G440" s="67"/>
      <c r="H440" s="67"/>
      <c r="I440" s="67"/>
      <c r="J440" s="67"/>
      <c r="K440" s="67"/>
      <c r="L440" s="67"/>
      <c r="M440" s="67"/>
      <c r="N440" s="67"/>
    </row>
    <row r="441" spans="1:14" ht="15" x14ac:dyDescent="0.25">
      <c r="A441" s="67" t="s">
        <v>12170</v>
      </c>
      <c r="B441" s="67" t="s">
        <v>175</v>
      </c>
      <c r="C441" s="67" t="s">
        <v>12171</v>
      </c>
      <c r="D441" s="70">
        <v>45540</v>
      </c>
      <c r="E441" s="70">
        <v>4340</v>
      </c>
      <c r="F441" s="209">
        <v>9.5300834431269202E-2</v>
      </c>
      <c r="G441" s="67"/>
      <c r="H441" s="67"/>
      <c r="I441" s="67"/>
      <c r="J441" s="67"/>
      <c r="K441" s="67"/>
      <c r="L441" s="67"/>
      <c r="M441" s="67"/>
      <c r="N441" s="67"/>
    </row>
    <row r="442" spans="1:14" ht="15" x14ac:dyDescent="0.25">
      <c r="A442" s="67" t="s">
        <v>12172</v>
      </c>
      <c r="B442" s="67" t="s">
        <v>175</v>
      </c>
      <c r="C442" s="67" t="s">
        <v>12173</v>
      </c>
      <c r="D442" s="70">
        <v>47520</v>
      </c>
      <c r="E442" s="70">
        <v>6620</v>
      </c>
      <c r="F442" s="209">
        <v>0.13930976430976399</v>
      </c>
      <c r="G442" s="67"/>
      <c r="H442" s="67"/>
      <c r="I442" s="67"/>
      <c r="J442" s="67"/>
      <c r="K442" s="67"/>
      <c r="L442" s="67"/>
      <c r="M442" s="67"/>
      <c r="N442" s="67"/>
    </row>
    <row r="443" spans="1:14" ht="15" x14ac:dyDescent="0.25">
      <c r="A443" s="67" t="s">
        <v>12174</v>
      </c>
      <c r="B443" s="67" t="s">
        <v>175</v>
      </c>
      <c r="C443" s="67" t="s">
        <v>12175</v>
      </c>
      <c r="D443" s="70">
        <v>36650</v>
      </c>
      <c r="E443" s="70">
        <v>3020</v>
      </c>
      <c r="F443" s="209">
        <v>8.2401091405184201E-2</v>
      </c>
      <c r="G443" s="67"/>
      <c r="H443" s="67"/>
      <c r="I443" s="67"/>
      <c r="J443" s="67"/>
      <c r="K443" s="67"/>
      <c r="L443" s="67"/>
      <c r="M443" s="67"/>
      <c r="N443" s="67"/>
    </row>
    <row r="444" spans="1:14" ht="15" x14ac:dyDescent="0.25">
      <c r="A444" s="67" t="s">
        <v>12176</v>
      </c>
      <c r="B444" s="67" t="s">
        <v>175</v>
      </c>
      <c r="C444" s="67" t="s">
        <v>12177</v>
      </c>
      <c r="D444" s="70">
        <v>35130</v>
      </c>
      <c r="E444" s="70">
        <v>2850</v>
      </c>
      <c r="F444" s="209">
        <v>8.1127241673783101E-2</v>
      </c>
      <c r="G444" s="67"/>
      <c r="H444" s="67"/>
      <c r="I444" s="67"/>
      <c r="J444" s="67"/>
      <c r="K444" s="67"/>
      <c r="L444" s="67"/>
      <c r="M444" s="67"/>
      <c r="N444" s="67"/>
    </row>
    <row r="445" spans="1:14" ht="15" x14ac:dyDescent="0.25">
      <c r="A445" s="67" t="s">
        <v>12178</v>
      </c>
      <c r="B445" s="67" t="s">
        <v>175</v>
      </c>
      <c r="C445" s="67" t="s">
        <v>12179</v>
      </c>
      <c r="D445" s="70">
        <v>39160</v>
      </c>
      <c r="E445" s="70">
        <v>3520</v>
      </c>
      <c r="F445" s="209">
        <v>8.98876404494382E-2</v>
      </c>
      <c r="G445" s="67"/>
      <c r="H445" s="67"/>
      <c r="I445" s="67"/>
      <c r="J445" s="67"/>
      <c r="K445" s="67"/>
      <c r="L445" s="67"/>
      <c r="M445" s="67"/>
      <c r="N445" s="67"/>
    </row>
    <row r="446" spans="1:14" ht="15" x14ac:dyDescent="0.25">
      <c r="A446" s="67" t="s">
        <v>12180</v>
      </c>
      <c r="B446" s="67" t="s">
        <v>175</v>
      </c>
      <c r="C446" s="67" t="s">
        <v>12181</v>
      </c>
      <c r="D446" s="70">
        <v>45920</v>
      </c>
      <c r="E446" s="70">
        <v>10530</v>
      </c>
      <c r="F446" s="209">
        <v>0.22931184668989499</v>
      </c>
      <c r="G446" s="67"/>
      <c r="H446" s="67"/>
      <c r="I446" s="67"/>
      <c r="J446" s="67"/>
      <c r="K446" s="67"/>
      <c r="L446" s="67"/>
      <c r="M446" s="67"/>
      <c r="N446" s="67"/>
    </row>
    <row r="447" spans="1:14" ht="15" x14ac:dyDescent="0.25">
      <c r="A447" s="67" t="s">
        <v>12182</v>
      </c>
      <c r="B447" s="67" t="s">
        <v>175</v>
      </c>
      <c r="C447" s="67" t="s">
        <v>12183</v>
      </c>
      <c r="D447" s="70">
        <v>54640</v>
      </c>
      <c r="E447" s="70">
        <v>9460</v>
      </c>
      <c r="F447" s="209">
        <v>0.17313323572474401</v>
      </c>
      <c r="G447" s="67"/>
      <c r="H447" s="67"/>
      <c r="I447" s="67"/>
      <c r="J447" s="67"/>
      <c r="K447" s="67"/>
      <c r="L447" s="67"/>
      <c r="M447" s="67"/>
      <c r="N447" s="67"/>
    </row>
    <row r="448" spans="1:14" ht="15" x14ac:dyDescent="0.25">
      <c r="A448" s="67" t="s">
        <v>12184</v>
      </c>
      <c r="B448" s="67" t="s">
        <v>175</v>
      </c>
      <c r="C448" s="67" t="s">
        <v>886</v>
      </c>
      <c r="D448" s="70">
        <v>43690</v>
      </c>
      <c r="E448" s="70">
        <v>4890</v>
      </c>
      <c r="F448" s="209">
        <v>0.11192492561226799</v>
      </c>
      <c r="G448" s="67"/>
      <c r="H448" s="67"/>
      <c r="I448" s="67"/>
      <c r="J448" s="67"/>
      <c r="K448" s="67"/>
      <c r="L448" s="67"/>
      <c r="M448" s="67"/>
      <c r="N448" s="67"/>
    </row>
    <row r="449" spans="1:14" ht="15" x14ac:dyDescent="0.25">
      <c r="A449" s="67" t="s">
        <v>12185</v>
      </c>
      <c r="B449" s="67" t="s">
        <v>175</v>
      </c>
      <c r="C449" s="67" t="s">
        <v>5661</v>
      </c>
      <c r="D449" s="70">
        <v>40250</v>
      </c>
      <c r="E449" s="70">
        <v>12090</v>
      </c>
      <c r="F449" s="209">
        <v>0.300372670807453</v>
      </c>
      <c r="G449" s="67"/>
      <c r="H449" s="67"/>
      <c r="I449" s="67"/>
      <c r="J449" s="67"/>
      <c r="K449" s="67"/>
      <c r="L449" s="67"/>
      <c r="M449" s="67"/>
      <c r="N449" s="67"/>
    </row>
    <row r="450" spans="1:14" ht="15" x14ac:dyDescent="0.25">
      <c r="A450" s="67" t="s">
        <v>12186</v>
      </c>
      <c r="B450" s="67" t="s">
        <v>175</v>
      </c>
      <c r="C450" s="67" t="s">
        <v>12187</v>
      </c>
      <c r="D450" s="70">
        <v>49420</v>
      </c>
      <c r="E450" s="70">
        <v>1850</v>
      </c>
      <c r="F450" s="209">
        <v>3.7434237150950997E-2</v>
      </c>
      <c r="G450" s="67"/>
      <c r="H450" s="67"/>
      <c r="I450" s="67"/>
      <c r="J450" s="67"/>
      <c r="K450" s="67"/>
      <c r="L450" s="67"/>
      <c r="M450" s="67"/>
      <c r="N450" s="67"/>
    </row>
    <row r="451" spans="1:14" ht="15" x14ac:dyDescent="0.25">
      <c r="A451" s="67" t="s">
        <v>12188</v>
      </c>
      <c r="B451" s="67" t="s">
        <v>175</v>
      </c>
      <c r="C451" s="67" t="s">
        <v>12189</v>
      </c>
      <c r="D451" s="70">
        <v>46410</v>
      </c>
      <c r="E451" s="70">
        <v>7370</v>
      </c>
      <c r="F451" s="209">
        <v>0.158801982331394</v>
      </c>
      <c r="G451" s="67"/>
      <c r="H451" s="67"/>
      <c r="I451" s="67"/>
      <c r="J451" s="67"/>
      <c r="K451" s="67"/>
      <c r="L451" s="67"/>
      <c r="M451" s="67"/>
      <c r="N451" s="67"/>
    </row>
    <row r="452" spans="1:14" ht="15" x14ac:dyDescent="0.25">
      <c r="A452" s="67" t="s">
        <v>12190</v>
      </c>
      <c r="B452" s="67" t="s">
        <v>175</v>
      </c>
      <c r="C452" s="67" t="s">
        <v>890</v>
      </c>
      <c r="D452" s="70">
        <v>42550</v>
      </c>
      <c r="E452" s="70">
        <v>7680</v>
      </c>
      <c r="F452" s="209">
        <v>0.18049353701527601</v>
      </c>
      <c r="G452" s="67"/>
      <c r="H452" s="67"/>
      <c r="I452" s="67"/>
      <c r="J452" s="67"/>
      <c r="K452" s="67"/>
      <c r="L452" s="67"/>
      <c r="M452" s="67"/>
      <c r="N452" s="67"/>
    </row>
    <row r="453" spans="1:14" ht="15" x14ac:dyDescent="0.25">
      <c r="A453" s="67" t="s">
        <v>12191</v>
      </c>
      <c r="B453" s="67" t="s">
        <v>175</v>
      </c>
      <c r="C453" s="67" t="s">
        <v>12192</v>
      </c>
      <c r="D453" s="70">
        <v>42680</v>
      </c>
      <c r="E453" s="70">
        <v>14240</v>
      </c>
      <c r="F453" s="209">
        <v>0.33364573570759098</v>
      </c>
      <c r="G453" s="67"/>
      <c r="H453" s="67"/>
      <c r="I453" s="67"/>
      <c r="J453" s="67"/>
      <c r="K453" s="67"/>
      <c r="L453" s="67"/>
      <c r="M453" s="67"/>
      <c r="N453" s="67"/>
    </row>
    <row r="454" spans="1:14" ht="15" x14ac:dyDescent="0.25">
      <c r="A454" s="67" t="s">
        <v>12193</v>
      </c>
      <c r="B454" s="67" t="s">
        <v>175</v>
      </c>
      <c r="C454" s="67" t="s">
        <v>12194</v>
      </c>
      <c r="D454" s="70">
        <v>48180</v>
      </c>
      <c r="E454" s="70">
        <v>12230</v>
      </c>
      <c r="F454" s="209">
        <v>0.25383976753839799</v>
      </c>
      <c r="G454" s="67"/>
      <c r="H454" s="67"/>
      <c r="I454" s="67"/>
      <c r="J454" s="67"/>
      <c r="K454" s="67"/>
      <c r="L454" s="67"/>
      <c r="M454" s="67"/>
      <c r="N454" s="67"/>
    </row>
    <row r="455" spans="1:14" ht="15" x14ac:dyDescent="0.25">
      <c r="A455" s="67" t="s">
        <v>12195</v>
      </c>
      <c r="B455" s="67" t="s">
        <v>175</v>
      </c>
      <c r="C455" s="67" t="s">
        <v>893</v>
      </c>
      <c r="D455" s="70">
        <v>40680</v>
      </c>
      <c r="E455" s="70">
        <v>5250</v>
      </c>
      <c r="F455" s="209">
        <v>0.12905604719763999</v>
      </c>
      <c r="G455" s="67"/>
      <c r="H455" s="67"/>
      <c r="I455" s="67"/>
      <c r="J455" s="67"/>
      <c r="K455" s="67"/>
      <c r="L455" s="67"/>
      <c r="M455" s="67"/>
      <c r="N455" s="67"/>
    </row>
    <row r="456" spans="1:14" ht="15" x14ac:dyDescent="0.25">
      <c r="A456" s="67" t="s">
        <v>12196</v>
      </c>
      <c r="B456" s="67" t="s">
        <v>175</v>
      </c>
      <c r="C456" s="67" t="s">
        <v>12197</v>
      </c>
      <c r="D456" s="70">
        <v>41930</v>
      </c>
      <c r="E456" s="70">
        <v>6330</v>
      </c>
      <c r="F456" s="209">
        <v>0.150965895540186</v>
      </c>
      <c r="G456" s="67"/>
      <c r="H456" s="67"/>
      <c r="I456" s="67"/>
      <c r="J456" s="67"/>
      <c r="K456" s="67"/>
      <c r="L456" s="67"/>
      <c r="M456" s="67"/>
      <c r="N456" s="67"/>
    </row>
    <row r="457" spans="1:14" ht="15" x14ac:dyDescent="0.25">
      <c r="A457" s="67" t="s">
        <v>12198</v>
      </c>
      <c r="B457" s="67" t="s">
        <v>175</v>
      </c>
      <c r="C457" s="67" t="s">
        <v>897</v>
      </c>
      <c r="D457" s="70">
        <v>39490</v>
      </c>
      <c r="E457" s="70">
        <v>3480</v>
      </c>
      <c r="F457" s="209">
        <v>8.8123575588756595E-2</v>
      </c>
      <c r="G457" s="67"/>
      <c r="H457" s="67"/>
      <c r="I457" s="67"/>
      <c r="J457" s="67"/>
      <c r="K457" s="67"/>
      <c r="L457" s="67"/>
      <c r="M457" s="67"/>
      <c r="N457" s="67"/>
    </row>
    <row r="458" spans="1:14" ht="15" x14ac:dyDescent="0.25">
      <c r="A458" s="67" t="s">
        <v>12199</v>
      </c>
      <c r="B458" s="67" t="s">
        <v>175</v>
      </c>
      <c r="C458" s="67" t="s">
        <v>899</v>
      </c>
      <c r="D458" s="70">
        <v>49200</v>
      </c>
      <c r="E458" s="70">
        <v>7820</v>
      </c>
      <c r="F458" s="209">
        <v>0.158943089430894</v>
      </c>
      <c r="G458" s="67"/>
      <c r="H458" s="67"/>
      <c r="I458" s="67"/>
      <c r="J458" s="67"/>
      <c r="K458" s="67"/>
      <c r="L458" s="67"/>
      <c r="M458" s="67"/>
      <c r="N458" s="67"/>
    </row>
    <row r="459" spans="1:14" ht="15" x14ac:dyDescent="0.25">
      <c r="A459" s="67" t="s">
        <v>12200</v>
      </c>
      <c r="B459" s="67" t="s">
        <v>175</v>
      </c>
      <c r="C459" s="67" t="s">
        <v>12201</v>
      </c>
      <c r="D459" s="70">
        <v>48330</v>
      </c>
      <c r="E459" s="70">
        <v>8840</v>
      </c>
      <c r="F459" s="209">
        <v>0.18290916614939001</v>
      </c>
      <c r="G459" s="67"/>
      <c r="H459" s="67"/>
      <c r="I459" s="67"/>
      <c r="J459" s="67"/>
      <c r="K459" s="67"/>
      <c r="L459" s="67"/>
      <c r="M459" s="67"/>
      <c r="N459" s="67"/>
    </row>
    <row r="460" spans="1:14" ht="15" x14ac:dyDescent="0.25">
      <c r="A460" s="67" t="s">
        <v>12202</v>
      </c>
      <c r="B460" s="67" t="s">
        <v>175</v>
      </c>
      <c r="C460" s="67" t="s">
        <v>908</v>
      </c>
      <c r="D460" s="70">
        <v>43150</v>
      </c>
      <c r="E460" s="70">
        <v>1110</v>
      </c>
      <c r="F460" s="209">
        <v>2.5724217844727702E-2</v>
      </c>
      <c r="G460" s="67"/>
      <c r="H460" s="67"/>
      <c r="I460" s="67"/>
      <c r="J460" s="67"/>
      <c r="K460" s="67"/>
      <c r="L460" s="67"/>
      <c r="M460" s="67"/>
      <c r="N460" s="67"/>
    </row>
    <row r="461" spans="1:14" ht="15" x14ac:dyDescent="0.25">
      <c r="A461" s="67" t="s">
        <v>12203</v>
      </c>
      <c r="B461" s="67" t="s">
        <v>175</v>
      </c>
      <c r="C461" s="67" t="s">
        <v>910</v>
      </c>
      <c r="D461" s="70">
        <v>40800</v>
      </c>
      <c r="E461" s="70">
        <v>3140</v>
      </c>
      <c r="F461" s="209">
        <v>7.6960784313725494E-2</v>
      </c>
      <c r="G461" s="67"/>
      <c r="H461" s="67"/>
      <c r="I461" s="67"/>
      <c r="J461" s="67"/>
      <c r="K461" s="67"/>
      <c r="L461" s="67"/>
      <c r="M461" s="67"/>
      <c r="N461" s="67"/>
    </row>
    <row r="462" spans="1:14" ht="15" x14ac:dyDescent="0.25">
      <c r="A462" s="67" t="s">
        <v>12204</v>
      </c>
      <c r="B462" s="67" t="s">
        <v>175</v>
      </c>
      <c r="C462" s="67" t="s">
        <v>912</v>
      </c>
      <c r="D462" s="70">
        <v>46350</v>
      </c>
      <c r="E462" s="70">
        <v>6120</v>
      </c>
      <c r="F462" s="209">
        <v>0.13203883495145599</v>
      </c>
      <c r="G462" s="67"/>
      <c r="H462" s="67"/>
      <c r="I462" s="67"/>
      <c r="J462" s="67"/>
      <c r="K462" s="67"/>
      <c r="L462" s="67"/>
      <c r="M462" s="67"/>
      <c r="N462" s="67"/>
    </row>
    <row r="463" spans="1:14" ht="15" x14ac:dyDescent="0.25">
      <c r="A463" s="67" t="s">
        <v>12205</v>
      </c>
      <c r="B463" s="67" t="s">
        <v>175</v>
      </c>
      <c r="C463" s="67" t="s">
        <v>914</v>
      </c>
      <c r="D463" s="70">
        <v>36360</v>
      </c>
      <c r="E463" s="70">
        <v>9560</v>
      </c>
      <c r="F463" s="209">
        <v>0.26292629262926298</v>
      </c>
      <c r="G463" s="67"/>
      <c r="H463" s="67"/>
      <c r="I463" s="67"/>
      <c r="J463" s="67"/>
      <c r="K463" s="67"/>
      <c r="L463" s="67"/>
      <c r="M463" s="67"/>
      <c r="N463" s="67"/>
    </row>
    <row r="464" spans="1:14" ht="15" x14ac:dyDescent="0.25">
      <c r="A464" s="67" t="s">
        <v>12206</v>
      </c>
      <c r="B464" s="67" t="s">
        <v>175</v>
      </c>
      <c r="C464" s="67" t="s">
        <v>12207</v>
      </c>
      <c r="D464" s="70">
        <v>60920</v>
      </c>
      <c r="E464" s="70">
        <v>15720</v>
      </c>
      <c r="F464" s="209">
        <v>0.25804333552199599</v>
      </c>
      <c r="G464" s="67"/>
      <c r="H464" s="67"/>
      <c r="I464" s="67"/>
      <c r="J464" s="67"/>
      <c r="K464" s="67"/>
      <c r="L464" s="67"/>
      <c r="M464" s="67"/>
      <c r="N464" s="67"/>
    </row>
    <row r="465" spans="1:14" ht="15" x14ac:dyDescent="0.25">
      <c r="A465" s="67" t="s">
        <v>12208</v>
      </c>
      <c r="B465" s="67" t="s">
        <v>175</v>
      </c>
      <c r="C465" s="67" t="s">
        <v>12209</v>
      </c>
      <c r="D465" s="70">
        <v>60820</v>
      </c>
      <c r="E465" s="70">
        <v>13630</v>
      </c>
      <c r="F465" s="209">
        <v>0.22410391318645201</v>
      </c>
      <c r="G465" s="67"/>
      <c r="H465" s="67"/>
      <c r="I465" s="67"/>
      <c r="J465" s="67"/>
      <c r="K465" s="67"/>
      <c r="L465" s="67"/>
      <c r="M465" s="67"/>
      <c r="N465" s="67"/>
    </row>
    <row r="466" spans="1:14" ht="15" x14ac:dyDescent="0.25">
      <c r="A466" s="67" t="s">
        <v>12210</v>
      </c>
      <c r="B466" s="67" t="s">
        <v>175</v>
      </c>
      <c r="C466" s="67" t="s">
        <v>12211</v>
      </c>
      <c r="D466" s="70">
        <v>48230</v>
      </c>
      <c r="E466" s="70">
        <v>7470</v>
      </c>
      <c r="F466" s="209">
        <v>0.154882852996061</v>
      </c>
      <c r="G466" s="67"/>
      <c r="H466" s="67"/>
      <c r="I466" s="67"/>
      <c r="J466" s="67"/>
      <c r="K466" s="67"/>
      <c r="L466" s="67"/>
      <c r="M466" s="67"/>
      <c r="N466" s="67"/>
    </row>
    <row r="467" spans="1:14" ht="15" x14ac:dyDescent="0.25">
      <c r="A467" s="67" t="s">
        <v>12212</v>
      </c>
      <c r="B467" s="67" t="s">
        <v>175</v>
      </c>
      <c r="C467" s="67" t="s">
        <v>6927</v>
      </c>
      <c r="D467" s="70">
        <v>41990</v>
      </c>
      <c r="E467" s="70">
        <v>7000</v>
      </c>
      <c r="F467" s="209">
        <v>0.16670635865682301</v>
      </c>
      <c r="G467" s="67"/>
      <c r="H467" s="67"/>
      <c r="I467" s="67"/>
      <c r="J467" s="67"/>
      <c r="K467" s="67"/>
      <c r="L467" s="67"/>
      <c r="M467" s="67"/>
      <c r="N467" s="67"/>
    </row>
    <row r="468" spans="1:14" ht="15" x14ac:dyDescent="0.25">
      <c r="A468" s="67" t="s">
        <v>12213</v>
      </c>
      <c r="B468" s="67" t="s">
        <v>175</v>
      </c>
      <c r="C468" s="67" t="s">
        <v>12214</v>
      </c>
      <c r="D468" s="70">
        <v>39440</v>
      </c>
      <c r="E468" s="70">
        <v>4530</v>
      </c>
      <c r="F468" s="209">
        <v>0.11485801217038499</v>
      </c>
      <c r="G468" s="67"/>
      <c r="H468" s="67"/>
      <c r="I468" s="67"/>
      <c r="J468" s="67"/>
      <c r="K468" s="67"/>
      <c r="L468" s="67"/>
      <c r="M468" s="67"/>
      <c r="N468" s="67"/>
    </row>
    <row r="469" spans="1:14" ht="15" x14ac:dyDescent="0.25">
      <c r="A469" s="67" t="s">
        <v>12215</v>
      </c>
      <c r="B469" s="67" t="s">
        <v>175</v>
      </c>
      <c r="C469" s="67" t="s">
        <v>919</v>
      </c>
      <c r="D469" s="70">
        <v>47880</v>
      </c>
      <c r="E469" s="70">
        <v>9140</v>
      </c>
      <c r="F469" s="209">
        <v>0.190893901420217</v>
      </c>
      <c r="G469" s="67"/>
      <c r="H469" s="67"/>
      <c r="I469" s="67"/>
      <c r="J469" s="67"/>
      <c r="K469" s="67"/>
      <c r="L469" s="67"/>
      <c r="M469" s="67"/>
      <c r="N469" s="67"/>
    </row>
    <row r="470" spans="1:14" ht="15" x14ac:dyDescent="0.25">
      <c r="A470" s="67" t="s">
        <v>12216</v>
      </c>
      <c r="B470" s="67" t="s">
        <v>175</v>
      </c>
      <c r="C470" s="67" t="s">
        <v>12217</v>
      </c>
      <c r="D470" s="70">
        <v>42040</v>
      </c>
      <c r="E470" s="70">
        <v>3800</v>
      </c>
      <c r="F470" s="209">
        <v>9.0390104662226398E-2</v>
      </c>
      <c r="G470" s="67"/>
      <c r="H470" s="67"/>
      <c r="I470" s="67"/>
      <c r="J470" s="67"/>
      <c r="K470" s="67"/>
      <c r="L470" s="67"/>
      <c r="M470" s="67"/>
      <c r="N470" s="67"/>
    </row>
    <row r="471" spans="1:14" ht="15" x14ac:dyDescent="0.25">
      <c r="A471" s="67" t="s">
        <v>12218</v>
      </c>
      <c r="B471" s="67" t="s">
        <v>175</v>
      </c>
      <c r="C471" s="67" t="s">
        <v>921</v>
      </c>
      <c r="D471" s="70">
        <v>43880</v>
      </c>
      <c r="E471" s="70">
        <v>4270</v>
      </c>
      <c r="F471" s="209">
        <v>9.7310847766636302E-2</v>
      </c>
      <c r="G471" s="67"/>
      <c r="H471" s="67"/>
      <c r="I471" s="67"/>
      <c r="J471" s="67"/>
      <c r="K471" s="67"/>
      <c r="L471" s="67"/>
      <c r="M471" s="67"/>
      <c r="N471" s="67"/>
    </row>
    <row r="472" spans="1:14" ht="15" x14ac:dyDescent="0.25">
      <c r="A472" s="67" t="s">
        <v>12219</v>
      </c>
      <c r="B472" s="67" t="s">
        <v>175</v>
      </c>
      <c r="C472" s="67" t="s">
        <v>12220</v>
      </c>
      <c r="D472" s="70">
        <v>44180</v>
      </c>
      <c r="E472" s="70">
        <v>3010</v>
      </c>
      <c r="F472" s="209">
        <v>6.8130375735626997E-2</v>
      </c>
      <c r="G472" s="67"/>
      <c r="H472" s="67"/>
      <c r="I472" s="67"/>
      <c r="J472" s="67"/>
      <c r="K472" s="67"/>
      <c r="L472" s="67"/>
      <c r="M472" s="67"/>
      <c r="N472" s="67"/>
    </row>
    <row r="473" spans="1:14" ht="15" x14ac:dyDescent="0.25">
      <c r="A473" s="67" t="s">
        <v>12221</v>
      </c>
      <c r="B473" s="67" t="s">
        <v>175</v>
      </c>
      <c r="C473" s="67" t="s">
        <v>12222</v>
      </c>
      <c r="D473" s="70">
        <v>44620</v>
      </c>
      <c r="E473" s="70">
        <v>4510</v>
      </c>
      <c r="F473" s="209">
        <v>0.10107575078440199</v>
      </c>
      <c r="G473" s="67"/>
      <c r="H473" s="67"/>
      <c r="I473" s="67"/>
      <c r="J473" s="67"/>
      <c r="K473" s="67"/>
      <c r="L473" s="67"/>
      <c r="M473" s="67"/>
      <c r="N473" s="67"/>
    </row>
    <row r="474" spans="1:14" ht="15" x14ac:dyDescent="0.25">
      <c r="A474" s="67" t="s">
        <v>12223</v>
      </c>
      <c r="B474" s="67" t="s">
        <v>175</v>
      </c>
      <c r="C474" s="67" t="s">
        <v>12224</v>
      </c>
      <c r="D474" s="70">
        <v>42000</v>
      </c>
      <c r="E474" s="70">
        <v>3470</v>
      </c>
      <c r="F474" s="209">
        <v>8.2619047619047606E-2</v>
      </c>
      <c r="G474" s="67"/>
      <c r="H474" s="67"/>
      <c r="I474" s="67"/>
      <c r="J474" s="67"/>
      <c r="K474" s="67"/>
      <c r="L474" s="67"/>
      <c r="M474" s="67"/>
      <c r="N474" s="67"/>
    </row>
    <row r="475" spans="1:14" ht="15" x14ac:dyDescent="0.25">
      <c r="A475" s="67" t="s">
        <v>12225</v>
      </c>
      <c r="B475" s="67" t="s">
        <v>175</v>
      </c>
      <c r="C475" s="67" t="s">
        <v>12226</v>
      </c>
      <c r="D475" s="70">
        <v>40350</v>
      </c>
      <c r="E475" s="70">
        <v>7630</v>
      </c>
      <c r="F475" s="209">
        <v>0.18909541511771999</v>
      </c>
      <c r="G475" s="67"/>
      <c r="H475" s="67"/>
      <c r="I475" s="67"/>
      <c r="J475" s="67"/>
      <c r="K475" s="67"/>
      <c r="L475" s="67"/>
      <c r="M475" s="67"/>
      <c r="N475" s="67"/>
    </row>
    <row r="476" spans="1:14" ht="15" x14ac:dyDescent="0.25">
      <c r="A476" s="67" t="s">
        <v>12227</v>
      </c>
      <c r="B476" s="67" t="s">
        <v>175</v>
      </c>
      <c r="C476" s="67" t="s">
        <v>7743</v>
      </c>
      <c r="D476" s="70">
        <v>39560</v>
      </c>
      <c r="E476" s="70">
        <v>10360</v>
      </c>
      <c r="F476" s="209">
        <v>0.26188068756319499</v>
      </c>
      <c r="G476" s="67"/>
      <c r="H476" s="67"/>
      <c r="I476" s="67"/>
      <c r="J476" s="67"/>
      <c r="K476" s="67"/>
      <c r="L476" s="67"/>
      <c r="M476" s="67"/>
      <c r="N476" s="67"/>
    </row>
    <row r="477" spans="1:14" ht="15" x14ac:dyDescent="0.25">
      <c r="A477" s="67" t="s">
        <v>12228</v>
      </c>
      <c r="B477" s="67" t="s">
        <v>175</v>
      </c>
      <c r="C477" s="67" t="s">
        <v>12229</v>
      </c>
      <c r="D477" s="70">
        <v>50470</v>
      </c>
      <c r="E477" s="70">
        <v>9100</v>
      </c>
      <c r="F477" s="209">
        <v>0.180305131761442</v>
      </c>
      <c r="G477" s="67"/>
      <c r="H477" s="67"/>
      <c r="I477" s="67"/>
      <c r="J477" s="67"/>
      <c r="K477" s="67"/>
      <c r="L477" s="67"/>
      <c r="M477" s="67"/>
      <c r="N477" s="67"/>
    </row>
    <row r="478" spans="1:14" ht="15" x14ac:dyDescent="0.25">
      <c r="A478" s="67" t="s">
        <v>12230</v>
      </c>
      <c r="B478" s="67" t="s">
        <v>175</v>
      </c>
      <c r="C478" s="67" t="s">
        <v>12231</v>
      </c>
      <c r="D478" s="70">
        <v>38640</v>
      </c>
      <c r="E478" s="70">
        <v>2770</v>
      </c>
      <c r="F478" s="209">
        <v>7.1687370600414094E-2</v>
      </c>
      <c r="G478" s="67"/>
      <c r="H478" s="67"/>
      <c r="I478" s="67"/>
      <c r="J478" s="67"/>
      <c r="K478" s="67"/>
      <c r="L478" s="67"/>
      <c r="M478" s="67"/>
      <c r="N478" s="67"/>
    </row>
    <row r="479" spans="1:14" ht="15" x14ac:dyDescent="0.25">
      <c r="A479" s="67" t="s">
        <v>12232</v>
      </c>
      <c r="B479" s="67" t="s">
        <v>175</v>
      </c>
      <c r="C479" s="67" t="s">
        <v>12233</v>
      </c>
      <c r="D479" s="70">
        <v>38400</v>
      </c>
      <c r="E479" s="70">
        <v>1860</v>
      </c>
      <c r="F479" s="209">
        <v>4.8437500000000001E-2</v>
      </c>
      <c r="G479" s="67"/>
      <c r="H479" s="67"/>
      <c r="I479" s="67"/>
      <c r="J479" s="67"/>
      <c r="K479" s="67"/>
      <c r="L479" s="67"/>
      <c r="M479" s="67"/>
      <c r="N479" s="67"/>
    </row>
    <row r="480" spans="1:14" ht="15" x14ac:dyDescent="0.25">
      <c r="A480" s="67" t="s">
        <v>12234</v>
      </c>
      <c r="B480" s="67" t="s">
        <v>175</v>
      </c>
      <c r="C480" s="67" t="s">
        <v>12235</v>
      </c>
      <c r="D480" s="70">
        <v>44470</v>
      </c>
      <c r="E480" s="70">
        <v>12240</v>
      </c>
      <c r="F480" s="209">
        <v>0.27524173600179902</v>
      </c>
      <c r="G480" s="67"/>
      <c r="H480" s="67"/>
      <c r="I480" s="67"/>
      <c r="J480" s="67"/>
      <c r="K480" s="67"/>
      <c r="L480" s="67"/>
      <c r="M480" s="67"/>
      <c r="N480" s="67"/>
    </row>
    <row r="481" spans="1:14" ht="15" x14ac:dyDescent="0.25">
      <c r="A481" s="67" t="s">
        <v>12236</v>
      </c>
      <c r="B481" s="67" t="s">
        <v>175</v>
      </c>
      <c r="C481" s="67" t="s">
        <v>12237</v>
      </c>
      <c r="D481" s="70">
        <v>39330</v>
      </c>
      <c r="E481" s="70">
        <v>1930</v>
      </c>
      <c r="F481" s="209">
        <v>4.9071955250444999E-2</v>
      </c>
      <c r="G481" s="67"/>
      <c r="H481" s="67"/>
      <c r="I481" s="67"/>
      <c r="J481" s="67"/>
      <c r="K481" s="67"/>
      <c r="L481" s="67"/>
      <c r="M481" s="67"/>
      <c r="N481" s="67"/>
    </row>
    <row r="482" spans="1:14" ht="15" x14ac:dyDescent="0.25">
      <c r="A482" s="67" t="s">
        <v>12238</v>
      </c>
      <c r="B482" s="67" t="s">
        <v>175</v>
      </c>
      <c r="C482" s="67" t="s">
        <v>12239</v>
      </c>
      <c r="D482" s="70">
        <v>38680</v>
      </c>
      <c r="E482" s="70">
        <v>3410</v>
      </c>
      <c r="F482" s="209">
        <v>8.8159255429162406E-2</v>
      </c>
      <c r="G482" s="67"/>
      <c r="H482" s="67"/>
      <c r="I482" s="67"/>
      <c r="J482" s="67"/>
      <c r="K482" s="67"/>
      <c r="L482" s="67"/>
      <c r="M482" s="67"/>
      <c r="N482" s="67"/>
    </row>
    <row r="483" spans="1:14" ht="15" x14ac:dyDescent="0.25">
      <c r="A483" s="67" t="s">
        <v>12240</v>
      </c>
      <c r="B483" s="67" t="s">
        <v>175</v>
      </c>
      <c r="C483" s="67" t="s">
        <v>12241</v>
      </c>
      <c r="D483" s="70">
        <v>37670</v>
      </c>
      <c r="E483" s="70">
        <v>7510</v>
      </c>
      <c r="F483" s="209">
        <v>0.199362888239979</v>
      </c>
      <c r="G483" s="67"/>
      <c r="H483" s="67"/>
      <c r="I483" s="67"/>
      <c r="J483" s="67"/>
      <c r="K483" s="67"/>
      <c r="L483" s="67"/>
      <c r="M483" s="67"/>
      <c r="N483" s="67"/>
    </row>
    <row r="484" spans="1:14" ht="15" x14ac:dyDescent="0.25">
      <c r="A484" s="67" t="s">
        <v>12242</v>
      </c>
      <c r="B484" s="67" t="s">
        <v>175</v>
      </c>
      <c r="C484" s="67" t="s">
        <v>934</v>
      </c>
      <c r="D484" s="70">
        <v>46230</v>
      </c>
      <c r="E484" s="70">
        <v>8700</v>
      </c>
      <c r="F484" s="209">
        <v>0.18818948734587901</v>
      </c>
      <c r="G484" s="67"/>
      <c r="H484" s="67"/>
      <c r="I484" s="67"/>
      <c r="J484" s="67"/>
      <c r="K484" s="67"/>
      <c r="L484" s="67"/>
      <c r="M484" s="67"/>
      <c r="N484" s="67"/>
    </row>
    <row r="485" spans="1:14" ht="15" x14ac:dyDescent="0.25">
      <c r="A485" s="67" t="s">
        <v>12243</v>
      </c>
      <c r="B485" s="67" t="s">
        <v>175</v>
      </c>
      <c r="C485" s="67" t="s">
        <v>938</v>
      </c>
      <c r="D485" s="70">
        <v>47090</v>
      </c>
      <c r="E485" s="70">
        <v>7500</v>
      </c>
      <c r="F485" s="209">
        <v>0.15926948396687199</v>
      </c>
      <c r="G485" s="67"/>
      <c r="H485" s="67"/>
      <c r="I485" s="67"/>
      <c r="J485" s="67"/>
      <c r="K485" s="67"/>
      <c r="L485" s="67"/>
      <c r="M485" s="67"/>
      <c r="N485" s="67"/>
    </row>
    <row r="486" spans="1:14" ht="15" x14ac:dyDescent="0.25">
      <c r="A486" s="67" t="s">
        <v>12244</v>
      </c>
      <c r="B486" s="67" t="s">
        <v>940</v>
      </c>
      <c r="C486" s="67" t="s">
        <v>12245</v>
      </c>
      <c r="D486" s="70">
        <v>41440</v>
      </c>
      <c r="E486" s="70">
        <v>9450</v>
      </c>
      <c r="F486" s="209">
        <v>0.22804054054054099</v>
      </c>
      <c r="G486" s="67"/>
      <c r="H486" s="67"/>
      <c r="I486" s="67"/>
      <c r="J486" s="67"/>
      <c r="K486" s="67"/>
      <c r="L486" s="67"/>
      <c r="M486" s="67"/>
      <c r="N486" s="67"/>
    </row>
    <row r="487" spans="1:14" ht="15" x14ac:dyDescent="0.25">
      <c r="A487" s="67" t="s">
        <v>12246</v>
      </c>
      <c r="B487" s="67" t="s">
        <v>940</v>
      </c>
      <c r="C487" s="67" t="s">
        <v>12247</v>
      </c>
      <c r="D487" s="70">
        <v>42820</v>
      </c>
      <c r="E487" s="70">
        <v>8680</v>
      </c>
      <c r="F487" s="209">
        <v>0.20270901447921499</v>
      </c>
      <c r="G487" s="67"/>
      <c r="H487" s="67"/>
      <c r="I487" s="67"/>
      <c r="J487" s="67"/>
      <c r="K487" s="67"/>
      <c r="L487" s="67"/>
      <c r="M487" s="67"/>
      <c r="N487" s="67"/>
    </row>
    <row r="488" spans="1:14" ht="15" x14ac:dyDescent="0.25">
      <c r="A488" s="67" t="s">
        <v>12248</v>
      </c>
      <c r="B488" s="67" t="s">
        <v>940</v>
      </c>
      <c r="C488" s="67" t="s">
        <v>12249</v>
      </c>
      <c r="D488" s="70">
        <v>46380</v>
      </c>
      <c r="E488" s="70">
        <v>10880</v>
      </c>
      <c r="F488" s="209">
        <v>0.23458387235877501</v>
      </c>
      <c r="G488" s="67"/>
      <c r="H488" s="67"/>
      <c r="I488" s="67"/>
      <c r="J488" s="67"/>
      <c r="K488" s="67"/>
      <c r="L488" s="67"/>
      <c r="M488" s="67"/>
      <c r="N488" s="67"/>
    </row>
    <row r="489" spans="1:14" ht="15" x14ac:dyDescent="0.25">
      <c r="A489" s="67" t="s">
        <v>12250</v>
      </c>
      <c r="B489" s="67" t="s">
        <v>940</v>
      </c>
      <c r="C489" s="67" t="s">
        <v>12251</v>
      </c>
      <c r="D489" s="70">
        <v>46380</v>
      </c>
      <c r="E489" s="70">
        <v>8240</v>
      </c>
      <c r="F489" s="209">
        <v>0.17766278568348401</v>
      </c>
      <c r="G489" s="67"/>
      <c r="H489" s="67"/>
      <c r="I489" s="67"/>
      <c r="J489" s="67"/>
      <c r="K489" s="67"/>
      <c r="L489" s="67"/>
      <c r="M489" s="67"/>
      <c r="N489" s="67"/>
    </row>
    <row r="490" spans="1:14" ht="15" x14ac:dyDescent="0.25">
      <c r="A490" s="67" t="s">
        <v>12252</v>
      </c>
      <c r="B490" s="67" t="s">
        <v>940</v>
      </c>
      <c r="C490" s="67" t="s">
        <v>12253</v>
      </c>
      <c r="D490" s="70">
        <v>44630</v>
      </c>
      <c r="E490" s="70">
        <v>15630</v>
      </c>
      <c r="F490" s="209">
        <v>0.35021286130405599</v>
      </c>
      <c r="G490" s="67"/>
      <c r="H490" s="67"/>
      <c r="I490" s="67"/>
      <c r="J490" s="67"/>
      <c r="K490" s="67"/>
      <c r="L490" s="67"/>
      <c r="M490" s="67"/>
      <c r="N490" s="67"/>
    </row>
    <row r="491" spans="1:14" ht="15" x14ac:dyDescent="0.25">
      <c r="A491" s="67" t="s">
        <v>12254</v>
      </c>
      <c r="B491" s="67" t="s">
        <v>940</v>
      </c>
      <c r="C491" s="67" t="s">
        <v>12255</v>
      </c>
      <c r="D491" s="70">
        <v>43700</v>
      </c>
      <c r="E491" s="70">
        <v>10040</v>
      </c>
      <c r="F491" s="209">
        <v>0.22974828375285999</v>
      </c>
      <c r="G491" s="67"/>
      <c r="H491" s="67"/>
      <c r="I491" s="67"/>
      <c r="J491" s="67"/>
      <c r="K491" s="67"/>
      <c r="L491" s="67"/>
      <c r="M491" s="67"/>
      <c r="N491" s="67"/>
    </row>
    <row r="492" spans="1:14" ht="15" x14ac:dyDescent="0.25">
      <c r="A492" s="67" t="s">
        <v>12256</v>
      </c>
      <c r="B492" s="67" t="s">
        <v>940</v>
      </c>
      <c r="C492" s="67" t="s">
        <v>12257</v>
      </c>
      <c r="D492" s="70">
        <v>42130</v>
      </c>
      <c r="E492" s="70">
        <v>16090</v>
      </c>
      <c r="F492" s="209">
        <v>0.38191312603845201</v>
      </c>
      <c r="G492" s="67"/>
      <c r="H492" s="67"/>
      <c r="I492" s="67"/>
      <c r="J492" s="67"/>
      <c r="K492" s="67"/>
      <c r="L492" s="67"/>
      <c r="M492" s="67"/>
      <c r="N492" s="67"/>
    </row>
    <row r="493" spans="1:14" ht="15" x14ac:dyDescent="0.25">
      <c r="A493" s="67" t="s">
        <v>12258</v>
      </c>
      <c r="B493" s="67" t="s">
        <v>940</v>
      </c>
      <c r="C493" s="67" t="s">
        <v>12259</v>
      </c>
      <c r="D493" s="70">
        <v>39580</v>
      </c>
      <c r="E493" s="70">
        <v>8360</v>
      </c>
      <c r="F493" s="209">
        <v>0.21121778676099001</v>
      </c>
      <c r="G493" s="67"/>
      <c r="H493" s="67"/>
      <c r="I493" s="67"/>
      <c r="J493" s="67"/>
      <c r="K493" s="67"/>
      <c r="L493" s="67"/>
      <c r="M493" s="67"/>
      <c r="N493" s="67"/>
    </row>
    <row r="494" spans="1:14" ht="15" x14ac:dyDescent="0.25">
      <c r="A494" s="67" t="s">
        <v>12260</v>
      </c>
      <c r="B494" s="67" t="s">
        <v>940</v>
      </c>
      <c r="C494" s="67" t="s">
        <v>12261</v>
      </c>
      <c r="D494" s="70">
        <v>48950</v>
      </c>
      <c r="E494" s="70">
        <v>19160</v>
      </c>
      <c r="F494" s="209">
        <v>0.39141981613891702</v>
      </c>
      <c r="G494" s="67"/>
      <c r="H494" s="67"/>
      <c r="I494" s="67"/>
      <c r="J494" s="67"/>
      <c r="K494" s="67"/>
      <c r="L494" s="67"/>
      <c r="M494" s="67"/>
      <c r="N494" s="67"/>
    </row>
    <row r="495" spans="1:14" ht="15" x14ac:dyDescent="0.25">
      <c r="A495" s="67" t="s">
        <v>12262</v>
      </c>
      <c r="B495" s="67" t="s">
        <v>940</v>
      </c>
      <c r="C495" s="67" t="s">
        <v>12263</v>
      </c>
      <c r="D495" s="70">
        <v>43520</v>
      </c>
      <c r="E495" s="70">
        <v>9170</v>
      </c>
      <c r="F495" s="209">
        <v>0.210707720588235</v>
      </c>
      <c r="G495" s="67"/>
      <c r="H495" s="67"/>
      <c r="I495" s="67"/>
      <c r="J495" s="67"/>
      <c r="K495" s="67"/>
      <c r="L495" s="67"/>
      <c r="M495" s="67"/>
      <c r="N495" s="67"/>
    </row>
    <row r="496" spans="1:14" ht="15" x14ac:dyDescent="0.25">
      <c r="A496" s="67" t="s">
        <v>12264</v>
      </c>
      <c r="B496" s="67" t="s">
        <v>940</v>
      </c>
      <c r="C496" s="67" t="s">
        <v>12265</v>
      </c>
      <c r="D496" s="70">
        <v>56350</v>
      </c>
      <c r="E496" s="70">
        <v>19490</v>
      </c>
      <c r="F496" s="209">
        <v>0.34587400177462302</v>
      </c>
      <c r="G496" s="67"/>
      <c r="H496" s="67"/>
      <c r="I496" s="67"/>
      <c r="J496" s="67"/>
      <c r="K496" s="67"/>
      <c r="L496" s="67"/>
      <c r="M496" s="67"/>
      <c r="N496" s="67"/>
    </row>
    <row r="497" spans="1:14" ht="15" x14ac:dyDescent="0.25">
      <c r="A497" s="67" t="s">
        <v>12266</v>
      </c>
      <c r="B497" s="67" t="s">
        <v>940</v>
      </c>
      <c r="C497" s="67" t="s">
        <v>7960</v>
      </c>
      <c r="D497" s="70">
        <v>54440</v>
      </c>
      <c r="E497" s="70">
        <v>12750</v>
      </c>
      <c r="F497" s="209">
        <v>0.23420279206465799</v>
      </c>
      <c r="G497" s="67"/>
      <c r="H497" s="67"/>
      <c r="I497" s="67"/>
      <c r="J497" s="67"/>
      <c r="K497" s="67"/>
      <c r="L497" s="67"/>
      <c r="M497" s="67"/>
      <c r="N497" s="67"/>
    </row>
    <row r="498" spans="1:14" ht="15" x14ac:dyDescent="0.25">
      <c r="A498" s="67" t="s">
        <v>12267</v>
      </c>
      <c r="B498" s="67" t="s">
        <v>940</v>
      </c>
      <c r="C498" s="67" t="s">
        <v>12268</v>
      </c>
      <c r="D498" s="70">
        <v>48260</v>
      </c>
      <c r="E498" s="70">
        <v>4120</v>
      </c>
      <c r="F498" s="209">
        <v>8.5370907583920394E-2</v>
      </c>
      <c r="G498" s="67"/>
      <c r="H498" s="67"/>
      <c r="I498" s="67"/>
      <c r="J498" s="67"/>
      <c r="K498" s="67"/>
      <c r="L498" s="67"/>
      <c r="M498" s="67"/>
      <c r="N498" s="67"/>
    </row>
    <row r="499" spans="1:14" ht="15" x14ac:dyDescent="0.25">
      <c r="A499" s="67" t="s">
        <v>12269</v>
      </c>
      <c r="B499" s="67" t="s">
        <v>940</v>
      </c>
      <c r="C499" s="67" t="s">
        <v>12270</v>
      </c>
      <c r="D499" s="70">
        <v>54920</v>
      </c>
      <c r="E499" s="70">
        <v>7550</v>
      </c>
      <c r="F499" s="209">
        <v>0.137472687545521</v>
      </c>
      <c r="G499" s="67"/>
      <c r="H499" s="67"/>
      <c r="I499" s="67"/>
      <c r="J499" s="67"/>
      <c r="K499" s="67"/>
      <c r="L499" s="67"/>
      <c r="M499" s="67"/>
      <c r="N499" s="67"/>
    </row>
    <row r="500" spans="1:14" ht="15" x14ac:dyDescent="0.25">
      <c r="A500" s="67" t="s">
        <v>12271</v>
      </c>
      <c r="B500" s="67" t="s">
        <v>940</v>
      </c>
      <c r="C500" s="67" t="s">
        <v>12272</v>
      </c>
      <c r="D500" s="70">
        <v>52640</v>
      </c>
      <c r="E500" s="70">
        <v>8560</v>
      </c>
      <c r="F500" s="209">
        <v>0.162613981762918</v>
      </c>
      <c r="G500" s="67"/>
      <c r="H500" s="67"/>
      <c r="I500" s="67"/>
      <c r="J500" s="67"/>
      <c r="K500" s="67"/>
      <c r="L500" s="67"/>
      <c r="M500" s="67"/>
      <c r="N500" s="67"/>
    </row>
    <row r="501" spans="1:14" ht="15" x14ac:dyDescent="0.25">
      <c r="A501" s="67" t="s">
        <v>12273</v>
      </c>
      <c r="B501" s="67" t="s">
        <v>940</v>
      </c>
      <c r="C501" s="67" t="s">
        <v>12274</v>
      </c>
      <c r="D501" s="70">
        <v>49210</v>
      </c>
      <c r="E501" s="70">
        <v>10900</v>
      </c>
      <c r="F501" s="209">
        <v>0.221499695183906</v>
      </c>
      <c r="G501" s="67"/>
      <c r="H501" s="67"/>
      <c r="I501" s="67"/>
      <c r="J501" s="67"/>
      <c r="K501" s="67"/>
      <c r="L501" s="67"/>
      <c r="M501" s="67"/>
      <c r="N501" s="67"/>
    </row>
    <row r="502" spans="1:14" ht="15" x14ac:dyDescent="0.25">
      <c r="A502" s="67" t="s">
        <v>12275</v>
      </c>
      <c r="B502" s="67" t="s">
        <v>940</v>
      </c>
      <c r="C502" s="67" t="s">
        <v>12276</v>
      </c>
      <c r="D502" s="70">
        <v>44850</v>
      </c>
      <c r="E502" s="70">
        <v>5890</v>
      </c>
      <c r="F502" s="209">
        <v>0.13132664437012301</v>
      </c>
      <c r="G502" s="67"/>
      <c r="H502" s="67"/>
      <c r="I502" s="67"/>
      <c r="J502" s="67"/>
      <c r="K502" s="67"/>
      <c r="L502" s="67"/>
      <c r="M502" s="67"/>
      <c r="N502" s="67"/>
    </row>
    <row r="503" spans="1:14" ht="15" x14ac:dyDescent="0.25">
      <c r="A503" s="67" t="s">
        <v>12277</v>
      </c>
      <c r="B503" s="67" t="s">
        <v>940</v>
      </c>
      <c r="C503" s="67" t="s">
        <v>12278</v>
      </c>
      <c r="D503" s="70">
        <v>40410</v>
      </c>
      <c r="E503" s="70">
        <v>10060</v>
      </c>
      <c r="F503" s="209">
        <v>0.248948280128681</v>
      </c>
      <c r="G503" s="67"/>
      <c r="H503" s="67"/>
      <c r="I503" s="67"/>
      <c r="J503" s="67"/>
      <c r="K503" s="67"/>
      <c r="L503" s="67"/>
      <c r="M503" s="67"/>
      <c r="N503" s="67"/>
    </row>
    <row r="504" spans="1:14" ht="15" x14ac:dyDescent="0.25">
      <c r="A504" s="67" t="s">
        <v>12279</v>
      </c>
      <c r="B504" s="67" t="s">
        <v>940</v>
      </c>
      <c r="C504" s="67" t="s">
        <v>12280</v>
      </c>
      <c r="D504" s="70">
        <v>46490</v>
      </c>
      <c r="E504" s="70">
        <v>15620</v>
      </c>
      <c r="F504" s="209">
        <v>0.33598623359862301</v>
      </c>
      <c r="G504" s="67"/>
      <c r="H504" s="67"/>
      <c r="I504" s="67"/>
      <c r="J504" s="67"/>
      <c r="K504" s="67"/>
      <c r="L504" s="67"/>
      <c r="M504" s="67"/>
      <c r="N504" s="67"/>
    </row>
    <row r="505" spans="1:14" ht="15" x14ac:dyDescent="0.25">
      <c r="A505" s="67" t="s">
        <v>12281</v>
      </c>
      <c r="B505" s="67" t="s">
        <v>940</v>
      </c>
      <c r="C505" s="67" t="s">
        <v>12282</v>
      </c>
      <c r="D505" s="70">
        <v>39860</v>
      </c>
      <c r="E505" s="70">
        <v>4410</v>
      </c>
      <c r="F505" s="209">
        <v>0.110637230306071</v>
      </c>
      <c r="G505" s="67"/>
      <c r="H505" s="67"/>
      <c r="I505" s="67"/>
      <c r="J505" s="67"/>
      <c r="K505" s="67"/>
      <c r="L505" s="67"/>
      <c r="M505" s="67"/>
      <c r="N505" s="67"/>
    </row>
    <row r="506" spans="1:14" ht="15" x14ac:dyDescent="0.25">
      <c r="A506" s="67" t="s">
        <v>12283</v>
      </c>
      <c r="B506" s="67" t="s">
        <v>940</v>
      </c>
      <c r="C506" s="67" t="s">
        <v>12284</v>
      </c>
      <c r="D506" s="70">
        <v>50250</v>
      </c>
      <c r="E506" s="70">
        <v>13540</v>
      </c>
      <c r="F506" s="209">
        <v>0.26945273631840799</v>
      </c>
      <c r="G506" s="67"/>
      <c r="H506" s="67"/>
      <c r="I506" s="67"/>
      <c r="J506" s="67"/>
      <c r="K506" s="67"/>
      <c r="L506" s="67"/>
      <c r="M506" s="67"/>
      <c r="N506" s="67"/>
    </row>
    <row r="507" spans="1:14" ht="15" x14ac:dyDescent="0.25">
      <c r="A507" s="67" t="s">
        <v>12285</v>
      </c>
      <c r="B507" s="67" t="s">
        <v>940</v>
      </c>
      <c r="C507" s="67" t="s">
        <v>12286</v>
      </c>
      <c r="D507" s="70">
        <v>44960</v>
      </c>
      <c r="E507" s="70">
        <v>7030</v>
      </c>
      <c r="F507" s="209">
        <v>0.15636120996441299</v>
      </c>
      <c r="G507" s="67"/>
      <c r="H507" s="67"/>
      <c r="I507" s="67"/>
      <c r="J507" s="67"/>
      <c r="K507" s="67"/>
      <c r="L507" s="67"/>
      <c r="M507" s="67"/>
      <c r="N507" s="67"/>
    </row>
    <row r="508" spans="1:14" ht="15" x14ac:dyDescent="0.25">
      <c r="A508" s="67" t="s">
        <v>12287</v>
      </c>
      <c r="B508" s="67" t="s">
        <v>940</v>
      </c>
      <c r="C508" s="67" t="s">
        <v>12288</v>
      </c>
      <c r="D508" s="70">
        <v>52050</v>
      </c>
      <c r="E508" s="70">
        <v>14340</v>
      </c>
      <c r="F508" s="209">
        <v>0.275504322766571</v>
      </c>
      <c r="G508" s="67"/>
      <c r="H508" s="67"/>
      <c r="I508" s="67"/>
      <c r="J508" s="67"/>
      <c r="K508" s="67"/>
      <c r="L508" s="67"/>
      <c r="M508" s="67"/>
      <c r="N508" s="67"/>
    </row>
    <row r="509" spans="1:14" ht="15" x14ac:dyDescent="0.25">
      <c r="A509" s="67" t="s">
        <v>12289</v>
      </c>
      <c r="B509" s="67" t="s">
        <v>940</v>
      </c>
      <c r="C509" s="67" t="s">
        <v>12290</v>
      </c>
      <c r="D509" s="70">
        <v>43380</v>
      </c>
      <c r="E509" s="70">
        <v>14530</v>
      </c>
      <c r="F509" s="209">
        <v>0.33494698017519597</v>
      </c>
      <c r="G509" s="67"/>
      <c r="H509" s="67"/>
      <c r="I509" s="67"/>
      <c r="J509" s="67"/>
      <c r="K509" s="67"/>
      <c r="L509" s="67"/>
      <c r="M509" s="67"/>
      <c r="N509" s="67"/>
    </row>
    <row r="510" spans="1:14" ht="15" x14ac:dyDescent="0.25">
      <c r="A510" s="67" t="s">
        <v>12291</v>
      </c>
      <c r="B510" s="67" t="s">
        <v>940</v>
      </c>
      <c r="C510" s="67" t="s">
        <v>12292</v>
      </c>
      <c r="D510" s="70">
        <v>46250</v>
      </c>
      <c r="E510" s="70">
        <v>6480</v>
      </c>
      <c r="F510" s="209">
        <v>0.140108108108108</v>
      </c>
      <c r="G510" s="67"/>
      <c r="H510" s="67"/>
      <c r="I510" s="67"/>
      <c r="J510" s="67"/>
      <c r="K510" s="67"/>
      <c r="L510" s="67"/>
      <c r="M510" s="67"/>
      <c r="N510" s="67"/>
    </row>
    <row r="511" spans="1:14" ht="15" x14ac:dyDescent="0.25">
      <c r="A511" s="67" t="s">
        <v>12293</v>
      </c>
      <c r="B511" s="67" t="s">
        <v>940</v>
      </c>
      <c r="C511" s="67" t="s">
        <v>12294</v>
      </c>
      <c r="D511" s="70">
        <v>55160</v>
      </c>
      <c r="E511" s="70">
        <v>11820</v>
      </c>
      <c r="F511" s="209">
        <v>0.214285714285714</v>
      </c>
      <c r="G511" s="67"/>
      <c r="H511" s="67"/>
      <c r="I511" s="67"/>
      <c r="J511" s="67"/>
      <c r="K511" s="67"/>
      <c r="L511" s="67"/>
      <c r="M511" s="67"/>
      <c r="N511" s="67"/>
    </row>
    <row r="512" spans="1:14" ht="15" x14ac:dyDescent="0.25">
      <c r="A512" s="67" t="s">
        <v>12295</v>
      </c>
      <c r="B512" s="67" t="s">
        <v>940</v>
      </c>
      <c r="C512" s="67" t="s">
        <v>12296</v>
      </c>
      <c r="D512" s="70">
        <v>50860</v>
      </c>
      <c r="E512" s="70">
        <v>14960</v>
      </c>
      <c r="F512" s="209">
        <v>0.29414077860794302</v>
      </c>
      <c r="G512" s="67"/>
      <c r="H512" s="67"/>
      <c r="I512" s="67"/>
      <c r="J512" s="67"/>
      <c r="K512" s="67"/>
      <c r="L512" s="67"/>
      <c r="M512" s="67"/>
      <c r="N512" s="67"/>
    </row>
    <row r="513" spans="1:14" ht="15" x14ac:dyDescent="0.25">
      <c r="A513" s="67" t="s">
        <v>12297</v>
      </c>
      <c r="B513" s="67" t="s">
        <v>940</v>
      </c>
      <c r="C513" s="67" t="s">
        <v>12298</v>
      </c>
      <c r="D513" s="70">
        <v>110450</v>
      </c>
      <c r="E513" s="70">
        <v>25710</v>
      </c>
      <c r="F513" s="209">
        <v>0.23277501131733799</v>
      </c>
      <c r="G513" s="67"/>
      <c r="H513" s="67"/>
      <c r="I513" s="67"/>
      <c r="J513" s="67"/>
      <c r="K513" s="67"/>
      <c r="L513" s="67"/>
      <c r="M513" s="67"/>
      <c r="N513" s="67"/>
    </row>
    <row r="514" spans="1:14" ht="15" x14ac:dyDescent="0.25">
      <c r="A514" s="67" t="s">
        <v>12299</v>
      </c>
      <c r="B514" s="67" t="s">
        <v>940</v>
      </c>
      <c r="C514" s="67" t="s">
        <v>12300</v>
      </c>
      <c r="D514" s="70">
        <v>52070</v>
      </c>
      <c r="E514" s="70">
        <v>8340</v>
      </c>
      <c r="F514" s="209">
        <v>0.16016900326483599</v>
      </c>
      <c r="G514" s="67"/>
      <c r="H514" s="67"/>
      <c r="I514" s="67"/>
      <c r="J514" s="67"/>
      <c r="K514" s="67"/>
      <c r="L514" s="67"/>
      <c r="M514" s="67"/>
      <c r="N514" s="67"/>
    </row>
    <row r="515" spans="1:14" ht="15" x14ac:dyDescent="0.25">
      <c r="A515" s="67" t="s">
        <v>12301</v>
      </c>
      <c r="B515" s="67" t="s">
        <v>940</v>
      </c>
      <c r="C515" s="67" t="s">
        <v>12302</v>
      </c>
      <c r="D515" s="70">
        <v>60470</v>
      </c>
      <c r="E515" s="70">
        <v>7030</v>
      </c>
      <c r="F515" s="209">
        <v>0.11625599470811999</v>
      </c>
      <c r="G515" s="67"/>
      <c r="H515" s="67"/>
      <c r="I515" s="67"/>
      <c r="J515" s="67"/>
      <c r="K515" s="67"/>
      <c r="L515" s="67"/>
      <c r="M515" s="67"/>
      <c r="N515" s="67"/>
    </row>
    <row r="516" spans="1:14" ht="15" x14ac:dyDescent="0.25">
      <c r="A516" s="67" t="s">
        <v>12303</v>
      </c>
      <c r="B516" s="67" t="s">
        <v>940</v>
      </c>
      <c r="C516" s="67" t="s">
        <v>12304</v>
      </c>
      <c r="D516" s="70">
        <v>40960</v>
      </c>
      <c r="E516" s="70">
        <v>10530</v>
      </c>
      <c r="F516" s="209">
        <v>0.257080078125</v>
      </c>
      <c r="G516" s="67"/>
      <c r="H516" s="67"/>
      <c r="I516" s="67"/>
      <c r="J516" s="67"/>
      <c r="K516" s="67"/>
      <c r="L516" s="67"/>
      <c r="M516" s="67"/>
      <c r="N516" s="67"/>
    </row>
    <row r="517" spans="1:14" ht="15" x14ac:dyDescent="0.25">
      <c r="A517" s="67" t="s">
        <v>12305</v>
      </c>
      <c r="B517" s="67" t="s">
        <v>940</v>
      </c>
      <c r="C517" s="67" t="s">
        <v>12306</v>
      </c>
      <c r="D517" s="70">
        <v>64990</v>
      </c>
      <c r="E517" s="70">
        <v>11840</v>
      </c>
      <c r="F517" s="209">
        <v>0.182181874134482</v>
      </c>
      <c r="G517" s="67"/>
      <c r="H517" s="67"/>
      <c r="I517" s="67"/>
      <c r="J517" s="67"/>
      <c r="K517" s="67"/>
      <c r="L517" s="67"/>
      <c r="M517" s="67"/>
      <c r="N517" s="67"/>
    </row>
    <row r="518" spans="1:14" ht="15" x14ac:dyDescent="0.25">
      <c r="A518" s="67" t="s">
        <v>12307</v>
      </c>
      <c r="B518" s="67" t="s">
        <v>940</v>
      </c>
      <c r="C518" s="67" t="s">
        <v>12308</v>
      </c>
      <c r="D518" s="70">
        <v>68960</v>
      </c>
      <c r="E518" s="70">
        <v>9130</v>
      </c>
      <c r="F518" s="209">
        <v>0.132395591647332</v>
      </c>
      <c r="G518" s="67"/>
      <c r="H518" s="67"/>
      <c r="I518" s="67"/>
      <c r="J518" s="67"/>
      <c r="K518" s="67"/>
      <c r="L518" s="67"/>
      <c r="M518" s="67"/>
      <c r="N518" s="67"/>
    </row>
    <row r="519" spans="1:14" ht="15" x14ac:dyDescent="0.25">
      <c r="A519" s="67" t="s">
        <v>12309</v>
      </c>
      <c r="B519" s="67" t="s">
        <v>940</v>
      </c>
      <c r="C519" s="67" t="s">
        <v>12310</v>
      </c>
      <c r="D519" s="70">
        <v>53350</v>
      </c>
      <c r="E519" s="70">
        <v>8490</v>
      </c>
      <c r="F519" s="209">
        <v>0.15913776944704799</v>
      </c>
      <c r="G519" s="67"/>
      <c r="H519" s="67"/>
      <c r="I519" s="67"/>
      <c r="J519" s="67"/>
      <c r="K519" s="67"/>
      <c r="L519" s="67"/>
      <c r="M519" s="67"/>
      <c r="N519" s="67"/>
    </row>
    <row r="520" spans="1:14" ht="15" x14ac:dyDescent="0.25">
      <c r="A520" s="67" t="s">
        <v>12311</v>
      </c>
      <c r="B520" s="67" t="s">
        <v>940</v>
      </c>
      <c r="C520" s="67" t="s">
        <v>12312</v>
      </c>
      <c r="D520" s="70">
        <v>52010</v>
      </c>
      <c r="E520" s="70">
        <v>7830</v>
      </c>
      <c r="F520" s="209">
        <v>0.15054797154393401</v>
      </c>
      <c r="G520" s="67"/>
      <c r="H520" s="67"/>
      <c r="I520" s="67"/>
      <c r="J520" s="67"/>
      <c r="K520" s="67"/>
      <c r="L520" s="67"/>
      <c r="M520" s="67"/>
      <c r="N520" s="67"/>
    </row>
    <row r="521" spans="1:14" ht="15" x14ac:dyDescent="0.25">
      <c r="A521" s="67" t="s">
        <v>12313</v>
      </c>
      <c r="B521" s="67" t="s">
        <v>940</v>
      </c>
      <c r="C521" s="67" t="s">
        <v>12314</v>
      </c>
      <c r="D521" s="70">
        <v>53370</v>
      </c>
      <c r="E521" s="70">
        <v>10760</v>
      </c>
      <c r="F521" s="209">
        <v>0.20161139216788501</v>
      </c>
      <c r="G521" s="67"/>
      <c r="H521" s="67"/>
      <c r="I521" s="67"/>
      <c r="J521" s="67"/>
      <c r="K521" s="67"/>
      <c r="L521" s="67"/>
      <c r="M521" s="67"/>
      <c r="N521" s="67"/>
    </row>
    <row r="522" spans="1:14" ht="15" x14ac:dyDescent="0.25">
      <c r="A522" s="67" t="s">
        <v>12315</v>
      </c>
      <c r="B522" s="67" t="s">
        <v>940</v>
      </c>
      <c r="C522" s="67" t="s">
        <v>12316</v>
      </c>
      <c r="D522" s="70">
        <v>51310</v>
      </c>
      <c r="E522" s="70">
        <v>12540</v>
      </c>
      <c r="F522" s="209">
        <v>0.24439680374196099</v>
      </c>
      <c r="G522" s="67"/>
      <c r="H522" s="67"/>
      <c r="I522" s="67"/>
      <c r="J522" s="67"/>
      <c r="K522" s="67"/>
      <c r="L522" s="67"/>
      <c r="M522" s="67"/>
      <c r="N522" s="67"/>
    </row>
    <row r="523" spans="1:14" ht="15" x14ac:dyDescent="0.25">
      <c r="A523" s="67" t="s">
        <v>12317</v>
      </c>
      <c r="B523" s="67" t="s">
        <v>940</v>
      </c>
      <c r="C523" s="67" t="s">
        <v>12318</v>
      </c>
      <c r="D523" s="70">
        <v>43060</v>
      </c>
      <c r="E523" s="70">
        <v>4400</v>
      </c>
      <c r="F523" s="209">
        <v>0.102183000464468</v>
      </c>
      <c r="G523" s="67"/>
      <c r="H523" s="67"/>
      <c r="I523" s="67"/>
      <c r="J523" s="67"/>
      <c r="K523" s="67"/>
      <c r="L523" s="67"/>
      <c r="M523" s="67"/>
      <c r="N523" s="67"/>
    </row>
    <row r="524" spans="1:14" ht="15" x14ac:dyDescent="0.25">
      <c r="A524" s="67" t="s">
        <v>12319</v>
      </c>
      <c r="B524" s="67" t="s">
        <v>940</v>
      </c>
      <c r="C524" s="67" t="s">
        <v>981</v>
      </c>
      <c r="D524" s="70">
        <v>39530</v>
      </c>
      <c r="E524" s="70">
        <v>6580</v>
      </c>
      <c r="F524" s="209">
        <v>0.16645585631166199</v>
      </c>
      <c r="G524" s="67"/>
      <c r="H524" s="67"/>
      <c r="I524" s="67"/>
      <c r="J524" s="67"/>
      <c r="K524" s="67"/>
      <c r="L524" s="67"/>
      <c r="M524" s="67"/>
      <c r="N524" s="67"/>
    </row>
    <row r="525" spans="1:14" ht="15" x14ac:dyDescent="0.25">
      <c r="A525" s="67" t="s">
        <v>12320</v>
      </c>
      <c r="B525" s="67" t="s">
        <v>940</v>
      </c>
      <c r="C525" s="67" t="s">
        <v>12321</v>
      </c>
      <c r="D525" s="70">
        <v>50950</v>
      </c>
      <c r="E525" s="70">
        <v>17910</v>
      </c>
      <c r="F525" s="209">
        <v>0.35152109911678098</v>
      </c>
      <c r="G525" s="67"/>
      <c r="H525" s="67"/>
      <c r="I525" s="67"/>
      <c r="J525" s="67"/>
      <c r="K525" s="67"/>
      <c r="L525" s="67"/>
      <c r="M525" s="67"/>
      <c r="N525" s="67"/>
    </row>
    <row r="526" spans="1:14" ht="15" x14ac:dyDescent="0.25">
      <c r="A526" s="67" t="s">
        <v>12322</v>
      </c>
      <c r="B526" s="67" t="s">
        <v>940</v>
      </c>
      <c r="C526" s="67" t="s">
        <v>12323</v>
      </c>
      <c r="D526" s="70">
        <v>39570</v>
      </c>
      <c r="E526" s="70">
        <v>3650</v>
      </c>
      <c r="F526" s="209">
        <v>9.2241597169572906E-2</v>
      </c>
      <c r="G526" s="67"/>
      <c r="H526" s="67"/>
      <c r="I526" s="67"/>
      <c r="J526" s="67"/>
      <c r="K526" s="67"/>
      <c r="L526" s="67"/>
      <c r="M526" s="67"/>
      <c r="N526" s="67"/>
    </row>
    <row r="527" spans="1:14" ht="15" x14ac:dyDescent="0.25">
      <c r="A527" s="67" t="s">
        <v>12324</v>
      </c>
      <c r="B527" s="67" t="s">
        <v>940</v>
      </c>
      <c r="C527" s="67" t="s">
        <v>12325</v>
      </c>
      <c r="D527" s="70">
        <v>48580</v>
      </c>
      <c r="E527" s="70">
        <v>9100</v>
      </c>
      <c r="F527" s="209">
        <v>0.18731988472622499</v>
      </c>
      <c r="G527" s="67"/>
      <c r="H527" s="67"/>
      <c r="I527" s="67"/>
      <c r="J527" s="67"/>
      <c r="K527" s="67"/>
      <c r="L527" s="67"/>
      <c r="M527" s="67"/>
      <c r="N527" s="67"/>
    </row>
    <row r="528" spans="1:14" ht="15" x14ac:dyDescent="0.25">
      <c r="A528" s="67" t="s">
        <v>12326</v>
      </c>
      <c r="B528" s="67" t="s">
        <v>940</v>
      </c>
      <c r="C528" s="67" t="s">
        <v>12327</v>
      </c>
      <c r="D528" s="70">
        <v>85010</v>
      </c>
      <c r="E528" s="70">
        <v>28020</v>
      </c>
      <c r="F528" s="209">
        <v>0.32960828137866099</v>
      </c>
      <c r="G528" s="67"/>
      <c r="H528" s="67"/>
      <c r="I528" s="67"/>
      <c r="J528" s="67"/>
      <c r="K528" s="67"/>
      <c r="L528" s="67"/>
      <c r="M528" s="67"/>
      <c r="N528" s="67"/>
    </row>
    <row r="529" spans="1:14" ht="15" x14ac:dyDescent="0.25">
      <c r="A529" s="67" t="s">
        <v>12328</v>
      </c>
      <c r="B529" s="67" t="s">
        <v>940</v>
      </c>
      <c r="C529" s="67" t="s">
        <v>12329</v>
      </c>
      <c r="D529" s="70">
        <v>48810</v>
      </c>
      <c r="E529" s="70">
        <v>4660</v>
      </c>
      <c r="F529" s="209">
        <v>9.5472239295226399E-2</v>
      </c>
      <c r="G529" s="67"/>
      <c r="H529" s="67"/>
      <c r="I529" s="67"/>
      <c r="J529" s="67"/>
      <c r="K529" s="67"/>
      <c r="L529" s="67"/>
      <c r="M529" s="67"/>
      <c r="N529" s="67"/>
    </row>
    <row r="530" spans="1:14" ht="15" x14ac:dyDescent="0.25">
      <c r="A530" s="67" t="s">
        <v>12330</v>
      </c>
      <c r="B530" s="67" t="s">
        <v>940</v>
      </c>
      <c r="C530" s="67" t="s">
        <v>12331</v>
      </c>
      <c r="D530" s="70">
        <v>47870</v>
      </c>
      <c r="E530" s="70">
        <v>9920</v>
      </c>
      <c r="F530" s="209">
        <v>0.20722790891999199</v>
      </c>
      <c r="G530" s="67"/>
      <c r="H530" s="67"/>
      <c r="I530" s="67"/>
      <c r="J530" s="67"/>
      <c r="K530" s="67"/>
      <c r="L530" s="67"/>
      <c r="M530" s="67"/>
      <c r="N530" s="67"/>
    </row>
    <row r="531" spans="1:14" ht="15" x14ac:dyDescent="0.25">
      <c r="A531" s="67" t="s">
        <v>12332</v>
      </c>
      <c r="B531" s="67" t="s">
        <v>940</v>
      </c>
      <c r="C531" s="67" t="s">
        <v>12333</v>
      </c>
      <c r="D531" s="70">
        <v>59210</v>
      </c>
      <c r="E531" s="70">
        <v>11910</v>
      </c>
      <c r="F531" s="209">
        <v>0.20114845465292999</v>
      </c>
      <c r="G531" s="67"/>
      <c r="H531" s="67"/>
      <c r="I531" s="67"/>
      <c r="J531" s="67"/>
      <c r="K531" s="67"/>
      <c r="L531" s="67"/>
      <c r="M531" s="67"/>
      <c r="N531" s="67"/>
    </row>
    <row r="532" spans="1:14" ht="15" x14ac:dyDescent="0.25">
      <c r="A532" s="67" t="s">
        <v>12334</v>
      </c>
      <c r="B532" s="67" t="s">
        <v>940</v>
      </c>
      <c r="C532" s="67" t="s">
        <v>12335</v>
      </c>
      <c r="D532" s="70">
        <v>60600</v>
      </c>
      <c r="E532" s="70">
        <v>6790</v>
      </c>
      <c r="F532" s="209">
        <v>0.112046204620462</v>
      </c>
      <c r="G532" s="67"/>
      <c r="H532" s="67"/>
      <c r="I532" s="67"/>
      <c r="J532" s="67"/>
      <c r="K532" s="67"/>
      <c r="L532" s="67"/>
      <c r="M532" s="67"/>
      <c r="N532" s="67"/>
    </row>
    <row r="533" spans="1:14" ht="15" x14ac:dyDescent="0.25">
      <c r="A533" s="67" t="s">
        <v>12336</v>
      </c>
      <c r="B533" s="67" t="s">
        <v>940</v>
      </c>
      <c r="C533" s="67" t="s">
        <v>3948</v>
      </c>
      <c r="D533" s="70">
        <v>51210</v>
      </c>
      <c r="E533" s="70">
        <v>12840</v>
      </c>
      <c r="F533" s="209">
        <v>0.250732278851787</v>
      </c>
      <c r="G533" s="67"/>
      <c r="H533" s="67"/>
      <c r="I533" s="67"/>
      <c r="J533" s="67"/>
      <c r="K533" s="67"/>
      <c r="L533" s="67"/>
      <c r="M533" s="67"/>
      <c r="N533" s="67"/>
    </row>
    <row r="534" spans="1:14" ht="15" x14ac:dyDescent="0.25">
      <c r="A534" s="67" t="s">
        <v>12337</v>
      </c>
      <c r="B534" s="67" t="s">
        <v>940</v>
      </c>
      <c r="C534" s="67" t="s">
        <v>12338</v>
      </c>
      <c r="D534" s="70">
        <v>48600</v>
      </c>
      <c r="E534" s="70">
        <v>16930</v>
      </c>
      <c r="F534" s="209">
        <v>0.34835390946502098</v>
      </c>
      <c r="G534" s="67"/>
      <c r="H534" s="67"/>
      <c r="I534" s="67"/>
      <c r="J534" s="67"/>
      <c r="K534" s="67"/>
      <c r="L534" s="67"/>
      <c r="M534" s="67"/>
      <c r="N534" s="67"/>
    </row>
    <row r="535" spans="1:14" ht="15" x14ac:dyDescent="0.25">
      <c r="A535" s="67" t="s">
        <v>12339</v>
      </c>
      <c r="B535" s="67" t="s">
        <v>940</v>
      </c>
      <c r="C535" s="67" t="s">
        <v>12340</v>
      </c>
      <c r="D535" s="70">
        <v>49700</v>
      </c>
      <c r="E535" s="70">
        <v>14500</v>
      </c>
      <c r="F535" s="209">
        <v>0.29175050301810901</v>
      </c>
      <c r="G535" s="67"/>
      <c r="H535" s="67"/>
      <c r="I535" s="67"/>
      <c r="J535" s="67"/>
      <c r="K535" s="67"/>
      <c r="L535" s="67"/>
      <c r="M535" s="67"/>
      <c r="N535" s="67"/>
    </row>
    <row r="536" spans="1:14" ht="15" x14ac:dyDescent="0.25">
      <c r="A536" s="67" t="s">
        <v>12341</v>
      </c>
      <c r="B536" s="67" t="s">
        <v>940</v>
      </c>
      <c r="C536" s="67" t="s">
        <v>993</v>
      </c>
      <c r="D536" s="70">
        <v>43820</v>
      </c>
      <c r="E536" s="70">
        <v>7580</v>
      </c>
      <c r="F536" s="209">
        <v>0.17298037425832999</v>
      </c>
      <c r="G536" s="67"/>
      <c r="H536" s="67"/>
      <c r="I536" s="67"/>
      <c r="J536" s="67"/>
      <c r="K536" s="67"/>
      <c r="L536" s="67"/>
      <c r="M536" s="67"/>
      <c r="N536" s="67"/>
    </row>
    <row r="537" spans="1:14" ht="15" x14ac:dyDescent="0.25">
      <c r="A537" s="67" t="s">
        <v>12342</v>
      </c>
      <c r="B537" s="67" t="s">
        <v>940</v>
      </c>
      <c r="C537" s="67" t="s">
        <v>12343</v>
      </c>
      <c r="D537" s="70">
        <v>46290</v>
      </c>
      <c r="E537" s="70">
        <v>6260</v>
      </c>
      <c r="F537" s="209">
        <v>0.135234391877295</v>
      </c>
      <c r="G537" s="67"/>
      <c r="H537" s="67"/>
      <c r="I537" s="67"/>
      <c r="J537" s="67"/>
      <c r="K537" s="67"/>
      <c r="L537" s="67"/>
      <c r="M537" s="67"/>
      <c r="N537" s="67"/>
    </row>
    <row r="538" spans="1:14" ht="15" x14ac:dyDescent="0.25">
      <c r="A538" s="67" t="s">
        <v>12344</v>
      </c>
      <c r="B538" s="67" t="s">
        <v>940</v>
      </c>
      <c r="C538" s="67" t="s">
        <v>12345</v>
      </c>
      <c r="D538" s="70">
        <v>58710</v>
      </c>
      <c r="E538" s="70">
        <v>13280</v>
      </c>
      <c r="F538" s="209">
        <v>0.22619655935956401</v>
      </c>
      <c r="G538" s="67"/>
      <c r="H538" s="67"/>
      <c r="I538" s="67"/>
      <c r="J538" s="67"/>
      <c r="K538" s="67"/>
      <c r="L538" s="67"/>
      <c r="M538" s="67"/>
      <c r="N538" s="67"/>
    </row>
    <row r="539" spans="1:14" ht="15" x14ac:dyDescent="0.25">
      <c r="A539" s="67" t="s">
        <v>12346</v>
      </c>
      <c r="B539" s="67" t="s">
        <v>940</v>
      </c>
      <c r="C539" s="67" t="s">
        <v>12347</v>
      </c>
      <c r="D539" s="70">
        <v>44230</v>
      </c>
      <c r="E539" s="70">
        <v>2720</v>
      </c>
      <c r="F539" s="209">
        <v>6.1496721682116201E-2</v>
      </c>
      <c r="G539" s="67"/>
      <c r="H539" s="67"/>
      <c r="I539" s="67"/>
      <c r="J539" s="67"/>
      <c r="K539" s="67"/>
      <c r="L539" s="67"/>
      <c r="M539" s="67"/>
      <c r="N539" s="67"/>
    </row>
    <row r="540" spans="1:14" ht="15" x14ac:dyDescent="0.25">
      <c r="A540" s="67"/>
      <c r="B540" s="67" t="s">
        <v>12348</v>
      </c>
      <c r="C540" s="67"/>
      <c r="D540" s="67"/>
      <c r="E540" s="67"/>
      <c r="F540" s="138">
        <f>SUBTOTAL(101,Pre__1919_Dwellings_by_Parliamentary_Constituency_2019[Percent pre-1919])</f>
        <v>0.20492706625674645</v>
      </c>
      <c r="G540" s="67"/>
      <c r="H540" s="67"/>
      <c r="I540" s="67"/>
      <c r="J540" s="67"/>
      <c r="K540" s="67"/>
      <c r="L540" s="67"/>
      <c r="M540" s="67"/>
      <c r="N540" s="67"/>
    </row>
  </sheetData>
  <mergeCells count="1">
    <mergeCell ref="B3:F3"/>
  </mergeCells>
  <conditionalFormatting sqref="B6:B540">
    <cfRule type="expression" dxfId="36" priority="1">
      <formula>B6=B5</formula>
    </cfRule>
  </conditionalFormatting>
  <hyperlinks>
    <hyperlink ref="B1" location="'Contents'!B7" display="⇐ Return to contents" xr:uid="{CDA8C1E3-EA5D-444E-8702-C9BC46C80435}"/>
  </hyperlinks>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D9D9D9"/>
  </sheetPr>
  <dimension ref="A1:K40"/>
  <sheetViews>
    <sheetView showGridLines="0" zoomScaleNormal="100" workbookViewId="0">
      <selection activeCell="B1" sqref="B1"/>
    </sheetView>
  </sheetViews>
  <sheetFormatPr defaultColWidth="9.140625" defaultRowHeight="14.25" x14ac:dyDescent="0.2"/>
  <cols>
    <col min="1" max="1" width="57.28515625" style="2" customWidth="1"/>
    <col min="2" max="2" width="17.28515625" style="2" customWidth="1"/>
    <col min="3" max="3" width="19.85546875" style="2" customWidth="1"/>
    <col min="4" max="9" width="17.28515625" style="2" customWidth="1"/>
    <col min="10" max="10" width="29.5703125" style="2" customWidth="1"/>
    <col min="11" max="11" width="11.85546875" style="2" customWidth="1"/>
    <col min="12" max="16384" width="9.140625" style="2"/>
  </cols>
  <sheetData>
    <row r="1" spans="1:11" ht="15" x14ac:dyDescent="0.25">
      <c r="A1" s="51" t="s">
        <v>33</v>
      </c>
      <c r="B1" s="51"/>
      <c r="C1" s="67"/>
      <c r="D1" s="67"/>
      <c r="E1" s="67"/>
      <c r="F1" s="67"/>
      <c r="G1" s="67"/>
      <c r="H1" s="67"/>
      <c r="I1" s="67"/>
      <c r="J1" s="67"/>
      <c r="K1" s="67"/>
    </row>
    <row r="2" spans="1:11" s="1" customFormat="1" ht="31.5" x14ac:dyDescent="0.5">
      <c r="A2" s="52" t="s">
        <v>12349</v>
      </c>
      <c r="B2" s="52"/>
      <c r="C2" s="52"/>
      <c r="D2" s="52"/>
      <c r="E2" s="52"/>
      <c r="F2" s="52"/>
      <c r="G2" s="52"/>
      <c r="H2" s="52"/>
      <c r="I2" s="52"/>
      <c r="J2" s="52"/>
      <c r="K2" s="52"/>
    </row>
    <row r="3" spans="1:11" ht="15" x14ac:dyDescent="0.25">
      <c r="A3" s="67" t="s">
        <v>12350</v>
      </c>
      <c r="B3" s="67"/>
      <c r="C3" s="67"/>
      <c r="D3" s="67"/>
      <c r="E3" s="67"/>
      <c r="F3" s="67"/>
      <c r="G3" s="67"/>
      <c r="H3" s="67"/>
      <c r="I3" s="67"/>
      <c r="J3" s="67"/>
      <c r="K3" s="67"/>
    </row>
    <row r="4" spans="1:11" ht="15" x14ac:dyDescent="0.25">
      <c r="A4" s="67"/>
      <c r="B4" s="67"/>
      <c r="C4" s="67"/>
      <c r="D4" s="67"/>
      <c r="E4" s="67"/>
      <c r="F4" s="67"/>
      <c r="G4" s="67"/>
      <c r="H4" s="67"/>
      <c r="I4" s="67"/>
      <c r="J4" s="67"/>
      <c r="K4" s="67"/>
    </row>
    <row r="5" spans="1:11" s="7" customFormat="1" ht="18.75" x14ac:dyDescent="0.3">
      <c r="A5" s="54" t="s">
        <v>12351</v>
      </c>
      <c r="B5" s="54"/>
      <c r="C5" s="54"/>
      <c r="D5" s="54"/>
      <c r="E5" s="54"/>
      <c r="F5" s="54"/>
      <c r="G5" s="54"/>
      <c r="H5" s="54"/>
      <c r="I5" s="54"/>
      <c r="J5" s="54"/>
      <c r="K5" s="54"/>
    </row>
    <row r="6" spans="1:11" ht="15" x14ac:dyDescent="0.25">
      <c r="A6" s="67" t="s">
        <v>12352</v>
      </c>
      <c r="B6" s="67" t="s">
        <v>174</v>
      </c>
      <c r="C6" s="67" t="s">
        <v>176</v>
      </c>
      <c r="D6" s="67" t="s">
        <v>177</v>
      </c>
      <c r="E6" s="67" t="s">
        <v>178</v>
      </c>
      <c r="F6" s="67" t="s">
        <v>179</v>
      </c>
      <c r="G6" s="67" t="s">
        <v>175</v>
      </c>
      <c r="H6" s="67" t="s">
        <v>171</v>
      </c>
      <c r="I6" s="67" t="s">
        <v>172</v>
      </c>
      <c r="J6" s="67" t="s">
        <v>940</v>
      </c>
      <c r="K6" s="67" t="s">
        <v>180</v>
      </c>
    </row>
    <row r="7" spans="1:11" ht="15" x14ac:dyDescent="0.25">
      <c r="A7" s="67" t="s">
        <v>12353</v>
      </c>
      <c r="B7" s="71">
        <v>0.6580301738081934</v>
      </c>
      <c r="C7" s="71">
        <v>0.7217059913151741</v>
      </c>
      <c r="D7" s="71">
        <v>0.71561243764227245</v>
      </c>
      <c r="E7" s="71">
        <v>0.7317584878255432</v>
      </c>
      <c r="F7" s="71">
        <v>0.70233163170494417</v>
      </c>
      <c r="G7" s="71">
        <v>0.63502618993395576</v>
      </c>
      <c r="H7" s="71">
        <v>0.63948796438013078</v>
      </c>
      <c r="I7" s="71">
        <v>0.65957677405370252</v>
      </c>
      <c r="J7" s="71">
        <v>0.65722009068712939</v>
      </c>
      <c r="K7" s="71">
        <v>0.69509336932864718</v>
      </c>
    </row>
    <row r="8" spans="1:11" ht="15" x14ac:dyDescent="0.25">
      <c r="A8" s="67" t="s">
        <v>12354</v>
      </c>
      <c r="B8" s="71">
        <v>7.3522924447842836E-2</v>
      </c>
      <c r="C8" s="71">
        <v>6.1082262913364306E-2</v>
      </c>
      <c r="D8" s="71">
        <v>2.5609047319223133E-2</v>
      </c>
      <c r="E8" s="71">
        <v>5.1300155332755039E-2</v>
      </c>
      <c r="F8" s="71">
        <v>5.3934696822290969E-2</v>
      </c>
      <c r="G8" s="71">
        <v>8.048280573901162E-2</v>
      </c>
      <c r="H8" s="71">
        <v>6.2613051342702106E-2</v>
      </c>
      <c r="I8" s="71">
        <v>5.3919310699867232E-2</v>
      </c>
      <c r="J8" s="71">
        <v>6.138821067317754E-2</v>
      </c>
      <c r="K8" s="71">
        <v>5.4261379660443344E-2</v>
      </c>
    </row>
    <row r="9" spans="1:11" ht="15" x14ac:dyDescent="0.25">
      <c r="A9" s="67" t="s">
        <v>12355</v>
      </c>
      <c r="B9" s="71">
        <v>5.1554274622827398E-2</v>
      </c>
      <c r="C9" s="71">
        <v>5.0271780389298838E-2</v>
      </c>
      <c r="D9" s="71">
        <v>6.227296943865937E-2</v>
      </c>
      <c r="E9" s="71">
        <v>4.669060539428295E-2</v>
      </c>
      <c r="F9" s="71">
        <v>2.9590844000393524E-2</v>
      </c>
      <c r="G9" s="71">
        <v>6.2787519927123656E-2</v>
      </c>
      <c r="H9" s="71">
        <v>7.1239738416585499E-2</v>
      </c>
      <c r="I9" s="71">
        <v>6.4865743625870428E-2</v>
      </c>
      <c r="J9" s="71">
        <v>6.7797349145448202E-2</v>
      </c>
      <c r="K9" s="71">
        <v>5.2180238494887586E-2</v>
      </c>
    </row>
    <row r="10" spans="1:11" ht="15" x14ac:dyDescent="0.25">
      <c r="A10" s="67" t="s">
        <v>12356</v>
      </c>
      <c r="B10" s="71">
        <v>1.8880686998206039E-2</v>
      </c>
      <c r="C10" s="71">
        <v>1.4712580850870001E-2</v>
      </c>
      <c r="D10" s="71">
        <v>1.2653169952051145E-2</v>
      </c>
      <c r="E10" s="71">
        <v>1.6834439490831334E-2</v>
      </c>
      <c r="F10" s="71">
        <v>1.5292793038991703E-2</v>
      </c>
      <c r="G10" s="71">
        <v>1.5805055795946255E-2</v>
      </c>
      <c r="H10" s="71">
        <v>2.4766940308891053E-2</v>
      </c>
      <c r="I10" s="71">
        <v>2.0646489825778307E-2</v>
      </c>
      <c r="J10" s="71">
        <v>1.9532612486920127E-2</v>
      </c>
      <c r="K10" s="71">
        <v>1.6400170381276731E-2</v>
      </c>
    </row>
    <row r="11" spans="1:11" ht="15" x14ac:dyDescent="0.25">
      <c r="A11" s="67" t="s">
        <v>12357</v>
      </c>
      <c r="B11" s="71">
        <v>1.3087080551716024E-2</v>
      </c>
      <c r="C11" s="71">
        <v>1.2678023746621725E-2</v>
      </c>
      <c r="D11" s="71">
        <v>4.1168208456434348E-3</v>
      </c>
      <c r="E11" s="71">
        <v>1.2154283754614593E-2</v>
      </c>
      <c r="F11" s="71">
        <v>1.0854713000513768E-2</v>
      </c>
      <c r="G11" s="71">
        <v>1.1796857207925301E-2</v>
      </c>
      <c r="H11" s="71">
        <v>1.7531654375956589E-2</v>
      </c>
      <c r="I11" s="71">
        <v>1.2707616441325493E-2</v>
      </c>
      <c r="J11" s="71">
        <v>1.1008894314614579E-2</v>
      </c>
      <c r="K11" s="71">
        <v>1.0818044077402892E-2</v>
      </c>
    </row>
    <row r="12" spans="1:11" ht="15" x14ac:dyDescent="0.25">
      <c r="A12" s="67" t="s">
        <v>12358</v>
      </c>
      <c r="B12" s="71">
        <v>1.0116754404023175E-2</v>
      </c>
      <c r="C12" s="71">
        <v>8.6544593240411773E-3</v>
      </c>
      <c r="D12" s="71">
        <v>3.0028575579987408E-3</v>
      </c>
      <c r="E12" s="71">
        <v>6.8588489237659117E-3</v>
      </c>
      <c r="F12" s="71">
        <v>1.4440156972486091E-2</v>
      </c>
      <c r="G12" s="71">
        <v>1.0453199726713732E-2</v>
      </c>
      <c r="H12" s="71">
        <v>2.3236399053847223E-2</v>
      </c>
      <c r="I12" s="71">
        <v>1.1054813450023031E-2</v>
      </c>
      <c r="J12" s="71">
        <v>1.427886292291594E-2</v>
      </c>
      <c r="K12" s="71">
        <v>9.7619135606769342E-3</v>
      </c>
    </row>
    <row r="13" spans="1:11" ht="15" x14ac:dyDescent="0.25">
      <c r="A13" s="67" t="s">
        <v>12359</v>
      </c>
      <c r="B13" s="71">
        <v>9.4991618386612939E-3</v>
      </c>
      <c r="C13" s="71">
        <v>8.3204275606571319E-3</v>
      </c>
      <c r="D13" s="71">
        <v>4.9522933113769554E-3</v>
      </c>
      <c r="E13" s="71">
        <v>9.2594460470839801E-3</v>
      </c>
      <c r="F13" s="71">
        <v>7.312993955028913E-3</v>
      </c>
      <c r="G13" s="71">
        <v>1.0384878159872466E-2</v>
      </c>
      <c r="H13" s="71">
        <v>1.7531654375956589E-2</v>
      </c>
      <c r="I13" s="71">
        <v>7.2073048473189367E-3</v>
      </c>
      <c r="J13" s="71">
        <v>1.1248692012556679E-2</v>
      </c>
      <c r="K13" s="71">
        <v>8.4743290264732828E-3</v>
      </c>
    </row>
    <row r="14" spans="1:11" ht="15" x14ac:dyDescent="0.25">
      <c r="A14" s="67" t="s">
        <v>12360</v>
      </c>
      <c r="B14" s="71">
        <v>4.3525571273122961E-3</v>
      </c>
      <c r="C14" s="71">
        <v>4.2057635662445716E-3</v>
      </c>
      <c r="D14" s="71">
        <v>7.0349203274083401E-3</v>
      </c>
      <c r="E14" s="71">
        <v>6.0216658933650727E-3</v>
      </c>
      <c r="F14" s="71">
        <v>3.9352433838720606E-3</v>
      </c>
      <c r="G14" s="71">
        <v>4.1220678660897287E-3</v>
      </c>
      <c r="H14" s="71">
        <v>8.0701266175038262E-3</v>
      </c>
      <c r="I14" s="71">
        <v>3.955889126723928E-3</v>
      </c>
      <c r="J14" s="71">
        <v>3.1958493198465297E-2</v>
      </c>
      <c r="K14" s="71">
        <v>7.5310080308709088E-3</v>
      </c>
    </row>
    <row r="15" spans="1:11" ht="15" x14ac:dyDescent="0.25">
      <c r="A15" s="67" t="s">
        <v>12361</v>
      </c>
      <c r="B15" s="71">
        <v>1.1469576213863483E-3</v>
      </c>
      <c r="C15" s="71">
        <v>3.2036682760924356E-3</v>
      </c>
      <c r="D15" s="71">
        <v>1.4009299171792512E-2</v>
      </c>
      <c r="E15" s="71">
        <v>7.3127433378386555E-3</v>
      </c>
      <c r="F15" s="71">
        <v>3.7056875198128573E-3</v>
      </c>
      <c r="G15" s="71">
        <v>7.9708494648143939E-3</v>
      </c>
      <c r="H15" s="71">
        <v>2.782802281897871E-3</v>
      </c>
      <c r="I15" s="71">
        <v>9.3207250657056928E-3</v>
      </c>
      <c r="J15" s="71">
        <v>7.1503313568189748E-3</v>
      </c>
      <c r="K15" s="71">
        <v>6.8716558298210027E-3</v>
      </c>
    </row>
    <row r="16" spans="1:11" ht="15" x14ac:dyDescent="0.25">
      <c r="A16" s="67" t="s">
        <v>12362</v>
      </c>
      <c r="B16" s="71">
        <v>0.15980942857983127</v>
      </c>
      <c r="C16" s="71">
        <v>0.11516504205763578</v>
      </c>
      <c r="D16" s="71">
        <v>0.15073618443357395</v>
      </c>
      <c r="E16" s="71">
        <v>0.1118093239999195</v>
      </c>
      <c r="F16" s="71">
        <v>0.15860123960166594</v>
      </c>
      <c r="G16" s="71">
        <v>0.16117057617854702</v>
      </c>
      <c r="H16" s="71">
        <v>0.13273966884652844</v>
      </c>
      <c r="I16" s="71">
        <v>0.15674533286368453</v>
      </c>
      <c r="J16" s="71">
        <v>0.1184164632019532</v>
      </c>
      <c r="K16" s="71">
        <v>0.13860789160950016</v>
      </c>
    </row>
    <row r="17" spans="1:11" s="8" customFormat="1" ht="12" x14ac:dyDescent="0.25">
      <c r="A17" s="8" t="s">
        <v>12363</v>
      </c>
    </row>
    <row r="18" spans="1:11" ht="15" x14ac:dyDescent="0.25">
      <c r="A18" s="67"/>
      <c r="B18" s="67"/>
      <c r="C18" s="67"/>
      <c r="D18" s="67"/>
      <c r="E18" s="67"/>
      <c r="F18" s="67"/>
      <c r="G18" s="67"/>
      <c r="H18" s="67"/>
      <c r="I18" s="67"/>
      <c r="J18" s="67"/>
      <c r="K18" s="67"/>
    </row>
    <row r="19" spans="1:11" s="7" customFormat="1" ht="18.75" x14ac:dyDescent="0.3">
      <c r="A19" s="54" t="s">
        <v>12364</v>
      </c>
      <c r="B19" s="54"/>
      <c r="C19" s="54"/>
      <c r="D19" s="54"/>
      <c r="E19" s="54"/>
      <c r="F19" s="54"/>
      <c r="G19" s="54"/>
      <c r="H19" s="54"/>
      <c r="I19" s="54"/>
      <c r="J19" s="54"/>
      <c r="K19" s="54"/>
    </row>
    <row r="20" spans="1:11" ht="15" x14ac:dyDescent="0.25">
      <c r="A20" s="67" t="s">
        <v>12365</v>
      </c>
      <c r="B20" s="67" t="s">
        <v>12366</v>
      </c>
      <c r="C20" s="67"/>
      <c r="D20" s="67"/>
      <c r="E20" s="67"/>
      <c r="F20" s="67"/>
      <c r="G20" s="67"/>
      <c r="H20" s="67"/>
      <c r="I20" s="67"/>
      <c r="J20" s="67"/>
      <c r="K20" s="67"/>
    </row>
    <row r="21" spans="1:11" ht="15" x14ac:dyDescent="0.25">
      <c r="A21" s="67" t="s">
        <v>12367</v>
      </c>
      <c r="B21" s="71">
        <v>0.38</v>
      </c>
      <c r="C21" s="67"/>
      <c r="D21" s="67"/>
      <c r="E21" s="67"/>
      <c r="F21" s="67"/>
      <c r="G21" s="67"/>
      <c r="H21" s="67"/>
      <c r="I21" s="67"/>
      <c r="J21" s="67"/>
      <c r="K21" s="67"/>
    </row>
    <row r="22" spans="1:11" ht="15" x14ac:dyDescent="0.25">
      <c r="A22" s="67" t="s">
        <v>12368</v>
      </c>
      <c r="B22" s="71">
        <v>0.12</v>
      </c>
      <c r="C22" s="67"/>
      <c r="D22" s="67"/>
      <c r="E22" s="67"/>
      <c r="F22" s="67"/>
      <c r="G22" s="67"/>
      <c r="H22" s="67"/>
      <c r="I22" s="67"/>
      <c r="J22" s="67"/>
      <c r="K22" s="67"/>
    </row>
    <row r="23" spans="1:11" ht="15" x14ac:dyDescent="0.25">
      <c r="A23" s="67" t="s">
        <v>12369</v>
      </c>
      <c r="B23" s="71">
        <v>0.08</v>
      </c>
      <c r="C23" s="67"/>
      <c r="D23" s="67"/>
      <c r="E23" s="67"/>
      <c r="F23" s="67"/>
      <c r="G23" s="67"/>
      <c r="H23" s="67"/>
      <c r="I23" s="67"/>
      <c r="J23" s="67"/>
      <c r="K23" s="67"/>
    </row>
    <row r="24" spans="1:11" ht="15" x14ac:dyDescent="0.25">
      <c r="A24" s="67" t="s">
        <v>12370</v>
      </c>
      <c r="B24" s="71">
        <v>0.08</v>
      </c>
      <c r="C24" s="67"/>
      <c r="D24" s="67"/>
      <c r="E24" s="67"/>
      <c r="F24" s="67"/>
      <c r="G24" s="67"/>
      <c r="H24" s="67"/>
      <c r="I24" s="67"/>
      <c r="J24" s="67"/>
      <c r="K24" s="67"/>
    </row>
    <row r="25" spans="1:11" ht="15" x14ac:dyDescent="0.25">
      <c r="A25" s="67" t="s">
        <v>12371</v>
      </c>
      <c r="B25" s="71">
        <v>7.0000000000000007E-2</v>
      </c>
      <c r="C25" s="67"/>
      <c r="D25" s="67"/>
      <c r="E25" s="67"/>
      <c r="F25" s="67"/>
      <c r="G25" s="67"/>
      <c r="H25" s="67"/>
      <c r="I25" s="67"/>
      <c r="J25" s="67"/>
      <c r="K25" s="67"/>
    </row>
    <row r="26" spans="1:11" ht="15" x14ac:dyDescent="0.25">
      <c r="A26" s="67" t="s">
        <v>12372</v>
      </c>
      <c r="B26" s="71">
        <v>0.06</v>
      </c>
      <c r="C26" s="67"/>
      <c r="D26" s="67"/>
      <c r="E26" s="67"/>
      <c r="F26" s="67"/>
      <c r="G26" s="67"/>
      <c r="H26" s="67"/>
      <c r="I26" s="67"/>
      <c r="J26" s="67"/>
      <c r="K26" s="67"/>
    </row>
    <row r="27" spans="1:11" ht="15" x14ac:dyDescent="0.25">
      <c r="A27" s="67" t="s">
        <v>12373</v>
      </c>
      <c r="B27" s="71">
        <v>0.04</v>
      </c>
      <c r="C27" s="67"/>
      <c r="D27" s="67"/>
      <c r="E27" s="67"/>
      <c r="F27" s="67"/>
      <c r="G27" s="67"/>
      <c r="H27" s="67"/>
      <c r="I27" s="67"/>
      <c r="J27" s="67"/>
      <c r="K27" s="67"/>
    </row>
    <row r="28" spans="1:11" ht="15" x14ac:dyDescent="0.25">
      <c r="A28" s="67" t="s">
        <v>12374</v>
      </c>
      <c r="B28" s="71">
        <v>0.02</v>
      </c>
      <c r="C28" s="67"/>
      <c r="D28" s="67"/>
      <c r="E28" s="67"/>
      <c r="F28" s="67"/>
      <c r="G28" s="67"/>
      <c r="H28" s="67"/>
      <c r="I28" s="67"/>
      <c r="J28" s="67"/>
      <c r="K28" s="67"/>
    </row>
    <row r="29" spans="1:11" ht="15" x14ac:dyDescent="0.25">
      <c r="A29" s="67" t="s">
        <v>12375</v>
      </c>
      <c r="B29" s="71">
        <v>0.02</v>
      </c>
      <c r="C29" s="67"/>
      <c r="D29" s="67"/>
      <c r="E29" s="67"/>
      <c r="F29" s="67"/>
      <c r="G29" s="67"/>
      <c r="H29" s="67"/>
      <c r="I29" s="67"/>
      <c r="J29" s="67"/>
      <c r="K29" s="67"/>
    </row>
    <row r="30" spans="1:11" ht="15" x14ac:dyDescent="0.25">
      <c r="A30" s="67" t="s">
        <v>12376</v>
      </c>
      <c r="B30" s="71">
        <v>0.01</v>
      </c>
      <c r="C30" s="67"/>
      <c r="D30" s="67"/>
      <c r="E30" s="67"/>
      <c r="F30" s="67"/>
      <c r="G30" s="67"/>
      <c r="H30" s="67"/>
      <c r="I30" s="67"/>
      <c r="J30" s="67"/>
      <c r="K30" s="67"/>
    </row>
    <row r="31" spans="1:11" ht="15" x14ac:dyDescent="0.25">
      <c r="A31" s="67" t="s">
        <v>12377</v>
      </c>
      <c r="B31" s="71">
        <v>0.08</v>
      </c>
      <c r="C31" s="67"/>
      <c r="D31" s="67"/>
      <c r="E31" s="67"/>
      <c r="F31" s="67"/>
      <c r="G31" s="67"/>
      <c r="H31" s="67"/>
      <c r="I31" s="67"/>
      <c r="J31" s="67"/>
      <c r="K31" s="67"/>
    </row>
    <row r="32" spans="1:11" ht="15" x14ac:dyDescent="0.25">
      <c r="A32" s="67" t="s">
        <v>257</v>
      </c>
      <c r="B32" s="71">
        <v>0.96000000000000008</v>
      </c>
      <c r="C32" s="67"/>
      <c r="D32" s="67"/>
      <c r="E32" s="67"/>
      <c r="F32" s="67"/>
      <c r="G32" s="67"/>
      <c r="H32" s="67"/>
      <c r="I32" s="67"/>
      <c r="J32" s="67"/>
      <c r="K32" s="67"/>
    </row>
    <row r="33" spans="1:11" ht="15" x14ac:dyDescent="0.25">
      <c r="A33" s="67"/>
      <c r="B33" s="71"/>
      <c r="C33" s="67"/>
      <c r="D33" s="67"/>
      <c r="E33" s="67"/>
      <c r="F33" s="67"/>
      <c r="G33" s="67"/>
      <c r="H33" s="67"/>
      <c r="I33" s="67"/>
      <c r="J33" s="67"/>
      <c r="K33" s="67"/>
    </row>
    <row r="34" spans="1:11" s="7" customFormat="1" ht="18.75" x14ac:dyDescent="0.3">
      <c r="A34" s="54" t="s">
        <v>12378</v>
      </c>
      <c r="B34" s="54"/>
      <c r="C34" s="54"/>
      <c r="D34" s="54"/>
      <c r="E34" s="54"/>
      <c r="F34" s="54"/>
      <c r="G34" s="54"/>
      <c r="H34" s="54"/>
      <c r="I34" s="54"/>
      <c r="J34" s="54"/>
      <c r="K34" s="54"/>
    </row>
    <row r="35" spans="1:11" ht="15" x14ac:dyDescent="0.25">
      <c r="A35" s="67" t="s">
        <v>12379</v>
      </c>
      <c r="B35" s="71" t="s">
        <v>12380</v>
      </c>
      <c r="C35" s="67"/>
      <c r="D35" s="67"/>
      <c r="E35" s="67"/>
      <c r="F35" s="67"/>
      <c r="G35" s="67"/>
      <c r="H35" s="67"/>
      <c r="I35" s="67"/>
      <c r="J35" s="67"/>
      <c r="K35" s="67"/>
    </row>
    <row r="36" spans="1:11" ht="15" x14ac:dyDescent="0.25">
      <c r="A36" s="67" t="s">
        <v>12381</v>
      </c>
      <c r="B36" s="71">
        <v>0.92</v>
      </c>
      <c r="C36" s="67"/>
      <c r="D36" s="67"/>
      <c r="E36" s="67"/>
      <c r="F36" s="67"/>
      <c r="G36" s="67"/>
      <c r="H36" s="67"/>
      <c r="I36" s="67"/>
      <c r="J36" s="67"/>
      <c r="K36" s="67"/>
    </row>
    <row r="37" spans="1:11" ht="15" x14ac:dyDescent="0.25">
      <c r="A37" s="67" t="s">
        <v>12382</v>
      </c>
      <c r="B37" s="71">
        <v>7.0000000000000007E-2</v>
      </c>
      <c r="C37" s="67"/>
      <c r="D37" s="67"/>
      <c r="E37" s="67"/>
      <c r="F37" s="67"/>
      <c r="G37" s="67"/>
      <c r="H37" s="67"/>
      <c r="I37" s="67"/>
      <c r="J37" s="67"/>
      <c r="K37" s="67"/>
    </row>
    <row r="38" spans="1:11" ht="15" x14ac:dyDescent="0.25">
      <c r="A38" s="67" t="s">
        <v>12383</v>
      </c>
      <c r="B38" s="71">
        <v>0.01</v>
      </c>
      <c r="C38" s="67"/>
      <c r="D38" s="67"/>
      <c r="E38" s="67"/>
      <c r="F38" s="67"/>
      <c r="G38" s="67"/>
      <c r="H38" s="67"/>
      <c r="I38" s="67"/>
      <c r="J38" s="67"/>
      <c r="K38" s="67"/>
    </row>
    <row r="39" spans="1:11" s="8" customFormat="1" ht="12" x14ac:dyDescent="0.25">
      <c r="A39" s="8" t="s">
        <v>252</v>
      </c>
    </row>
    <row r="40" spans="1:11" s="8" customFormat="1" ht="12" x14ac:dyDescent="0.25">
      <c r="A40" s="8" t="s">
        <v>12384</v>
      </c>
    </row>
  </sheetData>
  <hyperlinks>
    <hyperlink ref="A1" location="'Contents'!B7" display="⇐ Return to contents" xr:uid="{8E909045-46B9-4922-AB78-874BCFA06298}"/>
  </hyperlinks>
  <pageMargins left="0.7" right="0.7" top="0.75" bottom="0.75" header="0.3" footer="0.3"/>
  <tableParts count="3">
    <tablePart r:id="rId1"/>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09642-DD58-4A45-884C-7AA94B0C427C}">
  <sheetPr codeName="Sheet25"/>
  <dimension ref="A1:W100"/>
  <sheetViews>
    <sheetView showGridLines="0" zoomScaleNormal="100" workbookViewId="0">
      <selection activeCell="B1" sqref="B1"/>
    </sheetView>
  </sheetViews>
  <sheetFormatPr defaultRowHeight="15" x14ac:dyDescent="0.25"/>
  <cols>
    <col min="2" max="2" width="64.28515625" customWidth="1"/>
    <col min="3" max="20" width="20.7109375" customWidth="1"/>
  </cols>
  <sheetData>
    <row r="1" spans="1:23" x14ac:dyDescent="0.25">
      <c r="A1" s="51" t="s">
        <v>33</v>
      </c>
      <c r="B1" s="31"/>
      <c r="C1" s="31"/>
      <c r="D1" s="31"/>
      <c r="E1" s="31"/>
      <c r="F1" s="31"/>
      <c r="G1" s="31"/>
      <c r="H1" s="31"/>
      <c r="I1" s="31"/>
      <c r="J1" s="31"/>
      <c r="K1" s="31"/>
      <c r="L1" s="31"/>
      <c r="M1" s="31"/>
      <c r="N1" s="31"/>
      <c r="O1" s="31"/>
      <c r="P1" s="31"/>
      <c r="Q1" s="31"/>
      <c r="R1" s="31"/>
      <c r="S1" s="31"/>
      <c r="T1" s="31"/>
      <c r="U1" s="31"/>
      <c r="V1" s="31"/>
    </row>
    <row r="2" spans="1:23" ht="31.5" x14ac:dyDescent="0.5">
      <c r="A2" s="31"/>
      <c r="B2" s="52" t="s">
        <v>123</v>
      </c>
      <c r="C2" s="31"/>
      <c r="D2" s="31"/>
      <c r="E2" s="31"/>
      <c r="F2" s="31"/>
      <c r="G2" s="31"/>
      <c r="H2" s="31"/>
      <c r="I2" s="31"/>
      <c r="J2" s="31"/>
      <c r="K2" s="31"/>
      <c r="L2" s="31"/>
      <c r="M2" s="31"/>
      <c r="N2" s="31"/>
      <c r="O2" s="31"/>
      <c r="P2" s="31"/>
      <c r="Q2" s="31"/>
      <c r="R2" s="31"/>
      <c r="S2" s="31"/>
      <c r="T2" s="31"/>
      <c r="U2" s="31"/>
      <c r="V2" s="31"/>
    </row>
    <row r="3" spans="1:23" x14ac:dyDescent="0.25">
      <c r="A3" s="31"/>
      <c r="B3" s="31"/>
      <c r="C3" s="31"/>
      <c r="D3" s="31"/>
      <c r="E3" s="31"/>
      <c r="F3" s="31"/>
      <c r="G3" s="31"/>
      <c r="H3" s="31"/>
      <c r="I3" s="31"/>
      <c r="J3" s="31"/>
      <c r="K3" s="31"/>
      <c r="L3" s="31"/>
      <c r="M3" s="31"/>
      <c r="N3" s="31"/>
      <c r="O3" s="31"/>
      <c r="P3" s="31"/>
      <c r="Q3" s="31"/>
      <c r="R3" s="31"/>
      <c r="S3" s="31"/>
      <c r="T3" s="31"/>
      <c r="U3" s="31"/>
      <c r="V3" s="31"/>
    </row>
    <row r="4" spans="1:23" s="9" customFormat="1" ht="27.75" x14ac:dyDescent="0.45">
      <c r="A4" s="53"/>
      <c r="B4" s="54" t="s">
        <v>124</v>
      </c>
      <c r="C4" s="53"/>
      <c r="D4" s="53"/>
      <c r="E4" s="53"/>
      <c r="F4" s="53"/>
      <c r="G4" s="53"/>
      <c r="H4" s="53"/>
      <c r="I4" s="53"/>
      <c r="J4" s="53"/>
      <c r="K4" s="53"/>
      <c r="L4" s="53"/>
      <c r="M4" s="53"/>
      <c r="N4" s="53"/>
      <c r="O4" s="53"/>
      <c r="P4" s="53"/>
      <c r="Q4" s="53"/>
      <c r="R4" s="53"/>
      <c r="S4" s="53"/>
      <c r="T4" s="53"/>
      <c r="U4" s="53"/>
      <c r="V4" s="53"/>
    </row>
    <row r="5" spans="1:23" s="44" customFormat="1" ht="30" x14ac:dyDescent="0.25">
      <c r="A5" s="55"/>
      <c r="B5" s="55" t="s">
        <v>125</v>
      </c>
      <c r="C5" s="56" t="s">
        <v>126</v>
      </c>
      <c r="D5" s="56" t="s">
        <v>127</v>
      </c>
      <c r="E5" s="56" t="s">
        <v>128</v>
      </c>
      <c r="F5" s="56" t="s">
        <v>129</v>
      </c>
      <c r="G5" s="56" t="s">
        <v>130</v>
      </c>
      <c r="H5" s="56" t="s">
        <v>131</v>
      </c>
      <c r="I5" s="56" t="s">
        <v>132</v>
      </c>
      <c r="J5" s="56" t="s">
        <v>133</v>
      </c>
      <c r="K5" s="56" t="s">
        <v>134</v>
      </c>
      <c r="L5" s="56" t="s">
        <v>135</v>
      </c>
      <c r="M5" s="56" t="s">
        <v>136</v>
      </c>
      <c r="N5" s="56" t="s">
        <v>137</v>
      </c>
      <c r="O5" s="56" t="s">
        <v>138</v>
      </c>
      <c r="P5" s="56" t="s">
        <v>139</v>
      </c>
      <c r="Q5" s="55"/>
      <c r="R5" s="55"/>
      <c r="S5" s="55"/>
      <c r="T5" s="55"/>
      <c r="U5" s="55"/>
      <c r="V5" s="55"/>
      <c r="W5" s="55"/>
    </row>
    <row r="6" spans="1:23" x14ac:dyDescent="0.25">
      <c r="A6" s="31"/>
      <c r="B6" s="31" t="s">
        <v>140</v>
      </c>
      <c r="C6" s="57">
        <v>374866</v>
      </c>
      <c r="D6" s="57">
        <v>375187</v>
      </c>
      <c r="E6" s="57">
        <v>375608</v>
      </c>
      <c r="F6" s="57">
        <v>375725</v>
      </c>
      <c r="G6" s="57">
        <v>375880</v>
      </c>
      <c r="H6" s="57">
        <v>376064</v>
      </c>
      <c r="I6" s="57">
        <v>376577</v>
      </c>
      <c r="J6" s="57">
        <v>377388</v>
      </c>
      <c r="K6" s="57">
        <v>378360</v>
      </c>
      <c r="L6" s="57">
        <v>378526</v>
      </c>
      <c r="M6" s="57">
        <v>378865</v>
      </c>
      <c r="N6" s="238">
        <v>379126</v>
      </c>
      <c r="O6" s="236">
        <f>Taking_Stock_of_the_Historic_Environment[[#This Row],[Change 2010 to 2021]]/Taking_Stock_of_the_Historic_Environment[[#This Row],[2010]]</f>
        <v>1.1364060757710756E-2</v>
      </c>
      <c r="P6" s="237">
        <f>Taking_Stock_of_the_Historic_Environment[[#This Row],[2021]]-Taking_Stock_of_the_Historic_Environment[[#This Row],[2010]]</f>
        <v>4260</v>
      </c>
      <c r="Q6" s="31"/>
      <c r="R6" s="31"/>
      <c r="S6" s="31"/>
      <c r="T6" s="31"/>
      <c r="U6" s="31"/>
      <c r="V6" s="31"/>
      <c r="W6" s="31"/>
    </row>
    <row r="7" spans="1:23" x14ac:dyDescent="0.25">
      <c r="A7" s="31"/>
      <c r="B7" s="31" t="s">
        <v>141</v>
      </c>
      <c r="C7" s="57">
        <v>9634</v>
      </c>
      <c r="D7" s="57">
        <v>9783</v>
      </c>
      <c r="E7" s="57">
        <v>9830</v>
      </c>
      <c r="F7" s="57">
        <v>9824</v>
      </c>
      <c r="G7" s="57">
        <v>9651</v>
      </c>
      <c r="H7" s="57">
        <v>9648</v>
      </c>
      <c r="I7" s="57">
        <v>9715</v>
      </c>
      <c r="J7" s="57">
        <v>9637</v>
      </c>
      <c r="K7" s="59" t="s">
        <v>142</v>
      </c>
      <c r="L7" s="57">
        <v>9872</v>
      </c>
      <c r="M7" s="57">
        <v>9902</v>
      </c>
      <c r="N7" s="238">
        <v>9903</v>
      </c>
      <c r="O7" s="236">
        <f>Taking_Stock_of_the_Historic_Environment[[#This Row],[Change 2010 to 2021]]/Taking_Stock_of_the_Historic_Environment[[#This Row],[2010]]</f>
        <v>2.7921943118123314E-2</v>
      </c>
      <c r="P7" s="237">
        <f>Taking_Stock_of_the_Historic_Environment[[#This Row],[2021]]-Taking_Stock_of_the_Historic_Environment[[#This Row],[2010]]</f>
        <v>269</v>
      </c>
      <c r="Q7" s="31"/>
      <c r="R7" s="31"/>
      <c r="S7" s="31"/>
      <c r="T7" s="31"/>
      <c r="U7" s="31"/>
      <c r="V7" s="31"/>
      <c r="W7" s="31"/>
    </row>
    <row r="8" spans="1:23" x14ac:dyDescent="0.25">
      <c r="A8" s="31"/>
      <c r="B8" s="31" t="s">
        <v>143</v>
      </c>
      <c r="C8" s="57">
        <v>1606</v>
      </c>
      <c r="D8" s="57">
        <v>1610</v>
      </c>
      <c r="E8" s="57">
        <v>1617</v>
      </c>
      <c r="F8" s="57">
        <v>1624</v>
      </c>
      <c r="G8" s="57">
        <v>1628</v>
      </c>
      <c r="H8" s="57">
        <v>1633</v>
      </c>
      <c r="I8" s="57">
        <v>1639</v>
      </c>
      <c r="J8" s="57">
        <v>1652</v>
      </c>
      <c r="K8" s="57">
        <v>1664</v>
      </c>
      <c r="L8" s="57">
        <v>1669</v>
      </c>
      <c r="M8" s="57">
        <v>1670</v>
      </c>
      <c r="N8" s="238">
        <v>1696</v>
      </c>
      <c r="O8" s="236">
        <f>Taking_Stock_of_the_Historic_Environment[[#This Row],[Change 2010 to 2021]]/Taking_Stock_of_the_Historic_Environment[[#This Row],[2010]]</f>
        <v>5.6039850560398508E-2</v>
      </c>
      <c r="P8" s="237">
        <f>Taking_Stock_of_the_Historic_Environment[[#This Row],[2021]]-Taking_Stock_of_the_Historic_Environment[[#This Row],[2010]]</f>
        <v>90</v>
      </c>
      <c r="Q8" s="31"/>
      <c r="R8" s="31"/>
      <c r="S8" s="31"/>
      <c r="T8" s="31"/>
      <c r="U8" s="31"/>
      <c r="V8" s="31"/>
      <c r="W8" s="31"/>
    </row>
    <row r="9" spans="1:23" x14ac:dyDescent="0.25">
      <c r="A9" s="31"/>
      <c r="B9" s="31" t="s">
        <v>144</v>
      </c>
      <c r="C9" s="57">
        <v>19724</v>
      </c>
      <c r="D9" s="57">
        <v>19749</v>
      </c>
      <c r="E9" s="57">
        <v>19759</v>
      </c>
      <c r="F9" s="57">
        <v>19792</v>
      </c>
      <c r="G9" s="57">
        <v>19833</v>
      </c>
      <c r="H9" s="57">
        <v>19850</v>
      </c>
      <c r="I9" s="57">
        <v>19848</v>
      </c>
      <c r="J9" s="57">
        <v>19855</v>
      </c>
      <c r="K9" s="57">
        <v>19858</v>
      </c>
      <c r="L9" s="57">
        <v>19861</v>
      </c>
      <c r="M9" s="57">
        <v>19895</v>
      </c>
      <c r="N9" s="238">
        <v>19923</v>
      </c>
      <c r="O9" s="236">
        <f>Taking_Stock_of_the_Historic_Environment[[#This Row],[Change 2010 to 2021]]/Taking_Stock_of_the_Historic_Environment[[#This Row],[2010]]</f>
        <v>1.0089231393226527E-2</v>
      </c>
      <c r="P9" s="237">
        <f>Taking_Stock_of_the_Historic_Environment[[#This Row],[2021]]-Taking_Stock_of_the_Historic_Environment[[#This Row],[2010]]</f>
        <v>199</v>
      </c>
      <c r="Q9" s="31"/>
      <c r="R9" s="31"/>
      <c r="S9" s="31"/>
      <c r="T9" s="31"/>
      <c r="U9" s="31"/>
      <c r="V9" s="31"/>
      <c r="W9" s="31"/>
    </row>
    <row r="10" spans="1:23" x14ac:dyDescent="0.25">
      <c r="A10" s="31"/>
      <c r="B10" s="31" t="s">
        <v>145</v>
      </c>
      <c r="C10" s="57">
        <v>43</v>
      </c>
      <c r="D10" s="57">
        <v>43</v>
      </c>
      <c r="E10" s="57">
        <v>43</v>
      </c>
      <c r="F10" s="57">
        <v>43</v>
      </c>
      <c r="G10" s="57">
        <v>46</v>
      </c>
      <c r="H10" s="57">
        <v>46</v>
      </c>
      <c r="I10" s="57">
        <v>46</v>
      </c>
      <c r="J10" s="57">
        <v>46</v>
      </c>
      <c r="K10" s="57">
        <v>47</v>
      </c>
      <c r="L10" s="57">
        <v>47</v>
      </c>
      <c r="M10" s="57">
        <v>47</v>
      </c>
      <c r="N10" s="238">
        <v>47</v>
      </c>
      <c r="O10" s="236">
        <f>Taking_Stock_of_the_Historic_Environment[[#This Row],[Change 2010 to 2021]]/Taking_Stock_of_the_Historic_Environment[[#This Row],[2010]]</f>
        <v>9.3023255813953487E-2</v>
      </c>
      <c r="P10" s="237">
        <f>Taking_Stock_of_the_Historic_Environment[[#This Row],[2021]]-Taking_Stock_of_the_Historic_Environment[[#This Row],[2010]]</f>
        <v>4</v>
      </c>
      <c r="Q10" s="31"/>
      <c r="R10" s="31"/>
      <c r="S10" s="31"/>
      <c r="T10" s="31"/>
      <c r="U10" s="31"/>
      <c r="V10" s="31"/>
      <c r="W10" s="31"/>
    </row>
    <row r="11" spans="1:23" x14ac:dyDescent="0.25">
      <c r="A11" s="31"/>
      <c r="B11" s="31" t="s">
        <v>146</v>
      </c>
      <c r="C11" s="57">
        <v>46</v>
      </c>
      <c r="D11" s="57">
        <v>46</v>
      </c>
      <c r="E11" s="57">
        <v>46</v>
      </c>
      <c r="F11" s="57">
        <v>47</v>
      </c>
      <c r="G11" s="57">
        <v>49</v>
      </c>
      <c r="H11" s="57">
        <v>49</v>
      </c>
      <c r="I11" s="57">
        <v>49</v>
      </c>
      <c r="J11" s="57">
        <v>52</v>
      </c>
      <c r="K11" s="57">
        <v>53</v>
      </c>
      <c r="L11" s="57">
        <v>53</v>
      </c>
      <c r="M11" s="57">
        <v>54</v>
      </c>
      <c r="N11" s="238">
        <v>54</v>
      </c>
      <c r="O11" s="236">
        <f>Taking_Stock_of_the_Historic_Environment[[#This Row],[Change 2010 to 2021]]/Taking_Stock_of_the_Historic_Environment[[#This Row],[2010]]</f>
        <v>0.17391304347826086</v>
      </c>
      <c r="P11" s="237">
        <f>Taking_Stock_of_the_Historic_Environment[[#This Row],[2021]]-Taking_Stock_of_the_Historic_Environment[[#This Row],[2010]]</f>
        <v>8</v>
      </c>
      <c r="Q11" s="31"/>
      <c r="R11" s="31"/>
      <c r="S11" s="31"/>
      <c r="T11" s="31"/>
      <c r="U11" s="31"/>
      <c r="V11" s="31"/>
      <c r="W11" s="31"/>
    </row>
    <row r="12" spans="1:23" x14ac:dyDescent="0.25">
      <c r="A12" s="31"/>
      <c r="B12" s="31" t="s">
        <v>147</v>
      </c>
      <c r="C12" s="57">
        <v>18</v>
      </c>
      <c r="D12" s="57">
        <v>18</v>
      </c>
      <c r="E12" s="57">
        <v>18</v>
      </c>
      <c r="F12" s="57">
        <v>18</v>
      </c>
      <c r="G12" s="57">
        <v>18</v>
      </c>
      <c r="H12" s="57">
        <v>18</v>
      </c>
      <c r="I12" s="57">
        <v>18</v>
      </c>
      <c r="J12" s="57">
        <v>18</v>
      </c>
      <c r="K12" s="57">
        <v>19</v>
      </c>
      <c r="L12" s="57">
        <v>19</v>
      </c>
      <c r="M12" s="57">
        <v>20</v>
      </c>
      <c r="N12" s="238">
        <v>20</v>
      </c>
      <c r="O12" s="236">
        <f>Taking_Stock_of_the_Historic_Environment[[#This Row],[Change 2010 to 2021]]/Taking_Stock_of_the_Historic_Environment[[#This Row],[2010]]</f>
        <v>0.1111111111111111</v>
      </c>
      <c r="P12" s="237">
        <f>Taking_Stock_of_the_Historic_Environment[[#This Row],[2021]]-Taking_Stock_of_the_Historic_Environment[[#This Row],[2010]]</f>
        <v>2</v>
      </c>
      <c r="Q12" s="31"/>
      <c r="R12" s="31"/>
      <c r="S12" s="31"/>
      <c r="T12" s="31"/>
      <c r="U12" s="31"/>
      <c r="V12" s="31"/>
      <c r="W12" s="31"/>
    </row>
    <row r="13" spans="1:23" x14ac:dyDescent="0.25">
      <c r="A13" s="31"/>
      <c r="B13" s="31" t="s">
        <v>148</v>
      </c>
      <c r="C13" s="57">
        <v>1216</v>
      </c>
      <c r="D13" s="57">
        <v>1215</v>
      </c>
      <c r="E13" s="57">
        <v>1216</v>
      </c>
      <c r="F13" s="57">
        <v>1216</v>
      </c>
      <c r="G13" s="57">
        <v>1216</v>
      </c>
      <c r="H13" s="57">
        <v>1216</v>
      </c>
      <c r="I13" s="57">
        <v>1265</v>
      </c>
      <c r="J13" s="57" t="s">
        <v>149</v>
      </c>
      <c r="K13" s="57">
        <v>1265</v>
      </c>
      <c r="L13" s="57">
        <v>1265</v>
      </c>
      <c r="M13" s="57">
        <v>1265</v>
      </c>
      <c r="N13" s="238">
        <v>1265</v>
      </c>
      <c r="O13" s="236">
        <f>Taking_Stock_of_the_Historic_Environment[[#This Row],[Change 2010 to 2021]]/Taking_Stock_of_the_Historic_Environment[[#This Row],[2010]]</f>
        <v>4.0296052631578948E-2</v>
      </c>
      <c r="P13" s="237">
        <f>Taking_Stock_of_the_Historic_Environment[[#This Row],[2021]]-Taking_Stock_of_the_Historic_Environment[[#This Row],[2010]]</f>
        <v>49</v>
      </c>
      <c r="Q13" s="31"/>
      <c r="R13" s="31"/>
      <c r="S13" s="31"/>
      <c r="T13" s="31"/>
      <c r="U13" s="31"/>
      <c r="V13" s="31"/>
      <c r="W13" s="31"/>
    </row>
    <row r="14" spans="1:23" x14ac:dyDescent="0.25">
      <c r="A14" s="31"/>
      <c r="B14" s="31" t="s">
        <v>150</v>
      </c>
      <c r="C14" s="57">
        <v>1897</v>
      </c>
      <c r="D14" s="57">
        <v>1897</v>
      </c>
      <c r="E14" s="57">
        <v>1914</v>
      </c>
      <c r="F14" s="57">
        <v>1914</v>
      </c>
      <c r="G14" s="57">
        <v>1914</v>
      </c>
      <c r="H14" s="57">
        <v>1914</v>
      </c>
      <c r="I14" s="57">
        <v>1915</v>
      </c>
      <c r="J14" s="57">
        <v>1926</v>
      </c>
      <c r="K14" s="57">
        <v>1927</v>
      </c>
      <c r="L14" s="57">
        <v>1927</v>
      </c>
      <c r="M14" s="57">
        <v>1927</v>
      </c>
      <c r="N14" s="238">
        <v>1930.8030000000001</v>
      </c>
      <c r="O14" s="236">
        <f>Taking_Stock_of_the_Historic_Environment[[#This Row],[Change 2010 to 2021]]/Taking_Stock_of_the_Historic_Environment[[#This Row],[2010]]</f>
        <v>1.7819188191881979E-2</v>
      </c>
      <c r="P14" s="237">
        <f>Taking_Stock_of_the_Historic_Environment[[#This Row],[2021]]-Taking_Stock_of_the_Historic_Environment[[#This Row],[2010]]</f>
        <v>33.803000000000111</v>
      </c>
      <c r="Q14" s="31"/>
      <c r="R14" s="31"/>
      <c r="S14" s="31"/>
      <c r="T14" s="31"/>
      <c r="U14" s="31"/>
      <c r="V14" s="31"/>
      <c r="W14" s="31"/>
    </row>
    <row r="15" spans="1:23" x14ac:dyDescent="0.25">
      <c r="A15" s="31"/>
      <c r="B15" s="31" t="s">
        <v>151</v>
      </c>
      <c r="C15" s="57">
        <v>355</v>
      </c>
      <c r="D15" s="57">
        <v>359</v>
      </c>
      <c r="E15" s="57">
        <v>354</v>
      </c>
      <c r="F15" s="57">
        <v>354</v>
      </c>
      <c r="G15" s="57">
        <v>354</v>
      </c>
      <c r="H15" s="57">
        <v>360.67099999999999</v>
      </c>
      <c r="I15" s="57">
        <v>360.67099999999999</v>
      </c>
      <c r="J15" s="57" t="s">
        <v>149</v>
      </c>
      <c r="K15" s="57">
        <v>364</v>
      </c>
      <c r="L15" s="57">
        <v>364</v>
      </c>
      <c r="M15" s="57">
        <v>364</v>
      </c>
      <c r="N15" s="238">
        <v>364</v>
      </c>
      <c r="O15" s="236">
        <f>Taking_Stock_of_the_Historic_Environment[[#This Row],[Change 2010 to 2021]]/Taking_Stock_of_the_Historic_Environment[[#This Row],[2010]]</f>
        <v>2.5352112676056339E-2</v>
      </c>
      <c r="P15" s="237">
        <f>Taking_Stock_of_the_Historic_Environment[[#This Row],[2021]]-Taking_Stock_of_the_Historic_Environment[[#This Row],[2010]]</f>
        <v>9</v>
      </c>
      <c r="Q15" s="31"/>
      <c r="R15" s="31"/>
      <c r="S15" s="31"/>
      <c r="T15" s="31"/>
      <c r="U15" s="31"/>
      <c r="V15" s="31"/>
      <c r="W15" s="31"/>
    </row>
    <row r="16" spans="1:23" x14ac:dyDescent="0.25">
      <c r="A16" s="31"/>
      <c r="B16" s="31" t="s">
        <v>152</v>
      </c>
      <c r="C16" s="57">
        <v>164</v>
      </c>
      <c r="D16" s="57">
        <v>164.28299999999999</v>
      </c>
      <c r="E16" s="57">
        <v>164</v>
      </c>
      <c r="F16" s="57">
        <v>164</v>
      </c>
      <c r="G16" s="57">
        <v>164</v>
      </c>
      <c r="H16" s="57">
        <v>164</v>
      </c>
      <c r="I16" s="57">
        <v>164</v>
      </c>
      <c r="J16" s="57" t="s">
        <v>149</v>
      </c>
      <c r="K16" s="57">
        <v>164</v>
      </c>
      <c r="L16" s="57">
        <v>164</v>
      </c>
      <c r="M16" s="57">
        <v>164</v>
      </c>
      <c r="N16" s="238">
        <v>164</v>
      </c>
      <c r="O16" s="236">
        <f>Taking_Stock_of_the_Historic_Environment[[#This Row],[Change 2010 to 2021]]/Taking_Stock_of_the_Historic_Environment[[#This Row],[2010]]</f>
        <v>0</v>
      </c>
      <c r="P16" s="237">
        <f>Taking_Stock_of_the_Historic_Environment[[#This Row],[2021]]-Taking_Stock_of_the_Historic_Environment[[#This Row],[2010]]</f>
        <v>0</v>
      </c>
      <c r="Q16" s="31"/>
      <c r="R16" s="31"/>
      <c r="S16" s="31"/>
      <c r="T16" s="31"/>
      <c r="U16" s="31"/>
      <c r="V16" s="31"/>
      <c r="W16" s="31"/>
    </row>
    <row r="17" spans="1:22" x14ac:dyDescent="0.25">
      <c r="A17" s="31"/>
      <c r="B17" s="31"/>
      <c r="C17" s="31"/>
      <c r="D17" s="31"/>
      <c r="E17" s="31"/>
      <c r="F17" s="31"/>
      <c r="G17" s="31"/>
      <c r="H17" s="31"/>
      <c r="I17" s="31"/>
      <c r="J17" s="31"/>
      <c r="K17" s="31"/>
      <c r="L17" s="31"/>
      <c r="M17" s="31"/>
      <c r="N17" s="31"/>
      <c r="O17" s="31"/>
      <c r="P17" s="31"/>
      <c r="Q17" s="31"/>
      <c r="R17" s="31"/>
      <c r="S17" s="31"/>
      <c r="T17" s="31"/>
      <c r="U17" s="31"/>
      <c r="V17" s="31"/>
    </row>
    <row r="18" spans="1:22" s="44" customFormat="1" x14ac:dyDescent="0.25">
      <c r="A18" s="55"/>
      <c r="B18" s="55" t="s">
        <v>153</v>
      </c>
      <c r="C18" s="56" t="s">
        <v>154</v>
      </c>
      <c r="D18" s="56" t="s">
        <v>127</v>
      </c>
      <c r="E18" s="56" t="s">
        <v>128</v>
      </c>
      <c r="F18" s="56" t="s">
        <v>129</v>
      </c>
      <c r="G18" s="56" t="s">
        <v>130</v>
      </c>
      <c r="H18" s="56" t="s">
        <v>131</v>
      </c>
      <c r="I18" s="56" t="s">
        <v>132</v>
      </c>
      <c r="J18" s="56" t="s">
        <v>133</v>
      </c>
      <c r="K18" s="56" t="s">
        <v>134</v>
      </c>
      <c r="L18" s="56" t="s">
        <v>135</v>
      </c>
      <c r="M18" s="56" t="s">
        <v>136</v>
      </c>
      <c r="N18" s="222" t="s">
        <v>137</v>
      </c>
      <c r="O18" s="55"/>
      <c r="P18" s="55"/>
      <c r="Q18" s="55"/>
      <c r="R18" s="55"/>
      <c r="S18" s="55"/>
      <c r="T18" s="55"/>
      <c r="U18" s="55"/>
      <c r="V18" s="55"/>
    </row>
    <row r="19" spans="1:22" x14ac:dyDescent="0.25">
      <c r="A19" s="31"/>
      <c r="B19" s="31" t="s">
        <v>155</v>
      </c>
      <c r="C19" s="58">
        <v>1</v>
      </c>
      <c r="D19" s="58">
        <v>1.0008563059866726</v>
      </c>
      <c r="E19" s="58">
        <v>1.0019793739629628</v>
      </c>
      <c r="F19" s="58">
        <v>1.0022914854908154</v>
      </c>
      <c r="G19" s="58">
        <v>1.0027049665747227</v>
      </c>
      <c r="H19" s="58">
        <v>1.0031958086356192</v>
      </c>
      <c r="I19" s="58">
        <v>1.0045642976423574</v>
      </c>
      <c r="J19" s="58">
        <v>1.0067277373781565</v>
      </c>
      <c r="K19" s="58">
        <v>1.0093206639172398</v>
      </c>
      <c r="L19" s="58">
        <v>1.0097634888200051</v>
      </c>
      <c r="M19" s="58">
        <v>1.0106678119648087</v>
      </c>
      <c r="N19" s="239">
        <v>1.0113640607577108</v>
      </c>
      <c r="O19" s="31"/>
      <c r="P19" s="31"/>
      <c r="Q19" s="31"/>
      <c r="R19" s="31"/>
      <c r="S19" s="31"/>
      <c r="T19" s="31"/>
      <c r="U19" s="31"/>
      <c r="V19" s="31"/>
    </row>
    <row r="20" spans="1:22" x14ac:dyDescent="0.25">
      <c r="A20" s="31"/>
      <c r="B20" s="31" t="s">
        <v>156</v>
      </c>
      <c r="C20" s="58">
        <v>1</v>
      </c>
      <c r="D20" s="58">
        <v>1.0154660577122689</v>
      </c>
      <c r="E20" s="58">
        <v>1.0203446128295619</v>
      </c>
      <c r="F20" s="58">
        <v>1.0197218185592694</v>
      </c>
      <c r="G20" s="58">
        <v>1.0017645837658293</v>
      </c>
      <c r="H20" s="58">
        <v>1.0014531866306831</v>
      </c>
      <c r="I20" s="58">
        <v>1.0084077226489516</v>
      </c>
      <c r="J20" s="58">
        <v>1.0084077226489516</v>
      </c>
      <c r="K20" s="58">
        <v>1.0240813784513183</v>
      </c>
      <c r="L20" s="58">
        <v>1.0247041727216109</v>
      </c>
      <c r="M20" s="58">
        <v>1.0278181440730745</v>
      </c>
      <c r="N20" s="239">
        <v>1.0279219431181232</v>
      </c>
      <c r="O20" s="31"/>
      <c r="P20" s="31"/>
      <c r="Q20" s="31"/>
      <c r="R20" s="31"/>
      <c r="S20" s="31"/>
      <c r="T20" s="31"/>
      <c r="U20" s="31"/>
      <c r="V20" s="31"/>
    </row>
    <row r="21" spans="1:22" x14ac:dyDescent="0.25">
      <c r="A21" s="31"/>
      <c r="B21" s="31" t="s">
        <v>157</v>
      </c>
      <c r="C21" s="58">
        <v>1</v>
      </c>
      <c r="D21" s="58">
        <v>1.0024906600249066</v>
      </c>
      <c r="E21" s="58">
        <v>1.0068493150684932</v>
      </c>
      <c r="F21" s="58">
        <v>1.0112079701120797</v>
      </c>
      <c r="G21" s="58">
        <v>1.0136986301369864</v>
      </c>
      <c r="H21" s="58">
        <v>1.0168119551681196</v>
      </c>
      <c r="I21" s="58">
        <v>1.0205479452054795</v>
      </c>
      <c r="J21" s="58">
        <v>1.0205479452054795</v>
      </c>
      <c r="K21" s="58">
        <v>1.0361145703611456</v>
      </c>
      <c r="L21" s="58">
        <v>1.0392278953922789</v>
      </c>
      <c r="M21" s="58">
        <v>1.0398505603985055</v>
      </c>
      <c r="N21" s="239">
        <v>1.0560398505603985</v>
      </c>
      <c r="O21" s="31"/>
      <c r="P21" s="31"/>
      <c r="Q21" s="31"/>
      <c r="R21" s="31"/>
      <c r="S21" s="31"/>
      <c r="T21" s="31"/>
      <c r="U21" s="31"/>
      <c r="V21" s="31"/>
    </row>
    <row r="22" spans="1:22" x14ac:dyDescent="0.25">
      <c r="A22" s="31"/>
      <c r="B22" s="31" t="s">
        <v>158</v>
      </c>
      <c r="C22" s="58">
        <v>1</v>
      </c>
      <c r="D22" s="58">
        <v>1.0012674913810586</v>
      </c>
      <c r="E22" s="58">
        <v>1.001774487933482</v>
      </c>
      <c r="F22" s="58">
        <v>1.0034475765564794</v>
      </c>
      <c r="G22" s="58">
        <v>1.0055262624214156</v>
      </c>
      <c r="H22" s="58">
        <v>1.0063881565605355</v>
      </c>
      <c r="I22" s="58">
        <v>1.0062867572500507</v>
      </c>
      <c r="J22" s="58">
        <v>1.0062867572500507</v>
      </c>
      <c r="K22" s="58">
        <v>1.006793753802474</v>
      </c>
      <c r="L22" s="58">
        <v>1.0069458527682011</v>
      </c>
      <c r="M22" s="58">
        <v>1.0086696410464409</v>
      </c>
      <c r="N22" s="239">
        <v>1.0100892313932266</v>
      </c>
      <c r="O22" s="31"/>
      <c r="P22" s="31"/>
      <c r="Q22" s="31"/>
      <c r="R22" s="31"/>
      <c r="S22" s="31"/>
      <c r="T22" s="31"/>
      <c r="U22" s="31"/>
      <c r="V22" s="31"/>
    </row>
    <row r="23" spans="1:22" x14ac:dyDescent="0.25">
      <c r="A23" s="31"/>
      <c r="B23" s="31" t="s">
        <v>77</v>
      </c>
      <c r="C23" s="58">
        <v>1</v>
      </c>
      <c r="D23" s="58">
        <v>1</v>
      </c>
      <c r="E23" s="58">
        <v>1</v>
      </c>
      <c r="F23" s="58">
        <v>1</v>
      </c>
      <c r="G23" s="58">
        <v>1.069767441860465</v>
      </c>
      <c r="H23" s="58">
        <v>1.069767441860465</v>
      </c>
      <c r="I23" s="58">
        <v>1.069767441860465</v>
      </c>
      <c r="J23" s="58">
        <v>1.069767441860465</v>
      </c>
      <c r="K23" s="58">
        <v>1.0930232558139534</v>
      </c>
      <c r="L23" s="58">
        <v>1.0930232558139534</v>
      </c>
      <c r="M23" s="58">
        <v>1.0930232558139534</v>
      </c>
      <c r="N23" s="239">
        <v>1.0930232558139534</v>
      </c>
      <c r="O23" s="31"/>
      <c r="P23" s="31"/>
      <c r="Q23" s="31"/>
      <c r="R23" s="31"/>
      <c r="S23" s="31"/>
      <c r="T23" s="31"/>
      <c r="U23" s="31"/>
      <c r="V23" s="31"/>
    </row>
    <row r="24" spans="1:22" x14ac:dyDescent="0.25">
      <c r="A24" s="31"/>
      <c r="B24" s="31" t="s">
        <v>159</v>
      </c>
      <c r="C24" s="58">
        <v>1</v>
      </c>
      <c r="D24" s="58">
        <v>1</v>
      </c>
      <c r="E24" s="58">
        <v>1</v>
      </c>
      <c r="F24" s="58">
        <v>1.0217391304347827</v>
      </c>
      <c r="G24" s="58">
        <v>1.0652173913043479</v>
      </c>
      <c r="H24" s="58">
        <v>1.0652173913043479</v>
      </c>
      <c r="I24" s="58">
        <v>1.0652173913043479</v>
      </c>
      <c r="J24" s="58">
        <v>1.0652173913043479</v>
      </c>
      <c r="K24" s="58">
        <v>1.1521739130434783</v>
      </c>
      <c r="L24" s="58">
        <v>1.1521739130434783</v>
      </c>
      <c r="M24" s="58">
        <v>1.1739130434782608</v>
      </c>
      <c r="N24" s="239">
        <v>1.1739130434782608</v>
      </c>
      <c r="O24" s="31"/>
      <c r="P24" s="31"/>
      <c r="Q24" s="31"/>
      <c r="R24" s="31"/>
      <c r="S24" s="31"/>
      <c r="T24" s="31"/>
      <c r="U24" s="31"/>
      <c r="V24" s="31"/>
    </row>
    <row r="25" spans="1:22" x14ac:dyDescent="0.25">
      <c r="A25" s="31"/>
      <c r="B25" s="31" t="s">
        <v>88</v>
      </c>
      <c r="C25" s="58">
        <v>1</v>
      </c>
      <c r="D25" s="58">
        <v>1</v>
      </c>
      <c r="E25" s="58">
        <v>1</v>
      </c>
      <c r="F25" s="58">
        <v>1</v>
      </c>
      <c r="G25" s="58">
        <v>1</v>
      </c>
      <c r="H25" s="58">
        <v>1</v>
      </c>
      <c r="I25" s="58">
        <v>1</v>
      </c>
      <c r="J25" s="58">
        <v>1</v>
      </c>
      <c r="K25" s="58">
        <v>1.0555555555555556</v>
      </c>
      <c r="L25" s="58">
        <v>1.0555555555555556</v>
      </c>
      <c r="M25" s="58">
        <v>1.1111111111111112</v>
      </c>
      <c r="N25" s="239">
        <v>1.1111111111111112</v>
      </c>
      <c r="O25" s="31"/>
      <c r="P25" s="31"/>
      <c r="Q25" s="31"/>
      <c r="R25" s="31"/>
      <c r="S25" s="31"/>
      <c r="T25" s="31"/>
      <c r="U25" s="31"/>
      <c r="V25" s="31"/>
    </row>
    <row r="26" spans="1:22" x14ac:dyDescent="0.25">
      <c r="A26" s="31"/>
      <c r="B26" s="31" t="s">
        <v>160</v>
      </c>
      <c r="C26" s="58">
        <v>1</v>
      </c>
      <c r="D26" s="58">
        <v>0.99917763157894735</v>
      </c>
      <c r="E26" s="58">
        <v>1</v>
      </c>
      <c r="F26" s="58">
        <v>1</v>
      </c>
      <c r="G26" s="58">
        <v>1</v>
      </c>
      <c r="H26" s="58">
        <v>1</v>
      </c>
      <c r="I26" s="58">
        <v>1.040296052631579</v>
      </c>
      <c r="J26" s="58">
        <v>1.040296052631579</v>
      </c>
      <c r="K26" s="58">
        <v>1.040296052631579</v>
      </c>
      <c r="L26" s="58">
        <v>1.040296052631579</v>
      </c>
      <c r="M26" s="58">
        <v>1.040296052631579</v>
      </c>
      <c r="N26" s="239">
        <v>1.040296052631579</v>
      </c>
      <c r="O26" s="31"/>
      <c r="P26" s="31"/>
      <c r="Q26" s="31"/>
      <c r="R26" s="31"/>
      <c r="S26" s="31"/>
      <c r="T26" s="31"/>
      <c r="U26" s="31"/>
      <c r="V26" s="31"/>
    </row>
    <row r="27" spans="1:22" x14ac:dyDescent="0.25">
      <c r="A27" s="31"/>
      <c r="B27" s="31" t="s">
        <v>161</v>
      </c>
      <c r="C27" s="58">
        <v>1</v>
      </c>
      <c r="D27" s="58">
        <v>1</v>
      </c>
      <c r="E27" s="58">
        <v>1.0089615181866105</v>
      </c>
      <c r="F27" s="58">
        <v>1.0089615181866105</v>
      </c>
      <c r="G27" s="58">
        <v>1.0089615181866105</v>
      </c>
      <c r="H27" s="58">
        <v>1.0089615181866105</v>
      </c>
      <c r="I27" s="58">
        <v>1.0094886663152345</v>
      </c>
      <c r="J27" s="58">
        <v>1.0094886663152345</v>
      </c>
      <c r="K27" s="58">
        <v>1.0158144438587242</v>
      </c>
      <c r="L27" s="58">
        <v>1.0158144438587242</v>
      </c>
      <c r="M27" s="58">
        <v>1.0158144438587242</v>
      </c>
      <c r="N27" s="239">
        <v>1.0178191881918819</v>
      </c>
      <c r="O27" s="31"/>
      <c r="P27" s="31"/>
      <c r="Q27" s="31"/>
      <c r="R27" s="31"/>
      <c r="S27" s="31"/>
      <c r="T27" s="31"/>
      <c r="U27" s="31"/>
      <c r="V27" s="31"/>
    </row>
    <row r="28" spans="1:22" x14ac:dyDescent="0.25">
      <c r="A28" s="31"/>
      <c r="B28" s="31" t="s">
        <v>162</v>
      </c>
      <c r="C28" s="58">
        <v>1</v>
      </c>
      <c r="D28" s="58">
        <v>1.0112676056338028</v>
      </c>
      <c r="E28" s="58">
        <v>0.9971830985915493</v>
      </c>
      <c r="F28" s="58">
        <v>0.9971830985915493</v>
      </c>
      <c r="G28" s="58">
        <v>0.9971830985915493</v>
      </c>
      <c r="H28" s="58">
        <v>1.0159746478873239</v>
      </c>
      <c r="I28" s="58">
        <v>1.0159746478873239</v>
      </c>
      <c r="J28" s="58">
        <v>1.0159746478873239</v>
      </c>
      <c r="K28" s="58">
        <v>1.0253521126760563</v>
      </c>
      <c r="L28" s="58">
        <v>1.0253521126760563</v>
      </c>
      <c r="M28" s="58">
        <v>1.0253521126760563</v>
      </c>
      <c r="N28" s="239">
        <v>1.0253521126760563</v>
      </c>
      <c r="O28" s="31"/>
      <c r="P28" s="31"/>
      <c r="Q28" s="31"/>
      <c r="R28" s="31"/>
      <c r="S28" s="31"/>
      <c r="T28" s="31"/>
      <c r="U28" s="31"/>
      <c r="V28" s="31"/>
    </row>
    <row r="29" spans="1:22" x14ac:dyDescent="0.25">
      <c r="A29" s="31"/>
      <c r="B29" s="31" t="s">
        <v>163</v>
      </c>
      <c r="C29" s="58">
        <v>1</v>
      </c>
      <c r="D29" s="58">
        <v>1.0017256097560976</v>
      </c>
      <c r="E29" s="58">
        <v>1</v>
      </c>
      <c r="F29" s="58">
        <v>1</v>
      </c>
      <c r="G29" s="58">
        <v>1</v>
      </c>
      <c r="H29" s="58">
        <v>1</v>
      </c>
      <c r="I29" s="58">
        <v>1</v>
      </c>
      <c r="J29" s="58">
        <v>1</v>
      </c>
      <c r="K29" s="58">
        <v>1</v>
      </c>
      <c r="L29" s="58">
        <v>1</v>
      </c>
      <c r="M29" s="58">
        <v>1</v>
      </c>
      <c r="N29" s="239">
        <v>1</v>
      </c>
      <c r="O29" s="31"/>
      <c r="P29" s="31"/>
      <c r="Q29" s="31"/>
      <c r="R29" s="31"/>
      <c r="S29" s="31"/>
      <c r="T29" s="31"/>
      <c r="U29" s="31"/>
      <c r="V29" s="31"/>
    </row>
    <row r="30" spans="1:22" x14ac:dyDescent="0.25">
      <c r="A30" s="31"/>
      <c r="B30" s="31" t="s">
        <v>164</v>
      </c>
      <c r="C30" s="31"/>
      <c r="D30" s="31"/>
      <c r="E30" s="31"/>
      <c r="F30" s="31"/>
      <c r="G30" s="31"/>
      <c r="H30" s="31"/>
      <c r="I30" s="31"/>
      <c r="J30" s="31"/>
      <c r="K30" s="31"/>
      <c r="L30" s="31"/>
      <c r="M30" s="31"/>
      <c r="N30" s="31"/>
      <c r="O30" s="31"/>
      <c r="P30" s="31"/>
      <c r="Q30" s="31"/>
      <c r="R30" s="31"/>
      <c r="S30" s="31"/>
      <c r="T30" s="31"/>
      <c r="U30" s="31"/>
      <c r="V30" s="31"/>
    </row>
    <row r="31" spans="1:22" x14ac:dyDescent="0.25">
      <c r="A31" s="31"/>
      <c r="B31" s="31"/>
      <c r="C31" s="31"/>
      <c r="D31" s="31"/>
      <c r="E31" s="31"/>
      <c r="F31" s="31"/>
      <c r="G31" s="31"/>
      <c r="H31" s="31"/>
      <c r="I31" s="31"/>
      <c r="J31" s="31"/>
      <c r="K31" s="31"/>
      <c r="L31" s="31"/>
      <c r="M31" s="31"/>
      <c r="N31" s="31"/>
      <c r="O31" s="31"/>
      <c r="P31" s="31"/>
      <c r="Q31" s="31"/>
      <c r="R31" s="31"/>
      <c r="S31" s="31"/>
      <c r="T31" s="31"/>
      <c r="U31" s="31"/>
      <c r="V31" s="31"/>
    </row>
    <row r="32" spans="1:22" s="48" customFormat="1" ht="4.9000000000000004" customHeight="1" x14ac:dyDescent="0.25">
      <c r="A32" s="60"/>
      <c r="B32" s="60"/>
      <c r="C32" s="60"/>
      <c r="D32" s="60"/>
      <c r="E32" s="60"/>
      <c r="F32" s="60"/>
      <c r="G32" s="60"/>
      <c r="H32" s="60"/>
      <c r="I32" s="60"/>
      <c r="J32" s="60"/>
      <c r="K32" s="60"/>
      <c r="L32" s="60"/>
      <c r="M32" s="60"/>
      <c r="N32" s="60"/>
      <c r="O32" s="60"/>
      <c r="P32" s="60"/>
      <c r="Q32" s="60"/>
      <c r="R32" s="60"/>
      <c r="S32" s="60"/>
      <c r="T32" s="60"/>
      <c r="U32" s="60"/>
      <c r="V32" s="60"/>
    </row>
    <row r="33" spans="1:22" x14ac:dyDescent="0.25">
      <c r="A33" s="31"/>
      <c r="B33" s="31"/>
      <c r="C33" s="31"/>
      <c r="D33" s="31"/>
      <c r="E33" s="31"/>
      <c r="F33" s="31"/>
      <c r="G33" s="31"/>
      <c r="H33" s="31"/>
      <c r="I33" s="31"/>
      <c r="J33" s="31"/>
      <c r="K33" s="31"/>
      <c r="L33" s="31"/>
      <c r="M33" s="31"/>
      <c r="N33" s="31"/>
      <c r="O33" s="31"/>
      <c r="P33" s="31"/>
      <c r="Q33" s="31"/>
      <c r="R33" s="31"/>
      <c r="S33" s="31"/>
      <c r="T33" s="31"/>
      <c r="U33" s="31"/>
      <c r="V33" s="31"/>
    </row>
    <row r="34" spans="1:22" s="9" customFormat="1" ht="27.75" x14ac:dyDescent="0.45">
      <c r="A34" s="53"/>
      <c r="B34" s="54" t="s">
        <v>165</v>
      </c>
      <c r="C34" s="53"/>
      <c r="D34" s="53"/>
      <c r="E34" s="53"/>
      <c r="F34" s="53"/>
      <c r="G34" s="53"/>
      <c r="H34" s="53"/>
      <c r="I34" s="53"/>
      <c r="J34" s="53"/>
      <c r="K34" s="53"/>
      <c r="L34" s="53"/>
      <c r="M34" s="53"/>
      <c r="N34" s="53"/>
      <c r="O34" s="53"/>
      <c r="P34" s="53"/>
      <c r="Q34" s="53"/>
      <c r="R34" s="53"/>
      <c r="S34" s="53"/>
      <c r="T34" s="53"/>
      <c r="U34" s="53"/>
      <c r="V34" s="53"/>
    </row>
    <row r="35" spans="1:22" s="44" customFormat="1" ht="30" x14ac:dyDescent="0.25">
      <c r="A35" s="55"/>
      <c r="B35" s="55" t="s">
        <v>41</v>
      </c>
      <c r="C35" s="225" t="s">
        <v>166</v>
      </c>
      <c r="D35" s="224" t="s">
        <v>167</v>
      </c>
      <c r="E35" s="224" t="s">
        <v>168</v>
      </c>
      <c r="F35" s="56" t="s">
        <v>169</v>
      </c>
      <c r="G35" s="56" t="s">
        <v>170</v>
      </c>
      <c r="H35" s="55"/>
      <c r="I35" s="55"/>
      <c r="J35" s="55"/>
      <c r="K35" s="55"/>
      <c r="L35" s="55"/>
      <c r="M35" s="55"/>
      <c r="N35" s="55"/>
      <c r="O35" s="55"/>
      <c r="P35" s="55"/>
      <c r="Q35" s="55"/>
      <c r="R35" s="55"/>
      <c r="S35" s="55"/>
      <c r="T35" s="55"/>
      <c r="U35" s="55"/>
      <c r="V35" s="55"/>
    </row>
    <row r="36" spans="1:22" x14ac:dyDescent="0.25">
      <c r="A36" s="31"/>
      <c r="B36" s="31" t="s">
        <v>171</v>
      </c>
      <c r="C36" s="240">
        <f>VLOOKUP(Listed_Buildings[[#This Row],[Listed Buildings]],Total_Number_of_Listed_Building_entries[[#All],[Region]:[2021]],15,FALSE)</f>
        <v>12415</v>
      </c>
      <c r="D36" s="246">
        <f>Listed_Buildings[[#This Row],[Total Number]]/$C$45</f>
        <v>3.2746369280925072E-2</v>
      </c>
      <c r="E36" s="241">
        <f>VLOOKUP(Listed_Buildings[[#This Row],[Listed Buildings]],Grade_I_entries[[#All],[Region]:[2021]],15,FALSE)/Listed_Buildings[[#This Row],[Total Number]]</f>
        <v>3.1010873942811115E-2</v>
      </c>
      <c r="F36" s="242">
        <f>VLOOKUP(Listed_Buildings[[#This Row],[Listed Buildings]],Grade_II_star_entries[[#All],[Region]:[2021]],15,FALSE)/Listed_Buildings[[#This Row],[Total Number]]</f>
        <v>6.0732984293193716E-2</v>
      </c>
      <c r="G36" s="242">
        <f>VLOOKUP(Listed_Buildings[[#This Row],[Listed Buildings]],Grade_II_entries[[#All],[Region]:[2021]],15,FALSE)/Listed_Buildings[[#This Row],[Total Number]]</f>
        <v>0.90825614176399516</v>
      </c>
      <c r="H36" s="31"/>
      <c r="I36" s="31"/>
      <c r="J36" s="31"/>
      <c r="K36" s="31"/>
      <c r="L36" s="31"/>
      <c r="M36" s="31"/>
      <c r="N36" s="31"/>
      <c r="O36" s="31"/>
      <c r="P36" s="31"/>
      <c r="Q36" s="31"/>
      <c r="R36" s="31"/>
      <c r="S36" s="31"/>
      <c r="T36" s="31"/>
      <c r="U36" s="31"/>
      <c r="V36" s="31"/>
    </row>
    <row r="37" spans="1:22" x14ac:dyDescent="0.25">
      <c r="A37" s="31"/>
      <c r="B37" s="31" t="s">
        <v>172</v>
      </c>
      <c r="C37" s="240">
        <f>VLOOKUP(Listed_Buildings[[#This Row],[Listed Buildings]],Total_Number_of_Listed_Building_entries[[#All],[Region]:[2021]],15,FALSE)</f>
        <v>25799</v>
      </c>
      <c r="D37" s="246">
        <f>Listed_Buildings[[#This Row],[Total Number]]/$C$45</f>
        <v>6.8048617082447527E-2</v>
      </c>
      <c r="E37" s="241">
        <f>VLOOKUP(Listed_Buildings[[#This Row],[Listed Buildings]],Grade_I_entries[[#All],[Region]:[2021]],15,FALSE)/Listed_Buildings[[#This Row],[Total Number]]</f>
        <v>1.9109267801077561E-2</v>
      </c>
      <c r="F37" s="242">
        <f>VLOOKUP(Listed_Buildings[[#This Row],[Listed Buildings]],Grade_II_star_entries[[#All],[Region]:[2021]],15,FALSE)/Listed_Buildings[[#This Row],[Total Number]]</f>
        <v>6.0312415209891855E-2</v>
      </c>
      <c r="G37" s="242">
        <f>VLOOKUP(Listed_Buildings[[#This Row],[Listed Buildings]],Grade_II_entries[[#All],[Region]:[2021]],15,FALSE)/Listed_Buildings[[#This Row],[Total Number]]</f>
        <v>0.92057831698903059</v>
      </c>
      <c r="H37" s="31"/>
      <c r="I37" s="31"/>
      <c r="J37" s="31"/>
      <c r="K37" s="31"/>
      <c r="L37" s="31"/>
      <c r="M37" s="31"/>
      <c r="N37" s="31"/>
      <c r="O37" s="31"/>
      <c r="P37" s="31"/>
      <c r="Q37" s="31"/>
      <c r="R37" s="31"/>
      <c r="S37" s="31"/>
      <c r="T37" s="31"/>
      <c r="U37" s="31"/>
      <c r="V37" s="31"/>
    </row>
    <row r="38" spans="1:22" x14ac:dyDescent="0.25">
      <c r="A38" s="31"/>
      <c r="B38" s="31" t="s">
        <v>173</v>
      </c>
      <c r="C38" s="240">
        <f>VLOOKUP(Listed_Buildings[[#This Row],[Listed Buildings]],Total_Number_of_Listed_Building_entries[[#All],[Region]:[2021]],15,FALSE)</f>
        <v>31532</v>
      </c>
      <c r="D38" s="246">
        <f>Listed_Buildings[[#This Row],[Total Number]]/$C$45</f>
        <v>8.3170238917932293E-2</v>
      </c>
      <c r="E38" s="241">
        <f>VLOOKUP(Listed_Buildings[[#This Row],[Listed Buildings]],Grade_I_entries[[#All],[Region]:[2021]],15,FALSE)/Listed_Buildings[[#This Row],[Total Number]]</f>
        <v>2.2041101103640746E-2</v>
      </c>
      <c r="F38" s="242">
        <f>VLOOKUP(Listed_Buildings[[#This Row],[Listed Buildings]],Grade_II_star_entries[[#All],[Region]:[2021]],15,FALSE)/Listed_Buildings[[#This Row],[Total Number]]</f>
        <v>4.8744132944310542E-2</v>
      </c>
      <c r="G38" s="242">
        <f>VLOOKUP(Listed_Buildings[[#This Row],[Listed Buildings]],Grade_II_entries[[#All],[Region]:[2021]],15,FALSE)/Listed_Buildings[[#This Row],[Total Number]]</f>
        <v>0.92921476595204866</v>
      </c>
      <c r="H38" s="31"/>
      <c r="I38" s="31"/>
      <c r="J38" s="31"/>
      <c r="K38" s="31"/>
      <c r="L38" s="31"/>
      <c r="M38" s="31"/>
      <c r="N38" s="31"/>
      <c r="O38" s="31"/>
      <c r="P38" s="31"/>
      <c r="Q38" s="31"/>
      <c r="R38" s="31"/>
      <c r="S38" s="31"/>
      <c r="T38" s="31"/>
      <c r="U38" s="31"/>
      <c r="V38" s="31"/>
    </row>
    <row r="39" spans="1:22" x14ac:dyDescent="0.25">
      <c r="A39" s="31"/>
      <c r="B39" s="31" t="s">
        <v>174</v>
      </c>
      <c r="C39" s="240">
        <f>VLOOKUP(Listed_Buildings[[#This Row],[Listed Buildings]],Total_Number_of_Listed_Building_entries[[#All],[Region]:[2021]],15,FALSE)</f>
        <v>30026</v>
      </c>
      <c r="D39" s="246">
        <f>Listed_Buildings[[#This Row],[Total Number]]/$C$45</f>
        <v>7.9197944746601398E-2</v>
      </c>
      <c r="E39" s="241">
        <f>VLOOKUP(Listed_Buildings[[#This Row],[Listed Buildings]],Grade_I_entries[[#All],[Region]:[2021]],15,FALSE)/Listed_Buildings[[#This Row],[Total Number]]</f>
        <v>3.3204556051422099E-2</v>
      </c>
      <c r="F39" s="242">
        <f>VLOOKUP(Listed_Buildings[[#This Row],[Listed Buildings]],Grade_II_star_entries[[#All],[Region]:[2021]],15,FALSE)/Listed_Buildings[[#This Row],[Total Number]]</f>
        <v>6.3311796443082657E-2</v>
      </c>
      <c r="G39" s="242">
        <f>VLOOKUP(Listed_Buildings[[#This Row],[Listed Buildings]],Grade_II_entries[[#All],[Region]:[2021]],15,FALSE)/Listed_Buildings[[#This Row],[Total Number]]</f>
        <v>0.90348364750549526</v>
      </c>
      <c r="H39" s="31"/>
      <c r="I39" s="31"/>
      <c r="J39" s="31"/>
      <c r="K39" s="31"/>
      <c r="L39" s="31"/>
      <c r="M39" s="31"/>
      <c r="N39" s="31"/>
      <c r="O39" s="31"/>
      <c r="P39" s="31"/>
      <c r="Q39" s="31"/>
      <c r="R39" s="31"/>
      <c r="S39" s="31"/>
      <c r="T39" s="31"/>
      <c r="U39" s="31"/>
      <c r="V39" s="31"/>
    </row>
    <row r="40" spans="1:22" x14ac:dyDescent="0.25">
      <c r="A40" s="31"/>
      <c r="B40" s="31" t="s">
        <v>175</v>
      </c>
      <c r="C40" s="240">
        <f>VLOOKUP(Listed_Buildings[[#This Row],[Listed Buildings]],Total_Number_of_Listed_Building_entries[[#All],[Region]:[2021]],15,FALSE)</f>
        <v>34564</v>
      </c>
      <c r="D40" s="246">
        <f>Listed_Buildings[[#This Row],[Total Number]]/$C$45</f>
        <v>9.1167580171235954E-2</v>
      </c>
      <c r="E40" s="241">
        <f>VLOOKUP(Listed_Buildings[[#This Row],[Listed Buildings]],Grade_I_entries[[#All],[Region]:[2021]],15,FALSE)/Listed_Buildings[[#This Row],[Total Number]]</f>
        <v>1.8082397870616825E-2</v>
      </c>
      <c r="F40" s="242">
        <f>VLOOKUP(Listed_Buildings[[#This Row],[Listed Buildings]],Grade_II_star_entries[[#All],[Region]:[2021]],15,FALSE)/Listed_Buildings[[#This Row],[Total Number]]</f>
        <v>6.307140377271149E-2</v>
      </c>
      <c r="G40" s="242">
        <f>VLOOKUP(Listed_Buildings[[#This Row],[Listed Buildings]],Grade_II_entries[[#All],[Region]:[2021]],15,FALSE)/Listed_Buildings[[#This Row],[Total Number]]</f>
        <v>0.9188461983566717</v>
      </c>
      <c r="H40" s="31"/>
      <c r="I40" s="31"/>
      <c r="J40" s="31"/>
      <c r="K40" s="31"/>
      <c r="L40" s="31"/>
      <c r="M40" s="31"/>
      <c r="N40" s="31"/>
      <c r="O40" s="31"/>
      <c r="P40" s="31"/>
      <c r="Q40" s="31"/>
      <c r="R40" s="31"/>
      <c r="S40" s="31"/>
      <c r="T40" s="31"/>
      <c r="U40" s="31"/>
      <c r="V40" s="31"/>
    </row>
    <row r="41" spans="1:22" x14ac:dyDescent="0.25">
      <c r="A41" s="31"/>
      <c r="B41" s="31" t="s">
        <v>176</v>
      </c>
      <c r="C41" s="240">
        <f>VLOOKUP(Listed_Buildings[[#This Row],[Listed Buildings]],Total_Number_of_Listed_Building_entries[[#All],[Region]:[2021]],15,FALSE)</f>
        <v>58326</v>
      </c>
      <c r="D41" s="246">
        <f>Listed_Buildings[[#This Row],[Total Number]]/$C$45</f>
        <v>0.1538433133048116</v>
      </c>
      <c r="E41" s="241">
        <f>VLOOKUP(Listed_Buildings[[#This Row],[Listed Buildings]],Grade_I_entries[[#All],[Region]:[2021]],15,FALSE)/Listed_Buildings[[#This Row],[Total Number]]</f>
        <v>2.9935191852690054E-2</v>
      </c>
      <c r="F41" s="242">
        <f>VLOOKUP(Listed_Buildings[[#This Row],[Listed Buildings]],Grade_II_star_entries[[#All],[Region]:[2021]],15,FALSE)/Listed_Buildings[[#This Row],[Total Number]]</f>
        <v>6.0659054281109626E-2</v>
      </c>
      <c r="G41" s="242">
        <f>VLOOKUP(Listed_Buildings[[#This Row],[Listed Buildings]],Grade_II_entries[[#All],[Region]:[2021]],15,FALSE)/Listed_Buildings[[#This Row],[Total Number]]</f>
        <v>0.90940575386620037</v>
      </c>
      <c r="H41" s="31"/>
      <c r="I41" s="31"/>
      <c r="J41" s="31"/>
      <c r="K41" s="31"/>
      <c r="L41" s="31"/>
      <c r="M41" s="31"/>
      <c r="N41" s="31"/>
      <c r="O41" s="31"/>
      <c r="P41" s="31"/>
      <c r="Q41" s="31"/>
      <c r="R41" s="31"/>
      <c r="S41" s="31"/>
      <c r="T41" s="31"/>
      <c r="U41" s="31"/>
      <c r="V41" s="31"/>
    </row>
    <row r="42" spans="1:22" x14ac:dyDescent="0.25">
      <c r="A42" s="31"/>
      <c r="B42" s="31" t="s">
        <v>177</v>
      </c>
      <c r="C42" s="240">
        <f>VLOOKUP(Listed_Buildings[[#This Row],[Listed Buildings]],Total_Number_of_Listed_Building_entries[[#All],[Region]:[2021]],15,FALSE)</f>
        <v>19259</v>
      </c>
      <c r="D42" s="246">
        <f>Listed_Buildings[[#This Row],[Total Number]]/$C$45</f>
        <v>5.079841530256432E-2</v>
      </c>
      <c r="E42" s="241">
        <f>VLOOKUP(Listed_Buildings[[#This Row],[Listed Buildings]],Grade_I_entries[[#All],[Region]:[2021]],15,FALSE)/Listed_Buildings[[#This Row],[Total Number]]</f>
        <v>3.1102341762292953E-2</v>
      </c>
      <c r="F42" s="242">
        <f>VLOOKUP(Listed_Buildings[[#This Row],[Listed Buildings]],Grade_II_star_entries[[#All],[Region]:[2021]],15,FALSE)/Listed_Buildings[[#This Row],[Total Number]]</f>
        <v>7.5081779947037755E-2</v>
      </c>
      <c r="G42" s="242">
        <f>VLOOKUP(Listed_Buildings[[#This Row],[Listed Buildings]],Grade_II_entries[[#All],[Region]:[2021]],15,FALSE)/Listed_Buildings[[#This Row],[Total Number]]</f>
        <v>0.89381587829066933</v>
      </c>
      <c r="H42" s="31"/>
      <c r="I42" s="31"/>
      <c r="J42" s="31"/>
      <c r="K42" s="31"/>
      <c r="L42" s="31"/>
      <c r="M42" s="31"/>
      <c r="N42" s="31"/>
      <c r="O42" s="31"/>
      <c r="P42" s="31"/>
      <c r="Q42" s="31"/>
      <c r="R42" s="31"/>
      <c r="S42" s="31"/>
      <c r="T42" s="31"/>
      <c r="U42" s="31"/>
      <c r="V42" s="31"/>
    </row>
    <row r="43" spans="1:22" x14ac:dyDescent="0.25">
      <c r="A43" s="31"/>
      <c r="B43" s="31" t="s">
        <v>178</v>
      </c>
      <c r="C43" s="240">
        <f>VLOOKUP(Listed_Buildings[[#This Row],[Listed Buildings]],Total_Number_of_Listed_Building_entries[[#All],[Region]:[2021]],15,FALSE)</f>
        <v>76964</v>
      </c>
      <c r="D43" s="246">
        <f>Listed_Buildings[[#This Row],[Total Number]]/$C$45</f>
        <v>0.20300375073194663</v>
      </c>
      <c r="E43" s="241">
        <f>VLOOKUP(Listed_Buildings[[#This Row],[Listed Buildings]],Grade_I_entries[[#All],[Region]:[2021]],15,FALSE)/Listed_Buildings[[#This Row],[Total Number]]</f>
        <v>2.268593108466296E-2</v>
      </c>
      <c r="F43" s="242">
        <f>VLOOKUP(Listed_Buildings[[#This Row],[Listed Buildings]],Grade_II_star_entries[[#All],[Region]:[2021]],15,FALSE)/Listed_Buildings[[#This Row],[Total Number]]</f>
        <v>5.1452627202328363E-2</v>
      </c>
      <c r="G43" s="242">
        <f>VLOOKUP(Listed_Buildings[[#This Row],[Listed Buildings]],Grade_II_entries[[#All],[Region]:[2021]],15,FALSE)/Listed_Buildings[[#This Row],[Total Number]]</f>
        <v>0.92586144171300866</v>
      </c>
      <c r="H43" s="31"/>
      <c r="I43" s="31"/>
      <c r="J43" s="31"/>
      <c r="K43" s="31"/>
      <c r="L43" s="31"/>
      <c r="M43" s="31"/>
      <c r="N43" s="31"/>
      <c r="O43" s="31"/>
      <c r="P43" s="31"/>
      <c r="Q43" s="31"/>
      <c r="R43" s="31"/>
      <c r="S43" s="31"/>
      <c r="T43" s="31"/>
      <c r="U43" s="31"/>
      <c r="V43" s="31"/>
    </row>
    <row r="44" spans="1:22" x14ac:dyDescent="0.25">
      <c r="A44" s="31"/>
      <c r="B44" s="31" t="s">
        <v>179</v>
      </c>
      <c r="C44" s="240">
        <f>VLOOKUP(Listed_Buildings[[#This Row],[Listed Buildings]],Total_Number_of_Listed_Building_entries[[#All],[Region]:[2021]],15,FALSE)</f>
        <v>90241</v>
      </c>
      <c r="D44" s="246">
        <f>Listed_Buildings[[#This Row],[Total Number]]/$C$45</f>
        <v>0.23802377046153522</v>
      </c>
      <c r="E44" s="241">
        <f>VLOOKUP(Listed_Buildings[[#This Row],[Listed Buildings]],Grade_I_entries[[#All],[Region]:[2021]],15,FALSE)/Listed_Buildings[[#This Row],[Total Number]]</f>
        <v>2.2628295342471825E-2</v>
      </c>
      <c r="F44" s="242">
        <f>VLOOKUP(Listed_Buildings[[#This Row],[Listed Buildings]],Grade_II_star_entries[[#All],[Region]:[2021]],15,FALSE)/Listed_Buildings[[#This Row],[Total Number]]</f>
        <v>5.7590230604714042E-2</v>
      </c>
      <c r="G44" s="242">
        <f>VLOOKUP(Listed_Buildings[[#This Row],[Listed Buildings]],Grade_II_entries[[#All],[Region]:[2021]],15,FALSE)/Listed_Buildings[[#This Row],[Total Number]]</f>
        <v>0.91978147405281419</v>
      </c>
      <c r="H44" s="31"/>
      <c r="I44" s="31"/>
      <c r="J44" s="31"/>
      <c r="K44" s="31"/>
      <c r="L44" s="31"/>
      <c r="M44" s="31"/>
      <c r="N44" s="31"/>
      <c r="O44" s="31"/>
      <c r="P44" s="31"/>
      <c r="Q44" s="31"/>
      <c r="R44" s="31"/>
      <c r="S44" s="31"/>
      <c r="T44" s="31"/>
      <c r="U44" s="31"/>
      <c r="V44" s="31"/>
    </row>
    <row r="45" spans="1:22" s="23" customFormat="1" x14ac:dyDescent="0.25">
      <c r="B45" s="23" t="s">
        <v>180</v>
      </c>
      <c r="C45" s="243">
        <f>VLOOKUP(Listed_Buildings[[#This Row],[Listed Buildings]],Total_Number_of_Listed_Building_entries[[#All],[Region]:[2021]],15,FALSE)</f>
        <v>379126</v>
      </c>
      <c r="D45" s="247">
        <f>Listed_Buildings[[#This Row],[Total Number]]/$C$45</f>
        <v>1</v>
      </c>
      <c r="E45" s="244">
        <f>VLOOKUP(Listed_Buildings[[#This Row],[Listed Buildings]],Grade_I_entries[[#All],[Region]:[2021]],15,FALSE)/Listed_Buildings[[#This Row],[Total Number]]</f>
        <v>2.4603957523356351E-2</v>
      </c>
      <c r="F45" s="245">
        <f>VLOOKUP(Listed_Buildings[[#This Row],[Listed Buildings]],Grade_II_star_entries[[#All],[Region]:[2021]],15,FALSE)/Listed_Buildings[[#This Row],[Total Number]]</f>
        <v>5.8210199247743497E-2</v>
      </c>
      <c r="G45" s="245">
        <f>VLOOKUP(Listed_Buildings[[#This Row],[Listed Buildings]],Grade_II_entries[[#All],[Region]:[2021]],15,FALSE)/Listed_Buildings[[#This Row],[Total Number]]</f>
        <v>0.91718584322890018</v>
      </c>
    </row>
    <row r="46" spans="1:22" x14ac:dyDescent="0.25">
      <c r="A46" s="31"/>
      <c r="H46" s="31"/>
      <c r="I46" s="31"/>
      <c r="J46" s="31"/>
      <c r="K46" s="31"/>
      <c r="L46" s="31"/>
      <c r="M46" s="31"/>
      <c r="N46" s="31"/>
      <c r="O46" s="31"/>
      <c r="P46" s="31"/>
      <c r="Q46" s="31"/>
      <c r="R46" s="31"/>
      <c r="S46" s="31"/>
      <c r="T46" s="31"/>
      <c r="U46" s="31"/>
      <c r="V46" s="31"/>
    </row>
    <row r="47" spans="1:22" x14ac:dyDescent="0.25">
      <c r="A47" s="31"/>
      <c r="B47" s="31"/>
      <c r="C47" s="31"/>
      <c r="D47" s="31" t="s">
        <v>181</v>
      </c>
      <c r="E47" s="61" t="s">
        <v>168</v>
      </c>
      <c r="F47" s="61" t="s">
        <v>169</v>
      </c>
      <c r="G47" s="61" t="s">
        <v>170</v>
      </c>
      <c r="H47" s="31"/>
      <c r="I47" s="31"/>
      <c r="J47" s="31"/>
      <c r="K47" s="31"/>
      <c r="L47" s="31"/>
      <c r="M47" s="31"/>
      <c r="N47" s="31"/>
      <c r="O47" s="31"/>
      <c r="P47" s="31"/>
      <c r="Q47" s="31"/>
      <c r="R47" s="31"/>
      <c r="S47" s="31"/>
      <c r="T47" s="31"/>
      <c r="U47" s="31"/>
      <c r="V47" s="31"/>
    </row>
    <row r="48" spans="1:22" ht="30" x14ac:dyDescent="0.25">
      <c r="A48" s="31"/>
      <c r="B48" s="31"/>
      <c r="C48" s="31"/>
      <c r="D48" s="55" t="s">
        <v>182</v>
      </c>
      <c r="E48" s="248">
        <v>9328</v>
      </c>
      <c r="F48" s="248">
        <v>22069</v>
      </c>
      <c r="G48" s="248">
        <v>347729</v>
      </c>
      <c r="H48" s="31"/>
      <c r="I48" s="31"/>
      <c r="J48" s="31"/>
      <c r="K48" s="31"/>
      <c r="L48" s="31"/>
      <c r="M48" s="31"/>
      <c r="N48" s="31"/>
      <c r="O48" s="31"/>
      <c r="P48" s="31"/>
      <c r="Q48" s="31"/>
      <c r="R48" s="31"/>
      <c r="S48" s="31"/>
      <c r="T48" s="31"/>
      <c r="U48" s="31"/>
      <c r="V48" s="31"/>
    </row>
    <row r="49" spans="1:22" x14ac:dyDescent="0.25">
      <c r="A49" s="31"/>
      <c r="B49" s="31"/>
      <c r="C49" s="31"/>
      <c r="D49" s="249" t="s">
        <v>183</v>
      </c>
      <c r="E49" s="250">
        <f>E48/$C$45</f>
        <v>2.4603957523356351E-2</v>
      </c>
      <c r="F49" s="250">
        <f t="shared" ref="F49:G49" si="0">F48/$C$45</f>
        <v>5.8210199247743497E-2</v>
      </c>
      <c r="G49" s="250">
        <f t="shared" si="0"/>
        <v>0.91718584322890018</v>
      </c>
      <c r="H49" s="31"/>
      <c r="I49" s="31"/>
      <c r="J49" s="31"/>
      <c r="K49" s="31"/>
      <c r="L49" s="31"/>
      <c r="M49" s="31"/>
      <c r="N49" s="31"/>
      <c r="O49" s="31"/>
      <c r="P49" s="31"/>
      <c r="Q49" s="31"/>
      <c r="R49" s="31"/>
      <c r="S49" s="31"/>
      <c r="T49" s="31"/>
      <c r="U49" s="31"/>
      <c r="V49" s="31"/>
    </row>
    <row r="50" spans="1:22" x14ac:dyDescent="0.25">
      <c r="A50" s="31"/>
      <c r="B50" s="31"/>
      <c r="C50" s="31"/>
      <c r="D50" s="31"/>
      <c r="E50" s="31"/>
      <c r="F50" s="31"/>
      <c r="G50" s="31"/>
      <c r="H50" s="31"/>
      <c r="I50" s="31"/>
      <c r="J50" s="31"/>
      <c r="K50" s="31"/>
      <c r="L50" s="31"/>
      <c r="M50" s="31"/>
      <c r="N50" s="31"/>
      <c r="O50" s="31"/>
      <c r="P50" s="31"/>
      <c r="Q50" s="31"/>
      <c r="R50" s="31"/>
      <c r="S50" s="31"/>
      <c r="T50" s="31"/>
      <c r="U50" s="31"/>
      <c r="V50" s="31"/>
    </row>
    <row r="51" spans="1:22" x14ac:dyDescent="0.25">
      <c r="A51" s="31"/>
      <c r="B51" s="31"/>
      <c r="C51" s="31"/>
      <c r="D51" s="31"/>
      <c r="E51" s="31"/>
      <c r="F51" s="31"/>
      <c r="G51" s="31"/>
      <c r="H51" s="31"/>
      <c r="I51" s="31"/>
      <c r="J51" s="31"/>
      <c r="K51" s="31"/>
      <c r="L51" s="31"/>
      <c r="M51" s="31"/>
      <c r="N51" s="31"/>
      <c r="O51" s="31"/>
      <c r="P51" s="31"/>
      <c r="Q51" s="31"/>
      <c r="R51" s="31"/>
      <c r="S51" s="31"/>
      <c r="T51" s="31"/>
      <c r="U51" s="31"/>
      <c r="V51" s="31"/>
    </row>
    <row r="52" spans="1:22" s="48" customFormat="1" ht="4.9000000000000004" customHeight="1" x14ac:dyDescent="0.25">
      <c r="A52" s="60"/>
      <c r="B52" s="60"/>
      <c r="C52" s="60"/>
      <c r="D52" s="60"/>
      <c r="E52" s="60"/>
      <c r="F52" s="60"/>
      <c r="G52" s="60"/>
      <c r="H52" s="60"/>
      <c r="I52" s="60"/>
      <c r="J52" s="60"/>
      <c r="K52" s="60"/>
      <c r="L52" s="60"/>
      <c r="M52" s="60"/>
      <c r="N52" s="60"/>
      <c r="O52" s="60"/>
      <c r="P52" s="60"/>
      <c r="Q52" s="60"/>
      <c r="R52" s="60"/>
      <c r="S52" s="60"/>
      <c r="T52" s="60"/>
      <c r="U52" s="60"/>
      <c r="V52" s="60"/>
    </row>
    <row r="53" spans="1:22" x14ac:dyDescent="0.25">
      <c r="A53" s="31"/>
      <c r="B53" s="31"/>
      <c r="C53" s="31"/>
      <c r="D53" s="31"/>
      <c r="E53" s="31"/>
      <c r="F53" s="31"/>
      <c r="G53" s="31"/>
      <c r="H53" s="31"/>
      <c r="I53" s="31"/>
      <c r="J53" s="31"/>
      <c r="K53" s="31"/>
      <c r="L53" s="31"/>
      <c r="M53" s="31"/>
      <c r="N53" s="31"/>
      <c r="O53" s="31"/>
      <c r="P53" s="31"/>
      <c r="Q53" s="31"/>
      <c r="R53" s="31"/>
      <c r="S53" s="31"/>
      <c r="T53" s="31"/>
      <c r="U53" s="31"/>
      <c r="V53" s="31"/>
    </row>
    <row r="54" spans="1:22" s="9" customFormat="1" ht="27.75" x14ac:dyDescent="0.45">
      <c r="A54" s="53"/>
      <c r="B54" s="54" t="s">
        <v>184</v>
      </c>
      <c r="C54" s="53"/>
      <c r="D54" s="53"/>
      <c r="E54" s="53"/>
      <c r="F54" s="53"/>
      <c r="G54" s="53"/>
      <c r="H54" s="53"/>
      <c r="I54" s="53"/>
      <c r="J54" s="53"/>
      <c r="K54" s="53"/>
      <c r="L54" s="53"/>
      <c r="M54" s="53"/>
      <c r="N54" s="53"/>
      <c r="O54" s="53"/>
      <c r="P54" s="53"/>
      <c r="Q54" s="53"/>
      <c r="R54" s="53"/>
      <c r="S54" s="53"/>
      <c r="T54" s="53"/>
      <c r="U54" s="53"/>
      <c r="V54" s="53"/>
    </row>
    <row r="55" spans="1:22" x14ac:dyDescent="0.25">
      <c r="A55" s="31"/>
      <c r="B55" s="31"/>
      <c r="C55" s="264" t="s">
        <v>185</v>
      </c>
      <c r="D55" s="265"/>
      <c r="E55" s="265"/>
      <c r="F55" s="266"/>
      <c r="G55" s="264" t="s">
        <v>158</v>
      </c>
      <c r="H55" s="265"/>
      <c r="I55" s="265"/>
      <c r="J55" s="266"/>
      <c r="K55" s="264" t="s">
        <v>186</v>
      </c>
      <c r="L55" s="265"/>
      <c r="M55" s="265"/>
      <c r="N55" s="266"/>
      <c r="O55" s="264" t="s">
        <v>187</v>
      </c>
      <c r="P55" s="265"/>
      <c r="Q55" s="266"/>
      <c r="R55" s="264" t="s">
        <v>188</v>
      </c>
      <c r="S55" s="266"/>
      <c r="T55" s="31"/>
      <c r="U55" s="31"/>
      <c r="V55" s="31"/>
    </row>
    <row r="56" spans="1:22" s="45" customFormat="1" ht="36.75" customHeight="1" x14ac:dyDescent="0.25">
      <c r="B56" s="251" t="s">
        <v>189</v>
      </c>
      <c r="C56" s="226" t="s">
        <v>190</v>
      </c>
      <c r="D56" s="227" t="s">
        <v>191</v>
      </c>
      <c r="E56" s="227" t="s">
        <v>192</v>
      </c>
      <c r="F56" s="228" t="s">
        <v>193</v>
      </c>
      <c r="G56" s="226" t="s">
        <v>194</v>
      </c>
      <c r="H56" s="227" t="s">
        <v>195</v>
      </c>
      <c r="I56" s="227" t="s">
        <v>196</v>
      </c>
      <c r="J56" s="228" t="s">
        <v>197</v>
      </c>
      <c r="K56" s="226" t="s">
        <v>198</v>
      </c>
      <c r="L56" s="227" t="s">
        <v>199</v>
      </c>
      <c r="M56" s="227" t="s">
        <v>200</v>
      </c>
      <c r="N56" s="228" t="s">
        <v>201</v>
      </c>
      <c r="O56" s="226" t="s">
        <v>202</v>
      </c>
      <c r="P56" s="227" t="s">
        <v>203</v>
      </c>
      <c r="Q56" s="228" t="s">
        <v>204</v>
      </c>
      <c r="R56" s="226" t="s">
        <v>205</v>
      </c>
      <c r="S56" s="228" t="s">
        <v>206</v>
      </c>
      <c r="T56" s="223" t="s">
        <v>207</v>
      </c>
    </row>
    <row r="57" spans="1:22" s="23" customFormat="1" x14ac:dyDescent="0.25">
      <c r="B57" s="31" t="s">
        <v>171</v>
      </c>
      <c r="C57" s="252">
        <f>VLOOKUP(Regional_Distribution_of_Heritage_Assets[[#This Row],[Assets by region]],Registered_Parks_and_Gardens_by_Region[[#All],[Region]:[Trend]],21,FALSE)</f>
        <v>56</v>
      </c>
      <c r="D57" s="242">
        <f>Regional_Distribution_of_Heritage_Assets[[#This Row],[Parks and Gardens_
Total]]/MAX(Regional_Distribution_of_Heritage_Assets[Parks and Gardens_
Total])</f>
        <v>3.3018867924528301E-2</v>
      </c>
      <c r="E57" s="237">
        <f>Regional_Distribution_of_Heritage_Assets[[#This Row],[Parks and Gardens_
Total]]-51</f>
        <v>5</v>
      </c>
      <c r="F57" s="234">
        <f>Regional_Distribution_of_Heritage_Assets[[#This Row],[Parks and Gardens_
Change 2003 to 2021]]/51</f>
        <v>9.8039215686274508E-2</v>
      </c>
      <c r="G57" s="252">
        <f>VLOOKUP(Regional_Distribution_of_Heritage_Assets[[#This Row],[Assets by region]],Scheduled_Monuments_by_Region[[#All],[Region]:[Trend]],21,)</f>
        <v>1401</v>
      </c>
      <c r="H57" s="242">
        <f>Regional_Distribution_of_Heritage_Assets[[#This Row],[Scheduled Monuments_
Total]]/MAX(Regional_Distribution_of_Heritage_Assets[Scheduled Monuments_
Total])</f>
        <v>7.0320734829091999E-2</v>
      </c>
      <c r="I57" s="237">
        <f>Regional_Distribution_of_Heritage_Assets[[#This Row],[Scheduled Monuments_
Total]]-1349</f>
        <v>52</v>
      </c>
      <c r="J57" s="234">
        <f>Regional_Distribution_of_Heritage_Assets[[#This Row],[Scheduled Monuments_
Change 2003* to 2021]]/1349</f>
        <v>3.8547071905114902E-2</v>
      </c>
      <c r="K57" s="252">
        <f>VLOOKUP(Regional_Distribution_of_Heritage_Assets[[#This Row],[Assets by region]],Historic_Battlefields_by_Region[[#All],[Region]:[% change 
2009 to 2021]],16,FALSE)</f>
        <v>6</v>
      </c>
      <c r="L57" s="242">
        <f>Regional_Distribution_of_Heritage_Assets[[#This Row],[Registered Battlefields_
Total]]/MAX(Regional_Distribution_of_Heritage_Assets[Registered Battlefields_
Total])</f>
        <v>0.1276595744680851</v>
      </c>
      <c r="M57" s="237">
        <f>Regional_Distribution_of_Heritage_Assets[[#This Row],[Registered Battlefields_
Total]]-6</f>
        <v>0</v>
      </c>
      <c r="N57" s="234">
        <f>Regional_Distribution_of_Heritage_Assets[[#This Row],[Registered Battlefields_
Change 2009 to 2021]]/6</f>
        <v>0</v>
      </c>
      <c r="O57" s="252">
        <f>VLOOKUP(Regional_Distribution_of_Heritage_Assets[[#This Row],[Assets by region]],Protected_Wrecks_by_Region[[#All],[Region]:[Trend]],21,FALSE)</f>
        <v>1</v>
      </c>
      <c r="P57" s="242">
        <f>Regional_Distribution_of_Heritage_Assets[[#This Row],[Historic Wrecks_
Total]]/MAX(Regional_Distribution_of_Heritage_Assets[Historic Wrecks_
Total])</f>
        <v>1.8518518518518517E-2</v>
      </c>
      <c r="Q57" s="256">
        <f>Regional_Distribution_of_Heritage_Assets[[#This Row],[Historic Wrecks_
Total]]-1</f>
        <v>0</v>
      </c>
      <c r="R57" s="252">
        <v>2</v>
      </c>
      <c r="S57" s="234">
        <f>Regional_Distribution_of_Heritage_Assets[[#This Row],[World Heritage Sites_
Total]]/MAX(Regional_Distribution_of_Heritage_Assets[World Heritage Sites_
Total])</f>
        <v>0.1</v>
      </c>
      <c r="T57" s="237">
        <f>SUM(VLOOKUP(Regional_Distribution_of_Heritage_Assets[[#This Row],[Assets by region]],Listed_Buildings[[#All],[Listed Buildings]:[Total Number]],2,FALSE),Regional_Distribution_of_Heritage_Assets[[#This Row],[Parks and Gardens_
Total]],Regional_Distribution_of_Heritage_Assets[[#This Row],[Scheduled Monuments_
Total]],Regional_Distribution_of_Heritage_Assets[[#This Row],[Registered Battlefields_
Total]],Regional_Distribution_of_Heritage_Assets[[#This Row],[Historic Wrecks_
Total]],Regional_Distribution_of_Heritage_Assets[[#This Row],[World Heritage Sites_
Total]])</f>
        <v>13881</v>
      </c>
    </row>
    <row r="58" spans="1:22" x14ac:dyDescent="0.25">
      <c r="A58" s="31"/>
      <c r="B58" s="31" t="s">
        <v>172</v>
      </c>
      <c r="C58" s="252">
        <f>VLOOKUP(Regional_Distribution_of_Heritage_Assets[[#This Row],[Assets by region]],Registered_Parks_and_Gardens_by_Region[[#All],[Region]:[Trend]],21,FALSE)</f>
        <v>137</v>
      </c>
      <c r="D58" s="242">
        <f>Regional_Distribution_of_Heritage_Assets[[#This Row],[Parks and Gardens_
Total]]/MAX(Regional_Distribution_of_Heritage_Assets[Parks and Gardens_
Total])</f>
        <v>8.0778301886792456E-2</v>
      </c>
      <c r="E58" s="237">
        <f>Regional_Distribution_of_Heritage_Assets[[#This Row],[Parks and Gardens_
Total]]-129</f>
        <v>8</v>
      </c>
      <c r="F58" s="234">
        <f>Regional_Distribution_of_Heritage_Assets[[#This Row],[Parks and Gardens_
Change 2003 to 2021]]/129</f>
        <v>6.2015503875968991E-2</v>
      </c>
      <c r="G58" s="252">
        <f>VLOOKUP(Regional_Distribution_of_Heritage_Assets[[#This Row],[Assets by region]],Scheduled_Monuments_by_Region[[#All],[Region]:[Trend]],21,)</f>
        <v>1328</v>
      </c>
      <c r="H58" s="242">
        <f>Regional_Distribution_of_Heritage_Assets[[#This Row],[Scheduled Monuments_
Total]]/MAX(Regional_Distribution_of_Heritage_Assets[Scheduled Monuments_
Total])</f>
        <v>6.6656628017868799E-2</v>
      </c>
      <c r="I58" s="237">
        <f>Regional_Distribution_of_Heritage_Assets[[#This Row],[Scheduled Monuments_
Total]]-1316</f>
        <v>12</v>
      </c>
      <c r="J58" s="234">
        <f>Regional_Distribution_of_Heritage_Assets[[#This Row],[Scheduled Monuments_
Change 2003* to 2021]]/1316</f>
        <v>9.11854103343465E-3</v>
      </c>
      <c r="K58" s="252">
        <f>VLOOKUP(Regional_Distribution_of_Heritage_Assets[[#This Row],[Assets by region]],Historic_Battlefields_by_Region[[#All],[Region]:[% change 
2009 to 2021]],16,FALSE)</f>
        <v>4</v>
      </c>
      <c r="L58" s="242">
        <f>Regional_Distribution_of_Heritage_Assets[[#This Row],[Registered Battlefields_
Total]]/MAX(Regional_Distribution_of_Heritage_Assets[Registered Battlefields_
Total])</f>
        <v>8.5106382978723402E-2</v>
      </c>
      <c r="M58" s="237">
        <f>Regional_Distribution_of_Heritage_Assets[[#This Row],[Registered Battlefields_
Total]]-3</f>
        <v>1</v>
      </c>
      <c r="N58" s="234">
        <f>Regional_Distribution_of_Heritage_Assets[[#This Row],[Registered Battlefields_
Change 2009 to 2021]]/3</f>
        <v>0.33333333333333331</v>
      </c>
      <c r="O58" s="252">
        <f>VLOOKUP(Regional_Distribution_of_Heritage_Assets[[#This Row],[Assets by region]],Protected_Wrecks_by_Region[[#All],[Region]:[Trend]],21,FALSE)</f>
        <v>0</v>
      </c>
      <c r="P58" s="242">
        <f>Regional_Distribution_of_Heritage_Assets[[#This Row],[Historic Wrecks_
Total]]/MAX(Regional_Distribution_of_Heritage_Assets[Historic Wrecks_
Total])</f>
        <v>0</v>
      </c>
      <c r="Q58" s="256">
        <f>Regional_Distribution_of_Heritage_Assets[[#This Row],[Historic Wrecks_
Total]]-0</f>
        <v>0</v>
      </c>
      <c r="R58" s="252">
        <v>3</v>
      </c>
      <c r="S58" s="234">
        <f>Regional_Distribution_of_Heritage_Assets[[#This Row],[World Heritage Sites_
Total]]/MAX(Regional_Distribution_of_Heritage_Assets[World Heritage Sites_
Total])</f>
        <v>0.15</v>
      </c>
      <c r="T58" s="237">
        <f>SUM(VLOOKUP(Regional_Distribution_of_Heritage_Assets[[#This Row],[Assets by region]],Listed_Buildings[[#All],[Listed Buildings]:[Total Number]],2,FALSE),Regional_Distribution_of_Heritage_Assets[[#This Row],[Parks and Gardens_
Total]],Regional_Distribution_of_Heritage_Assets[[#This Row],[Scheduled Monuments_
Total]],Regional_Distribution_of_Heritage_Assets[[#This Row],[Registered Battlefields_
Total]],Regional_Distribution_of_Heritage_Assets[[#This Row],[Historic Wrecks_
Total]],Regional_Distribution_of_Heritage_Assets[[#This Row],[World Heritage Sites_
Total]])</f>
        <v>27271</v>
      </c>
      <c r="U58" s="31"/>
      <c r="V58" s="23"/>
    </row>
    <row r="59" spans="1:22" x14ac:dyDescent="0.25">
      <c r="A59" s="31"/>
      <c r="B59" s="31" t="s">
        <v>173</v>
      </c>
      <c r="C59" s="252">
        <f>VLOOKUP(Regional_Distribution_of_Heritage_Assets[[#This Row],[Assets by region]],Registered_Parks_and_Gardens_by_Region[[#All],[Region]:[Trend]],21,FALSE)</f>
        <v>127</v>
      </c>
      <c r="D59" s="242">
        <f>Regional_Distribution_of_Heritage_Assets[[#This Row],[Parks and Gardens_
Total]]/MAX(Regional_Distribution_of_Heritage_Assets[Parks and Gardens_
Total])</f>
        <v>7.4882075471698117E-2</v>
      </c>
      <c r="E59" s="237">
        <f>Regional_Distribution_of_Heritage_Assets[[#This Row],[Parks and Gardens_
Total]]-103</f>
        <v>24</v>
      </c>
      <c r="F59" s="234">
        <f>Regional_Distribution_of_Heritage_Assets[[#This Row],[Parks and Gardens_
Change 2003 to 2021]]/103</f>
        <v>0.23300970873786409</v>
      </c>
      <c r="G59" s="252">
        <f>VLOOKUP(Regional_Distribution_of_Heritage_Assets[[#This Row],[Assets by region]],Scheduled_Monuments_by_Region[[#All],[Region]:[Trend]],21,)</f>
        <v>2644</v>
      </c>
      <c r="H59" s="242">
        <f>Regional_Distribution_of_Heritage_Assets[[#This Row],[Scheduled Monuments_
Total]]/MAX(Regional_Distribution_of_Heritage_Assets[Scheduled Monuments_
Total])</f>
        <v>0.13271093710786527</v>
      </c>
      <c r="I59" s="237">
        <f>Regional_Distribution_of_Heritage_Assets[[#This Row],[Scheduled Monuments_
Total]]-2554</f>
        <v>90</v>
      </c>
      <c r="J59" s="234">
        <f>Regional_Distribution_of_Heritage_Assets[[#This Row],[Scheduled Monuments_
Change 2003* to 2021]]/2554</f>
        <v>3.5238841033672669E-2</v>
      </c>
      <c r="K59" s="252">
        <f>VLOOKUP(Regional_Distribution_of_Heritage_Assets[[#This Row],[Assets by region]],Historic_Battlefields_by_Region[[#All],[Region]:[% change 
2009 to 2021]],16,FALSE)</f>
        <v>7</v>
      </c>
      <c r="L59" s="242">
        <f>Regional_Distribution_of_Heritage_Assets[[#This Row],[Registered Battlefields_
Total]]/MAX(Regional_Distribution_of_Heritage_Assets[Registered Battlefields_
Total])</f>
        <v>0.14893617021276595</v>
      </c>
      <c r="M59" s="237">
        <f>Regional_Distribution_of_Heritage_Assets[[#This Row],[Registered Battlefields_
Total]]-7</f>
        <v>0</v>
      </c>
      <c r="N59" s="234">
        <f>Regional_Distribution_of_Heritage_Assets[[#This Row],[Registered Battlefields_
Change 2009 to 2021]]/7</f>
        <v>0</v>
      </c>
      <c r="O59" s="252">
        <f>VLOOKUP(Regional_Distribution_of_Heritage_Assets[[#This Row],[Assets by region]],Protected_Wrecks_by_Region[[#All],[Region]:[Trend]],21,FALSE)</f>
        <v>2</v>
      </c>
      <c r="P59" s="242">
        <f>Regional_Distribution_of_Heritage_Assets[[#This Row],[Historic Wrecks_
Total]]/MAX(Regional_Distribution_of_Heritage_Assets[Historic Wrecks_
Total])</f>
        <v>3.7037037037037035E-2</v>
      </c>
      <c r="Q59" s="256">
        <f>Regional_Distribution_of_Heritage_Assets[[#This Row],[Historic Wrecks_
Total]]-1</f>
        <v>1</v>
      </c>
      <c r="R59" s="252">
        <v>2</v>
      </c>
      <c r="S59" s="234">
        <f>Regional_Distribution_of_Heritage_Assets[[#This Row],[World Heritage Sites_
Total]]/MAX(Regional_Distribution_of_Heritage_Assets[World Heritage Sites_
Total])</f>
        <v>0.1</v>
      </c>
      <c r="T59" s="237">
        <f>SUM(VLOOKUP(Regional_Distribution_of_Heritage_Assets[[#This Row],[Assets by region]],Listed_Buildings[[#All],[Listed Buildings]:[Total Number]],2,FALSE),Regional_Distribution_of_Heritage_Assets[[#This Row],[Parks and Gardens_
Total]],Regional_Distribution_of_Heritage_Assets[[#This Row],[Scheduled Monuments_
Total]],Regional_Distribution_of_Heritage_Assets[[#This Row],[Registered Battlefields_
Total]],Regional_Distribution_of_Heritage_Assets[[#This Row],[Historic Wrecks_
Total]],Regional_Distribution_of_Heritage_Assets[[#This Row],[World Heritage Sites_
Total]])</f>
        <v>34314</v>
      </c>
      <c r="U59" s="31"/>
      <c r="V59" s="23"/>
    </row>
    <row r="60" spans="1:22" x14ac:dyDescent="0.25">
      <c r="A60" s="31"/>
      <c r="B60" s="31" t="s">
        <v>174</v>
      </c>
      <c r="C60" s="252">
        <f>VLOOKUP(Regional_Distribution_of_Heritage_Assets[[#This Row],[Assets by region]],Registered_Parks_and_Gardens_by_Region[[#All],[Region]:[Trend]],21,FALSE)</f>
        <v>146</v>
      </c>
      <c r="D60" s="242">
        <f>Regional_Distribution_of_Heritage_Assets[[#This Row],[Parks and Gardens_
Total]]/MAX(Regional_Distribution_of_Heritage_Assets[Parks and Gardens_
Total])</f>
        <v>8.6084905660377353E-2</v>
      </c>
      <c r="E60" s="237">
        <f>Regional_Distribution_of_Heritage_Assets[[#This Row],[Parks and Gardens_
Total]]-133</f>
        <v>13</v>
      </c>
      <c r="F60" s="234">
        <f>Regional_Distribution_of_Heritage_Assets[[#This Row],[Parks and Gardens_
Change 2003 to 2021]]/133</f>
        <v>9.7744360902255634E-2</v>
      </c>
      <c r="G60" s="252">
        <f>VLOOKUP(Regional_Distribution_of_Heritage_Assets[[#This Row],[Assets by region]],Scheduled_Monuments_by_Region[[#All],[Region]:[Trend]],21,)</f>
        <v>1549</v>
      </c>
      <c r="H60" s="242">
        <f>Regional_Distribution_of_Heritage_Assets[[#This Row],[Scheduled Monuments_
Total]]/MAX(Regional_Distribution_of_Heritage_Assets[Scheduled Monuments_
Total])</f>
        <v>7.7749334939517148E-2</v>
      </c>
      <c r="I60" s="237">
        <f>Regional_Distribution_of_Heritage_Assets[[#This Row],[Scheduled Monuments_
Total]]-1510</f>
        <v>39</v>
      </c>
      <c r="J60" s="234">
        <f>Regional_Distribution_of_Heritage_Assets[[#This Row],[Scheduled Monuments_
Change 2003* to 2021]]/1510</f>
        <v>2.5827814569536423E-2</v>
      </c>
      <c r="K60" s="252">
        <f>VLOOKUP(Regional_Distribution_of_Heritage_Assets[[#This Row],[Assets by region]],Historic_Battlefields_by_Region[[#All],[Region]:[% change 
2009 to 2021]],16,FALSE)</f>
        <v>6</v>
      </c>
      <c r="L60" s="242">
        <f>Regional_Distribution_of_Heritage_Assets[[#This Row],[Registered Battlefields_
Total]]/MAX(Regional_Distribution_of_Heritage_Assets[Registered Battlefields_
Total])</f>
        <v>0.1276595744680851</v>
      </c>
      <c r="M60" s="237">
        <f>Regional_Distribution_of_Heritage_Assets[[#This Row],[Registered Battlefields_
Total]]-5</f>
        <v>1</v>
      </c>
      <c r="N60" s="234">
        <f>Regional_Distribution_of_Heritage_Assets[[#This Row],[Registered Battlefields_
Change 2009 to 2021]]/5</f>
        <v>0.2</v>
      </c>
      <c r="O60" s="252">
        <f>VLOOKUP(Regional_Distribution_of_Heritage_Assets[[#This Row],[Assets by region]],Protected_Wrecks_by_Region[[#All],[Region]:[Trend]],21,FALSE)</f>
        <v>0</v>
      </c>
      <c r="P60" s="242">
        <f>Regional_Distribution_of_Heritage_Assets[[#This Row],[Historic Wrecks_
Total]]/MAX(Regional_Distribution_of_Heritage_Assets[Historic Wrecks_
Total])</f>
        <v>0</v>
      </c>
      <c r="Q60" s="256">
        <f>Regional_Distribution_of_Heritage_Assets[[#This Row],[Historic Wrecks_
Total]]-0</f>
        <v>0</v>
      </c>
      <c r="R60" s="252">
        <v>1</v>
      </c>
      <c r="S60" s="234">
        <f>Regional_Distribution_of_Heritage_Assets[[#This Row],[World Heritage Sites_
Total]]/MAX(Regional_Distribution_of_Heritage_Assets[World Heritage Sites_
Total])</f>
        <v>0.05</v>
      </c>
      <c r="T60" s="237">
        <f>SUM(VLOOKUP(Regional_Distribution_of_Heritage_Assets[[#This Row],[Assets by region]],Listed_Buildings[[#All],[Listed Buildings]:[Total Number]],2,FALSE),Regional_Distribution_of_Heritage_Assets[[#This Row],[Parks and Gardens_
Total]],Regional_Distribution_of_Heritage_Assets[[#This Row],[Scheduled Monuments_
Total]],Regional_Distribution_of_Heritage_Assets[[#This Row],[Registered Battlefields_
Total]],Regional_Distribution_of_Heritage_Assets[[#This Row],[Historic Wrecks_
Total]],Regional_Distribution_of_Heritage_Assets[[#This Row],[World Heritage Sites_
Total]])</f>
        <v>31728</v>
      </c>
      <c r="U60" s="31"/>
      <c r="V60" s="23"/>
    </row>
    <row r="61" spans="1:22" x14ac:dyDescent="0.25">
      <c r="A61" s="31"/>
      <c r="B61" s="31" t="s">
        <v>175</v>
      </c>
      <c r="C61" s="252">
        <f>VLOOKUP(Regional_Distribution_of_Heritage_Assets[[#This Row],[Assets by region]],Registered_Parks_and_Gardens_by_Region[[#All],[Region]:[Trend]],21,FALSE)</f>
        <v>155</v>
      </c>
      <c r="D61" s="242">
        <f>Regional_Distribution_of_Heritage_Assets[[#This Row],[Parks and Gardens_
Total]]/MAX(Regional_Distribution_of_Heritage_Assets[Parks and Gardens_
Total])</f>
        <v>9.1391509433962265E-2</v>
      </c>
      <c r="E61" s="237">
        <f>Regional_Distribution_of_Heritage_Assets[[#This Row],[Parks and Gardens_
Total]]-145</f>
        <v>10</v>
      </c>
      <c r="F61" s="234">
        <f>Regional_Distribution_of_Heritage_Assets[[#This Row],[Parks and Gardens_
Change 2003 to 2021]]/145</f>
        <v>6.8965517241379309E-2</v>
      </c>
      <c r="G61" s="252">
        <f>VLOOKUP(Regional_Distribution_of_Heritage_Assets[[#This Row],[Assets by region]],Scheduled_Monuments_by_Region[[#All],[Region]:[Trend]],21,)</f>
        <v>1402</v>
      </c>
      <c r="H61" s="242">
        <f>Regional_Distribution_of_Heritage_Assets[[#This Row],[Scheduled Monuments_
Total]]/MAX(Regional_Distribution_of_Heritage_Assets[Scheduled Monuments_
Total])</f>
        <v>7.037092807308136E-2</v>
      </c>
      <c r="I61" s="237">
        <f>Regional_Distribution_of_Heritage_Assets[[#This Row],[Scheduled Monuments_
Total]]-1407</f>
        <v>-5</v>
      </c>
      <c r="J61" s="234">
        <f>Regional_Distribution_of_Heritage_Assets[[#This Row],[Scheduled Monuments_
Change 2003* to 2021]]/1407</f>
        <v>-3.5536602700781805E-3</v>
      </c>
      <c r="K61" s="252">
        <f>VLOOKUP(Regional_Distribution_of_Heritage_Assets[[#This Row],[Assets by region]],Historic_Battlefields_by_Region[[#All],[Region]:[% change 
2009 to 2021]],16,FALSE)</f>
        <v>6</v>
      </c>
      <c r="L61" s="242">
        <f>Regional_Distribution_of_Heritage_Assets[[#This Row],[Registered Battlefields_
Total]]/MAX(Regional_Distribution_of_Heritage_Assets[Registered Battlefields_
Total])</f>
        <v>0.1276595744680851</v>
      </c>
      <c r="M61" s="237">
        <f>Regional_Distribution_of_Heritage_Assets[[#This Row],[Registered Battlefields_
Total]]-6</f>
        <v>0</v>
      </c>
      <c r="N61" s="234">
        <f>Regional_Distribution_of_Heritage_Assets[[#This Row],[Registered Battlefields_
Change 2009 to 2021]]/6</f>
        <v>0</v>
      </c>
      <c r="O61" s="252">
        <f>VLOOKUP(Regional_Distribution_of_Heritage_Assets[[#This Row],[Assets by region]],Protected_Wrecks_by_Region[[#All],[Region]:[Trend]],21,FALSE)</f>
        <v>0</v>
      </c>
      <c r="P61" s="242">
        <f>Regional_Distribution_of_Heritage_Assets[[#This Row],[Historic Wrecks_
Total]]/MAX(Regional_Distribution_of_Heritage_Assets[Historic Wrecks_
Total])</f>
        <v>0</v>
      </c>
      <c r="Q61" s="256">
        <f>Regional_Distribution_of_Heritage_Assets[[#This Row],[Historic Wrecks_
Total]]-0</f>
        <v>0</v>
      </c>
      <c r="R61" s="252">
        <v>2</v>
      </c>
      <c r="S61" s="234">
        <f>Regional_Distribution_of_Heritage_Assets[[#This Row],[World Heritage Sites_
Total]]/MAX(Regional_Distribution_of_Heritage_Assets[World Heritage Sites_
Total])</f>
        <v>0.1</v>
      </c>
      <c r="T61" s="237">
        <f>SUM(VLOOKUP(Regional_Distribution_of_Heritage_Assets[[#This Row],[Assets by region]],Listed_Buildings[[#All],[Listed Buildings]:[Total Number]],2,FALSE),Regional_Distribution_of_Heritage_Assets[[#This Row],[Parks and Gardens_
Total]],Regional_Distribution_of_Heritage_Assets[[#This Row],[Scheduled Monuments_
Total]],Regional_Distribution_of_Heritage_Assets[[#This Row],[Registered Battlefields_
Total]],Regional_Distribution_of_Heritage_Assets[[#This Row],[Historic Wrecks_
Total]],Regional_Distribution_of_Heritage_Assets[[#This Row],[World Heritage Sites_
Total]])</f>
        <v>36129</v>
      </c>
      <c r="U61" s="31"/>
      <c r="V61" s="23"/>
    </row>
    <row r="62" spans="1:22" x14ac:dyDescent="0.25">
      <c r="A62" s="31"/>
      <c r="B62" s="31" t="s">
        <v>176</v>
      </c>
      <c r="C62" s="252">
        <f>VLOOKUP(Regional_Distribution_of_Heritage_Assets[[#This Row],[Assets by region]],Registered_Parks_and_Gardens_by_Region[[#All],[Region]:[Trend]],21,FALSE)</f>
        <v>223</v>
      </c>
      <c r="D62" s="242">
        <f>Regional_Distribution_of_Heritage_Assets[[#This Row],[Parks and Gardens_
Total]]/MAX(Regional_Distribution_of_Heritage_Assets[Parks and Gardens_
Total])</f>
        <v>0.13148584905660377</v>
      </c>
      <c r="E62" s="237">
        <f>Regional_Distribution_of_Heritage_Assets[[#This Row],[Parks and Gardens_
Total]]-211</f>
        <v>12</v>
      </c>
      <c r="F62" s="234">
        <f>Regional_Distribution_of_Heritage_Assets[[#This Row],[Parks and Gardens_
Change 2003 to 2021]]/211</f>
        <v>5.6872037914691941E-2</v>
      </c>
      <c r="G62" s="252">
        <f>VLOOKUP(Regional_Distribution_of_Heritage_Assets[[#This Row],[Assets by region]],Scheduled_Monuments_by_Region[[#All],[Region]:[Trend]],21,)</f>
        <v>1762</v>
      </c>
      <c r="H62" s="242">
        <f>Regional_Distribution_of_Heritage_Assets[[#This Row],[Scheduled Monuments_
Total]]/MAX(Regional_Distribution_of_Heritage_Assets[Scheduled Monuments_
Total])</f>
        <v>8.8440495909250613E-2</v>
      </c>
      <c r="I62" s="237">
        <f>Regional_Distribution_of_Heritage_Assets[[#This Row],[Scheduled Monuments_
Total]]-1677</f>
        <v>85</v>
      </c>
      <c r="J62" s="234">
        <f>Regional_Distribution_of_Heritage_Assets[[#This Row],[Scheduled Monuments_
Change 2003* to 2021]]/1677</f>
        <v>5.0685748360166961E-2</v>
      </c>
      <c r="K62" s="252">
        <f>VLOOKUP(Regional_Distribution_of_Heritage_Assets[[#This Row],[Assets by region]],Historic_Battlefields_by_Region[[#All],[Region]:[% change 
2009 to 2021]],16,FALSE)</f>
        <v>1</v>
      </c>
      <c r="L62" s="242">
        <f>Regional_Distribution_of_Heritage_Assets[[#This Row],[Registered Battlefields_
Total]]/MAX(Regional_Distribution_of_Heritage_Assets[Registered Battlefields_
Total])</f>
        <v>2.1276595744680851E-2</v>
      </c>
      <c r="M62" s="237">
        <f>Regional_Distribution_of_Heritage_Assets[[#This Row],[Registered Battlefields_
Total]]-1</f>
        <v>0</v>
      </c>
      <c r="N62" s="234">
        <f>Regional_Distribution_of_Heritage_Assets[[#This Row],[Registered Battlefields_
Change 2009 to 2021]]/1</f>
        <v>0</v>
      </c>
      <c r="O62" s="252">
        <f>VLOOKUP(Regional_Distribution_of_Heritage_Assets[[#This Row],[Assets by region]],Protected_Wrecks_by_Region[[#All],[Region]:[Trend]],21,FALSE)</f>
        <v>2</v>
      </c>
      <c r="P62" s="242">
        <f>Regional_Distribution_of_Heritage_Assets[[#This Row],[Historic Wrecks_
Total]]/MAX(Regional_Distribution_of_Heritage_Assets[Historic Wrecks_
Total])</f>
        <v>3.7037037037037035E-2</v>
      </c>
      <c r="Q62" s="256">
        <f>Regional_Distribution_of_Heritage_Assets[[#This Row],[Historic Wrecks_
Total]]-2</f>
        <v>0</v>
      </c>
      <c r="R62" s="252">
        <v>0</v>
      </c>
      <c r="S62" s="234">
        <f>Regional_Distribution_of_Heritage_Assets[[#This Row],[World Heritage Sites_
Total]]/MAX(Regional_Distribution_of_Heritage_Assets[World Heritage Sites_
Total])</f>
        <v>0</v>
      </c>
      <c r="T62" s="237">
        <f>SUM(VLOOKUP(Regional_Distribution_of_Heritage_Assets[[#This Row],[Assets by region]],Listed_Buildings[[#All],[Listed Buildings]:[Total Number]],2,FALSE),Regional_Distribution_of_Heritage_Assets[[#This Row],[Parks and Gardens_
Total]],Regional_Distribution_of_Heritage_Assets[[#This Row],[Scheduled Monuments_
Total]],Regional_Distribution_of_Heritage_Assets[[#This Row],[Registered Battlefields_
Total]],Regional_Distribution_of_Heritage_Assets[[#This Row],[Historic Wrecks_
Total]],Regional_Distribution_of_Heritage_Assets[[#This Row],[World Heritage Sites_
Total]])</f>
        <v>60314</v>
      </c>
      <c r="U62" s="31"/>
      <c r="V62" s="23"/>
    </row>
    <row r="63" spans="1:22" x14ac:dyDescent="0.25">
      <c r="A63" s="31"/>
      <c r="B63" s="31" t="s">
        <v>177</v>
      </c>
      <c r="C63" s="252">
        <f>VLOOKUP(Regional_Distribution_of_Heritage_Assets[[#This Row],[Assets by region]],Registered_Parks_and_Gardens_by_Region[[#All],[Region]:[Trend]],21,FALSE)</f>
        <v>166</v>
      </c>
      <c r="D63" s="242">
        <f>Regional_Distribution_of_Heritage_Assets[[#This Row],[Parks and Gardens_
Total]]/MAX(Regional_Distribution_of_Heritage_Assets[Parks and Gardens_
Total])</f>
        <v>9.7877358490566044E-2</v>
      </c>
      <c r="E63" s="237">
        <f>Regional_Distribution_of_Heritage_Assets[[#This Row],[Parks and Gardens_
Total]]-142</f>
        <v>24</v>
      </c>
      <c r="F63" s="234">
        <f>Regional_Distribution_of_Heritage_Assets[[#This Row],[Parks and Gardens_
Change 2003 to 2021]]/142</f>
        <v>0.16901408450704225</v>
      </c>
      <c r="G63" s="252">
        <f>VLOOKUP(Regional_Distribution_of_Heritage_Assets[[#This Row],[Assets by region]],Scheduled_Monuments_by_Region[[#All],[Region]:[Trend]],21,)</f>
        <v>169</v>
      </c>
      <c r="H63" s="242">
        <f>Regional_Distribution_of_Heritage_Assets[[#This Row],[Scheduled Monuments_
Total]]/MAX(Regional_Distribution_of_Heritage_Assets[Scheduled Monuments_
Total])</f>
        <v>8.482658234201676E-3</v>
      </c>
      <c r="I63" s="237">
        <f>Regional_Distribution_of_Heritage_Assets[[#This Row],[Scheduled Monuments_
Total]]-150</f>
        <v>19</v>
      </c>
      <c r="J63" s="234">
        <f>Regional_Distribution_of_Heritage_Assets[[#This Row],[Scheduled Monuments_
Change 2003* to 2021]]/150</f>
        <v>0.12666666666666668</v>
      </c>
      <c r="K63" s="252">
        <f>VLOOKUP(Regional_Distribution_of_Heritage_Assets[[#This Row],[Assets by region]],Historic_Battlefields_by_Region[[#All],[Region]:[% change 
2009 to 2021]],16,FALSE)</f>
        <v>1</v>
      </c>
      <c r="L63" s="242">
        <f>Regional_Distribution_of_Heritage_Assets[[#This Row],[Registered Battlefields_
Total]]/MAX(Regional_Distribution_of_Heritage_Assets[Registered Battlefields_
Total])</f>
        <v>2.1276595744680851E-2</v>
      </c>
      <c r="M63" s="237">
        <f>Regional_Distribution_of_Heritage_Assets[[#This Row],[Registered Battlefields_
Total]]-1</f>
        <v>0</v>
      </c>
      <c r="N63" s="234">
        <f>Regional_Distribution_of_Heritage_Assets[[#This Row],[Registered Battlefields_
Change 2009 to 2021]]/1</f>
        <v>0</v>
      </c>
      <c r="O63" s="252">
        <f>VLOOKUP(Regional_Distribution_of_Heritage_Assets[[#This Row],[Assets by region]],Protected_Wrecks_by_Region[[#All],[Region]:[Trend]],21,FALSE)</f>
        <v>0</v>
      </c>
      <c r="P63" s="242">
        <f>Regional_Distribution_of_Heritage_Assets[[#This Row],[Historic Wrecks_
Total]]/MAX(Regional_Distribution_of_Heritage_Assets[Historic Wrecks_
Total])</f>
        <v>0</v>
      </c>
      <c r="Q63" s="256">
        <f>Regional_Distribution_of_Heritage_Assets[[#This Row],[Historic Wrecks_
Total]]-0</f>
        <v>0</v>
      </c>
      <c r="R63" s="252">
        <v>4</v>
      </c>
      <c r="S63" s="234">
        <f>Regional_Distribution_of_Heritage_Assets[[#This Row],[World Heritage Sites_
Total]]/MAX(Regional_Distribution_of_Heritage_Assets[World Heritage Sites_
Total])</f>
        <v>0.2</v>
      </c>
      <c r="T63" s="237">
        <f>SUM(VLOOKUP(Regional_Distribution_of_Heritage_Assets[[#This Row],[Assets by region]],Listed_Buildings[[#All],[Listed Buildings]:[Total Number]],2,FALSE),Regional_Distribution_of_Heritage_Assets[[#This Row],[Parks and Gardens_
Total]],Regional_Distribution_of_Heritage_Assets[[#This Row],[Scheduled Monuments_
Total]],Regional_Distribution_of_Heritage_Assets[[#This Row],[Registered Battlefields_
Total]],Regional_Distribution_of_Heritage_Assets[[#This Row],[Historic Wrecks_
Total]],Regional_Distribution_of_Heritage_Assets[[#This Row],[World Heritage Sites_
Total]])</f>
        <v>19599</v>
      </c>
      <c r="U63" s="31"/>
      <c r="V63" s="23"/>
    </row>
    <row r="64" spans="1:22" x14ac:dyDescent="0.25">
      <c r="A64" s="31"/>
      <c r="B64" s="31" t="s">
        <v>178</v>
      </c>
      <c r="C64" s="252">
        <f>VLOOKUP(Regional_Distribution_of_Heritage_Assets[[#This Row],[Assets by region]],Registered_Parks_and_Gardens_by_Region[[#All],[Region]:[Trend]],21,FALSE)</f>
        <v>381</v>
      </c>
      <c r="D64" s="242">
        <f>Regional_Distribution_of_Heritage_Assets[[#This Row],[Parks and Gardens_
Total]]/MAX(Regional_Distribution_of_Heritage_Assets[Parks and Gardens_
Total])</f>
        <v>0.22464622641509435</v>
      </c>
      <c r="E64" s="237">
        <f>Regional_Distribution_of_Heritage_Assets[[#This Row],[Parks and Gardens_
Total]]-344</f>
        <v>37</v>
      </c>
      <c r="F64" s="234">
        <f>Regional_Distribution_of_Heritage_Assets[[#This Row],[Parks and Gardens_
Change 2003 to 2021]]/344</f>
        <v>0.10755813953488372</v>
      </c>
      <c r="G64" s="252">
        <f>VLOOKUP(Regional_Distribution_of_Heritage_Assets[[#This Row],[Assets by region]],Scheduled_Monuments_by_Region[[#All],[Region]:[Trend]],21,)</f>
        <v>2674</v>
      </c>
      <c r="H64" s="242">
        <f>Regional_Distribution_of_Heritage_Assets[[#This Row],[Scheduled Monuments_
Total]]/MAX(Regional_Distribution_of_Heritage_Assets[Scheduled Monuments_
Total])</f>
        <v>0.13421673442754606</v>
      </c>
      <c r="I64" s="237">
        <f>Regional_Distribution_of_Heritage_Assets[[#This Row],[Scheduled Monuments_
Total]]-2614</f>
        <v>60</v>
      </c>
      <c r="J64" s="234">
        <f>Regional_Distribution_of_Heritage_Assets[[#This Row],[Scheduled Monuments_
Change 2003* to 2021]]/2614</f>
        <v>2.2953328232593728E-2</v>
      </c>
      <c r="K64" s="252">
        <f>VLOOKUP(Regional_Distribution_of_Heritage_Assets[[#This Row],[Assets by region]],Historic_Battlefields_by_Region[[#All],[Region]:[% change 
2009 to 2021]],16,FALSE)</f>
        <v>6</v>
      </c>
      <c r="L64" s="242">
        <f>Regional_Distribution_of_Heritage_Assets[[#This Row],[Registered Battlefields_
Total]]/MAX(Regional_Distribution_of_Heritage_Assets[Registered Battlefields_
Total])</f>
        <v>0.1276595744680851</v>
      </c>
      <c r="M64" s="237">
        <f>Regional_Distribution_of_Heritage_Assets[[#This Row],[Registered Battlefields_
Total]]-6</f>
        <v>0</v>
      </c>
      <c r="N64" s="234">
        <f>Regional_Distribution_of_Heritage_Assets[[#This Row],[Registered Battlefields_
Change 2009 to 2021]]/6</f>
        <v>0</v>
      </c>
      <c r="O64" s="252">
        <f>VLOOKUP(Regional_Distribution_of_Heritage_Assets[[#This Row],[Assets by region]],Protected_Wrecks_by_Region[[#All],[Region]:[Trend]],21,FALSE)</f>
        <v>22</v>
      </c>
      <c r="P64" s="242">
        <f>Regional_Distribution_of_Heritage_Assets[[#This Row],[Historic Wrecks_
Total]]/MAX(Regional_Distribution_of_Heritage_Assets[Historic Wrecks_
Total])</f>
        <v>0.40740740740740738</v>
      </c>
      <c r="Q64" s="256">
        <f>Regional_Distribution_of_Heritage_Assets[[#This Row],[Historic Wrecks_
Total]]-19</f>
        <v>3</v>
      </c>
      <c r="R64" s="252">
        <v>2</v>
      </c>
      <c r="S64" s="234">
        <f>Regional_Distribution_of_Heritage_Assets[[#This Row],[World Heritage Sites_
Total]]/MAX(Regional_Distribution_of_Heritage_Assets[World Heritage Sites_
Total])</f>
        <v>0.1</v>
      </c>
      <c r="T64" s="237">
        <f>SUM(VLOOKUP(Regional_Distribution_of_Heritage_Assets[[#This Row],[Assets by region]],Listed_Buildings[[#All],[Listed Buildings]:[Total Number]],2,FALSE),Regional_Distribution_of_Heritage_Assets[[#This Row],[Parks and Gardens_
Total]],Regional_Distribution_of_Heritage_Assets[[#This Row],[Scheduled Monuments_
Total]],Regional_Distribution_of_Heritage_Assets[[#This Row],[Registered Battlefields_
Total]],Regional_Distribution_of_Heritage_Assets[[#This Row],[Historic Wrecks_
Total]],Regional_Distribution_of_Heritage_Assets[[#This Row],[World Heritage Sites_
Total]])</f>
        <v>80049</v>
      </c>
      <c r="U64" s="31"/>
      <c r="V64" s="23"/>
    </row>
    <row r="65" spans="1:22" x14ac:dyDescent="0.25">
      <c r="A65" s="31"/>
      <c r="B65" s="31" t="s">
        <v>179</v>
      </c>
      <c r="C65" s="252">
        <f>VLOOKUP(Regional_Distribution_of_Heritage_Assets[[#This Row],[Assets by region]],Registered_Parks_and_Gardens_by_Region[[#All],[Region]:[Trend]],21,FALSE)</f>
        <v>305</v>
      </c>
      <c r="D65" s="242">
        <f>Regional_Distribution_of_Heritage_Assets[[#This Row],[Parks and Gardens_
Total]]/MAX(Regional_Distribution_of_Heritage_Assets[Parks and Gardens_
Total])</f>
        <v>0.17983490566037735</v>
      </c>
      <c r="E65" s="237">
        <f>Regional_Distribution_of_Heritage_Assets[[#This Row],[Parks and Gardens_
Total]]-287</f>
        <v>18</v>
      </c>
      <c r="F65" s="234">
        <f>Regional_Distribution_of_Heritage_Assets[[#This Row],[Parks and Gardens_
Change 2003 to 2021]]/287</f>
        <v>6.2717770034843204E-2</v>
      </c>
      <c r="G65" s="252">
        <f>VLOOKUP(Regional_Distribution_of_Heritage_Assets[[#This Row],[Assets by region]],Scheduled_Monuments_by_Region[[#All],[Region]:[Trend]],21,)</f>
        <v>6994</v>
      </c>
      <c r="H65" s="242">
        <f>Regional_Distribution_of_Heritage_Assets[[#This Row],[Scheduled Monuments_
Total]]/MAX(Regional_Distribution_of_Heritage_Assets[Scheduled Monuments_
Total])</f>
        <v>0.35105154846157705</v>
      </c>
      <c r="I65" s="237">
        <f>Regional_Distribution_of_Heritage_Assets[[#This Row],[Scheduled Monuments_
Total]]-6903</f>
        <v>91</v>
      </c>
      <c r="J65" s="234">
        <f>Regional_Distribution_of_Heritage_Assets[[#This Row],[Scheduled Monuments_
Change 2003* to 2021]]/6903</f>
        <v>1.3182674199623353E-2</v>
      </c>
      <c r="K65" s="252">
        <f>VLOOKUP(Regional_Distribution_of_Heritage_Assets[[#This Row],[Assets by region]],Historic_Battlefields_by_Region[[#All],[Region]:[% change 
2009 to 2021]],16,FALSE)</f>
        <v>10</v>
      </c>
      <c r="L65" s="242">
        <f>Regional_Distribution_of_Heritage_Assets[[#This Row],[Registered Battlefields_
Total]]/MAX(Regional_Distribution_of_Heritage_Assets[Registered Battlefields_
Total])</f>
        <v>0.21276595744680851</v>
      </c>
      <c r="M65" s="237">
        <f>Regional_Distribution_of_Heritage_Assets[[#This Row],[Registered Battlefields_
Total]]-8</f>
        <v>2</v>
      </c>
      <c r="N65" s="234">
        <f>Regional_Distribution_of_Heritage_Assets[[#This Row],[Registered Battlefields_
Change 2009 to 2021]]/8</f>
        <v>0.25</v>
      </c>
      <c r="O65" s="252">
        <f>VLOOKUP(Regional_Distribution_of_Heritage_Assets[[#This Row],[Assets by region]],Protected_Wrecks_by_Region[[#All],[Region]:[Trend]],21,FALSE)</f>
        <v>27</v>
      </c>
      <c r="P65" s="242">
        <f>Regional_Distribution_of_Heritage_Assets[[#This Row],[Historic Wrecks_
Total]]/MAX(Regional_Distribution_of_Heritage_Assets[Historic Wrecks_
Total])</f>
        <v>0.5</v>
      </c>
      <c r="Q65" s="256">
        <f>Regional_Distribution_of_Heritage_Assets[[#This Row],[Historic Wrecks_
Total]]-23</f>
        <v>4</v>
      </c>
      <c r="R65" s="252">
        <v>4</v>
      </c>
      <c r="S65" s="234">
        <f>Regional_Distribution_of_Heritage_Assets[[#This Row],[World Heritage Sites_
Total]]/MAX(Regional_Distribution_of_Heritage_Assets[World Heritage Sites_
Total])</f>
        <v>0.2</v>
      </c>
      <c r="T65" s="237">
        <f>SUM(VLOOKUP(Regional_Distribution_of_Heritage_Assets[[#This Row],[Assets by region]],Listed_Buildings[[#All],[Listed Buildings]:[Total Number]],2,FALSE),Regional_Distribution_of_Heritage_Assets[[#This Row],[Parks and Gardens_
Total]],Regional_Distribution_of_Heritage_Assets[[#This Row],[Scheduled Monuments_
Total]],Regional_Distribution_of_Heritage_Assets[[#This Row],[Registered Battlefields_
Total]],Regional_Distribution_of_Heritage_Assets[[#This Row],[Historic Wrecks_
Total]],Regional_Distribution_of_Heritage_Assets[[#This Row],[World Heritage Sites_
Total]])</f>
        <v>97581</v>
      </c>
      <c r="U65" s="31"/>
      <c r="V65" s="23"/>
    </row>
    <row r="66" spans="1:22" s="23" customFormat="1" x14ac:dyDescent="0.25">
      <c r="B66" s="23" t="s">
        <v>180</v>
      </c>
      <c r="C66" s="253">
        <f>VLOOKUP(Regional_Distribution_of_Heritage_Assets[[#This Row],[Assets by region]],Registered_Parks_and_Gardens_by_Region[[#All],[Region]:[Trend]],21,FALSE)</f>
        <v>1696</v>
      </c>
      <c r="D66" s="245">
        <f>Regional_Distribution_of_Heritage_Assets[[#This Row],[Parks and Gardens_
Total]]/MAX(Regional_Distribution_of_Heritage_Assets[Parks and Gardens_
Total])</f>
        <v>1</v>
      </c>
      <c r="E66" s="254">
        <f>Regional_Distribution_of_Heritage_Assets[[#This Row],[Parks and Gardens_
Total]]-1563</f>
        <v>133</v>
      </c>
      <c r="F66" s="255">
        <f>Regional_Distribution_of_Heritage_Assets[[#This Row],[Parks and Gardens_
Change 2003 to 2021]]/1563</f>
        <v>8.5092770313499683E-2</v>
      </c>
      <c r="G66" s="253">
        <f>VLOOKUP(Regional_Distribution_of_Heritage_Assets[[#This Row],[Assets by region]],Scheduled_Monuments_by_Region[[#All],[Region]:[Trend]],21,)</f>
        <v>19923</v>
      </c>
      <c r="H66" s="242">
        <f>Regional_Distribution_of_Heritage_Assets[[#This Row],[Scheduled Monuments_
Total]]/MAX(Regional_Distribution_of_Heritage_Assets[Scheduled Monuments_
Total])</f>
        <v>1</v>
      </c>
      <c r="I66" s="254">
        <f>Regional_Distribution_of_Heritage_Assets[[#This Row],[Scheduled Monuments_
Total]]-19466</f>
        <v>457</v>
      </c>
      <c r="J66" s="234">
        <f>Regional_Distribution_of_Heritage_Assets[[#This Row],[Scheduled Monuments_
Change 2003* to 2021]]/38813</f>
        <v>1.1774405482699096E-2</v>
      </c>
      <c r="K66" s="252">
        <f>VLOOKUP(Regional_Distribution_of_Heritage_Assets[[#This Row],[Assets by region]],Historic_Battlefields_by_Region[[#All],[Region]:[% change 
2009 to 2021]],16,FALSE)</f>
        <v>47</v>
      </c>
      <c r="L66" s="242">
        <f>Regional_Distribution_of_Heritage_Assets[[#This Row],[Registered Battlefields_
Total]]/MAX(Regional_Distribution_of_Heritage_Assets[Registered Battlefields_
Total])</f>
        <v>1</v>
      </c>
      <c r="M66" s="237">
        <f>Regional_Distribution_of_Heritage_Assets[[#This Row],[Registered Battlefields_
Total]]-43</f>
        <v>4</v>
      </c>
      <c r="N66" s="234">
        <f>Regional_Distribution_of_Heritage_Assets[[#This Row],[Registered Battlefields_
Change 2009 to 2021]]/43</f>
        <v>9.3023255813953487E-2</v>
      </c>
      <c r="O66" s="252">
        <f>VLOOKUP(Regional_Distribution_of_Heritage_Assets[[#This Row],[Assets by region]],Protected_Wrecks_by_Region[[#All],[Region]:[Trend]],21,FALSE)</f>
        <v>54</v>
      </c>
      <c r="P66" s="242">
        <f>Regional_Distribution_of_Heritage_Assets[[#This Row],[Historic Wrecks_
Total]]/MAX(Regional_Distribution_of_Heritage_Assets[Historic Wrecks_
Total])</f>
        <v>1</v>
      </c>
      <c r="Q66" s="257">
        <f>Regional_Distribution_of_Heritage_Assets[[#This Row],[Historic Wrecks_
Total]]-46</f>
        <v>8</v>
      </c>
      <c r="R66" s="253">
        <v>20</v>
      </c>
      <c r="S66" s="234">
        <f>Regional_Distribution_of_Heritage_Assets[[#This Row],[World Heritage Sites_
Total]]/MAX(Regional_Distribution_of_Heritage_Assets[World Heritage Sites_
Total])</f>
        <v>1</v>
      </c>
      <c r="T66" s="237">
        <f>SUM(VLOOKUP(Regional_Distribution_of_Heritage_Assets[[#This Row],[Assets by region]],Listed_Buildings[[#All],[Listed Buildings]:[Total Number]],2,FALSE),Regional_Distribution_of_Heritage_Assets[[#This Row],[Parks and Gardens_
Total]],Regional_Distribution_of_Heritage_Assets[[#This Row],[Scheduled Monuments_
Total]],Regional_Distribution_of_Heritage_Assets[[#This Row],[Registered Battlefields_
Total]],Regional_Distribution_of_Heritage_Assets[[#This Row],[Historic Wrecks_
Total]],Regional_Distribution_of_Heritage_Assets[[#This Row],[World Heritage Sites_
Total]])</f>
        <v>400866</v>
      </c>
    </row>
    <row r="67" spans="1:22" x14ac:dyDescent="0.25">
      <c r="A67" s="31"/>
      <c r="B67" s="31" t="s">
        <v>208</v>
      </c>
      <c r="C67" s="31"/>
      <c r="D67" s="31"/>
      <c r="E67" s="31"/>
      <c r="F67" s="31"/>
      <c r="G67" s="31"/>
      <c r="H67" s="31"/>
      <c r="I67" s="31"/>
      <c r="J67" s="31"/>
      <c r="K67" s="31"/>
      <c r="L67" s="31"/>
      <c r="M67" s="31"/>
      <c r="N67" s="31"/>
      <c r="O67" s="31"/>
      <c r="P67" s="31"/>
      <c r="Q67" s="31"/>
      <c r="R67" s="31"/>
      <c r="S67" s="31"/>
      <c r="T67" s="31"/>
      <c r="U67" s="31"/>
      <c r="V67" s="31"/>
    </row>
    <row r="68" spans="1:22" x14ac:dyDescent="0.25">
      <c r="A68" s="31"/>
      <c r="B68" s="31"/>
      <c r="C68" s="31"/>
      <c r="D68" s="31"/>
      <c r="E68" s="31"/>
      <c r="F68" s="31"/>
      <c r="G68" s="31"/>
      <c r="H68" s="31"/>
      <c r="I68" s="31"/>
      <c r="J68" s="31"/>
      <c r="K68" s="31"/>
      <c r="L68" s="31"/>
      <c r="M68" s="31"/>
      <c r="N68" s="31"/>
      <c r="O68" s="31"/>
      <c r="P68" s="31"/>
      <c r="Q68" s="31"/>
      <c r="R68" s="31"/>
      <c r="S68" s="31"/>
      <c r="T68" s="31"/>
      <c r="U68" s="31"/>
      <c r="V68" s="31"/>
    </row>
    <row r="69" spans="1:22" x14ac:dyDescent="0.25">
      <c r="A69" s="31"/>
      <c r="B69" s="31"/>
      <c r="C69" s="31"/>
      <c r="D69" s="31"/>
      <c r="E69" s="31"/>
      <c r="F69" s="31"/>
      <c r="G69" s="31"/>
      <c r="H69" s="31"/>
      <c r="I69" s="31"/>
      <c r="J69" s="31"/>
      <c r="K69" s="31"/>
      <c r="L69" s="31"/>
      <c r="M69" s="31"/>
      <c r="N69" s="31"/>
      <c r="O69" s="31"/>
      <c r="P69" s="31"/>
      <c r="Q69" s="31"/>
      <c r="R69" s="31"/>
      <c r="S69" s="31"/>
      <c r="T69" s="31"/>
      <c r="U69" s="31"/>
      <c r="V69" s="31"/>
    </row>
    <row r="70" spans="1:22" x14ac:dyDescent="0.25">
      <c r="A70" s="31"/>
      <c r="B70" s="31"/>
      <c r="C70" s="31"/>
      <c r="D70" s="31"/>
      <c r="E70" s="31"/>
      <c r="F70" s="31"/>
      <c r="G70" s="31"/>
      <c r="H70" s="31"/>
      <c r="I70" s="31"/>
      <c r="J70" s="31"/>
      <c r="K70" s="31"/>
      <c r="L70" s="31"/>
      <c r="M70" s="31"/>
      <c r="N70" s="31"/>
      <c r="O70" s="31"/>
      <c r="P70" s="31"/>
      <c r="Q70" s="31"/>
      <c r="R70" s="31"/>
      <c r="S70" s="31"/>
      <c r="T70" s="31"/>
      <c r="U70" s="31"/>
      <c r="V70" s="31"/>
    </row>
    <row r="71" spans="1:22" x14ac:dyDescent="0.25">
      <c r="A71" s="31"/>
      <c r="B71" s="31"/>
      <c r="C71" s="31"/>
      <c r="D71" s="31"/>
      <c r="E71" s="31"/>
      <c r="F71" s="31"/>
      <c r="G71" s="31"/>
      <c r="H71" s="31"/>
      <c r="I71" s="31"/>
      <c r="J71" s="31"/>
      <c r="K71" s="31"/>
      <c r="L71" s="31"/>
      <c r="M71" s="31"/>
      <c r="N71" s="31"/>
      <c r="O71" s="31"/>
      <c r="P71" s="31"/>
      <c r="Q71" s="31"/>
      <c r="R71" s="31"/>
      <c r="S71" s="31"/>
      <c r="T71" s="31"/>
      <c r="U71" s="31"/>
      <c r="V71" s="31"/>
    </row>
    <row r="72" spans="1:22" ht="27.75" hidden="1" x14ac:dyDescent="0.45">
      <c r="A72" s="31"/>
      <c r="B72" s="53" t="s">
        <v>209</v>
      </c>
      <c r="C72" s="31"/>
      <c r="D72" s="31"/>
      <c r="E72" s="31"/>
      <c r="F72" s="31"/>
      <c r="G72" s="31"/>
      <c r="H72" s="31"/>
      <c r="I72" s="31"/>
      <c r="J72" s="31"/>
      <c r="K72" s="31"/>
      <c r="L72" s="31"/>
      <c r="M72" s="31"/>
      <c r="N72" s="31"/>
      <c r="O72" s="31"/>
      <c r="P72" s="31"/>
      <c r="Q72" s="31"/>
      <c r="R72" s="31"/>
      <c r="S72" s="31"/>
      <c r="T72" s="31"/>
      <c r="U72" s="31"/>
      <c r="V72" s="31"/>
    </row>
    <row r="73" spans="1:22" hidden="1" x14ac:dyDescent="0.25">
      <c r="A73" s="31"/>
      <c r="B73" s="31"/>
      <c r="C73" s="31"/>
      <c r="D73" s="31"/>
      <c r="E73" s="31"/>
      <c r="F73" s="31"/>
      <c r="G73" s="31"/>
      <c r="H73" s="31"/>
      <c r="I73" s="31"/>
      <c r="J73" s="31"/>
      <c r="K73" s="31"/>
      <c r="L73" s="31"/>
      <c r="M73" s="31"/>
      <c r="N73" s="31"/>
      <c r="O73" s="31"/>
      <c r="P73" s="31"/>
      <c r="Q73" s="31"/>
      <c r="R73" s="31"/>
      <c r="S73" s="31"/>
      <c r="T73" s="31"/>
      <c r="U73" s="31"/>
      <c r="V73" s="31"/>
    </row>
    <row r="74" spans="1:22" ht="45" hidden="1" x14ac:dyDescent="0.25">
      <c r="A74" s="31"/>
      <c r="B74" s="55" t="s">
        <v>210</v>
      </c>
      <c r="C74" s="55" t="s">
        <v>211</v>
      </c>
      <c r="D74" s="55" t="s">
        <v>212</v>
      </c>
      <c r="E74" s="55" t="s">
        <v>213</v>
      </c>
      <c r="F74" s="55" t="s">
        <v>41</v>
      </c>
      <c r="G74" s="55" t="s">
        <v>214</v>
      </c>
      <c r="H74" s="55" t="s">
        <v>215</v>
      </c>
      <c r="I74" s="55" t="s">
        <v>216</v>
      </c>
      <c r="J74" s="55" t="s">
        <v>217</v>
      </c>
      <c r="K74" s="55" t="s">
        <v>218</v>
      </c>
      <c r="L74" s="31"/>
      <c r="M74" s="31"/>
      <c r="N74" s="31"/>
      <c r="O74" s="31"/>
      <c r="P74" s="31"/>
      <c r="Q74" s="31"/>
      <c r="R74" s="31"/>
      <c r="S74" s="31"/>
      <c r="T74" s="31"/>
      <c r="U74" s="31"/>
      <c r="V74" s="31"/>
    </row>
    <row r="75" spans="1:22" hidden="1" x14ac:dyDescent="0.25">
      <c r="A75" s="31"/>
      <c r="B75" s="31" t="s">
        <v>171</v>
      </c>
      <c r="C75" s="63">
        <v>2669.9409999999998</v>
      </c>
      <c r="D75" s="64">
        <v>8573</v>
      </c>
      <c r="E75" s="65">
        <v>3.2569700220672002E-2</v>
      </c>
      <c r="F75" s="64">
        <f>VLOOKUP(_Graph_source[[#This Row],[Region]],Listed_Buildings[[#All],[Listed Buildings]:[Total Number]],2,FALSE)</f>
        <v>12415</v>
      </c>
      <c r="G75" s="66">
        <f>_Graph_source[[#This Row],[Listed Buildings]]/_Graph_source[[#This Row],[Population
 mid-20121
(Thousands)]]</f>
        <v>4.6499154850238265</v>
      </c>
      <c r="H75" s="31">
        <f>_Graph_source[[#This Row],[Listed Buildings]]/_Graph_source[[#This Row],[Area 
(Sq km)]]</f>
        <v>1.4481511722850811</v>
      </c>
      <c r="I75" s="31">
        <f>_Graph_source[[#This Row],[Listed Buildings per 1,000 people (number)]]/$G$84</f>
        <v>0.69034994054438936</v>
      </c>
      <c r="J75" s="31">
        <f>_Graph_source[[#This Row],[Listed Buildings per Sq Km]]/$H$84</f>
        <v>0.49762792996029831</v>
      </c>
      <c r="K75" s="31">
        <f>-_Graph_source[[#This Row],[Listed Buildings per 1,000 people (number)]]</f>
        <v>-4.6499154850238265</v>
      </c>
      <c r="L75" s="55"/>
      <c r="M75" s="55"/>
      <c r="N75" s="55"/>
      <c r="O75" s="55"/>
      <c r="P75" s="55"/>
      <c r="Q75" s="55"/>
      <c r="R75" s="55"/>
      <c r="S75" s="55"/>
      <c r="T75" s="55"/>
      <c r="U75" s="31"/>
      <c r="V75" s="31"/>
    </row>
    <row r="76" spans="1:22" hidden="1" x14ac:dyDescent="0.25">
      <c r="A76" s="31"/>
      <c r="B76" s="31" t="s">
        <v>172</v>
      </c>
      <c r="C76" s="63">
        <v>7341.1959999999999</v>
      </c>
      <c r="D76" s="64">
        <v>14106</v>
      </c>
      <c r="E76" s="65">
        <v>6.786659833181527E-2</v>
      </c>
      <c r="F76" s="64">
        <f>VLOOKUP(_Graph_source[[#This Row],[Region]],Listed_Buildings[[#All],[Listed Buildings]:[Total Number]],2,FALSE)</f>
        <v>25799</v>
      </c>
      <c r="G76" s="66">
        <f>_Graph_source[[#This Row],[Listed Buildings]]/_Graph_source[[#This Row],[Population
 mid-20121
(Thousands)]]</f>
        <v>3.5142775100950852</v>
      </c>
      <c r="H76" s="31">
        <f>_Graph_source[[#This Row],[Listed Buildings]]/_Graph_source[[#This Row],[Area 
(Sq km)]]</f>
        <v>1.8289380405501205</v>
      </c>
      <c r="I76" s="31">
        <f>_Graph_source[[#This Row],[Listed Buildings per 1,000 people (number)]]/$G$84</f>
        <v>0.52174739045567742</v>
      </c>
      <c r="J76" s="31">
        <f>_Graph_source[[#This Row],[Listed Buildings per Sq Km]]/$H$84</f>
        <v>0.6284776538270368</v>
      </c>
      <c r="K76" s="31">
        <f>-_Graph_source[[#This Row],[Listed Buildings per 1,000 people (number)]]</f>
        <v>-3.5142775100950852</v>
      </c>
      <c r="L76" s="31"/>
      <c r="M76" s="31"/>
      <c r="N76" s="31"/>
      <c r="O76" s="31"/>
      <c r="P76" s="31"/>
      <c r="Q76" s="31"/>
      <c r="R76" s="31"/>
      <c r="S76" s="31"/>
      <c r="T76" s="31"/>
      <c r="U76" s="31"/>
      <c r="V76" s="31"/>
    </row>
    <row r="77" spans="1:22" hidden="1" x14ac:dyDescent="0.25">
      <c r="A77" s="31"/>
      <c r="B77" s="31" t="s">
        <v>173</v>
      </c>
      <c r="C77" s="63">
        <v>5502.9669999999996</v>
      </c>
      <c r="D77" s="64">
        <v>15408</v>
      </c>
      <c r="E77" s="65">
        <v>8.3496867838450034E-2</v>
      </c>
      <c r="F77" s="64">
        <f>VLOOKUP(_Graph_source[[#This Row],[Region]],Listed_Buildings[[#All],[Listed Buildings]:[Total Number]],2,FALSE)</f>
        <v>31532</v>
      </c>
      <c r="G77" s="66">
        <f>_Graph_source[[#This Row],[Listed Buildings]]/_Graph_source[[#This Row],[Population
 mid-20121
(Thousands)]]</f>
        <v>5.7299998346346621</v>
      </c>
      <c r="H77" s="31">
        <f>_Graph_source[[#This Row],[Listed Buildings]]/_Graph_source[[#This Row],[Area 
(Sq km)]]</f>
        <v>2.0464693665628246</v>
      </c>
      <c r="I77" s="31">
        <f>_Graph_source[[#This Row],[Listed Buildings per 1,000 people (number)]]/$G$84</f>
        <v>0.85070471880611631</v>
      </c>
      <c r="J77" s="31">
        <f>_Graph_source[[#This Row],[Listed Buildings per Sq Km]]/$H$84</f>
        <v>0.703227904724124</v>
      </c>
      <c r="K77" s="31">
        <f>-_Graph_source[[#This Row],[Listed Buildings per 1,000 people (number)]]</f>
        <v>-5.7299998346346621</v>
      </c>
      <c r="L77" s="31"/>
      <c r="M77" s="31"/>
      <c r="N77" s="31"/>
      <c r="O77" s="31"/>
      <c r="P77" s="31"/>
      <c r="Q77" s="31"/>
      <c r="R77" s="31"/>
      <c r="S77" s="31"/>
      <c r="T77" s="31"/>
      <c r="U77" s="31"/>
      <c r="V77" s="31"/>
    </row>
    <row r="78" spans="1:22" hidden="1" x14ac:dyDescent="0.25">
      <c r="A78" s="31"/>
      <c r="B78" s="31" t="s">
        <v>174</v>
      </c>
      <c r="C78" s="63">
        <v>4835.9279999999999</v>
      </c>
      <c r="D78" s="64">
        <v>15607</v>
      </c>
      <c r="E78" s="65">
        <v>7.914450431120329E-2</v>
      </c>
      <c r="F78" s="64">
        <f>VLOOKUP(_Graph_source[[#This Row],[Region]],Listed_Buildings[[#All],[Listed Buildings]:[Total Number]],2,FALSE)</f>
        <v>30026</v>
      </c>
      <c r="G78" s="66">
        <f>_Graph_source[[#This Row],[Listed Buildings]]/_Graph_source[[#This Row],[Population
 mid-20121
(Thousands)]]</f>
        <v>6.2089427303301461</v>
      </c>
      <c r="H78" s="31">
        <f>_Graph_source[[#This Row],[Listed Buildings]]/_Graph_source[[#This Row],[Area 
(Sq km)]]</f>
        <v>1.923880310117255</v>
      </c>
      <c r="I78" s="31">
        <f>_Graph_source[[#This Row],[Listed Buildings per 1,000 people (number)]]/$G$84</f>
        <v>0.92181100033584196</v>
      </c>
      <c r="J78" s="31">
        <f>_Graph_source[[#This Row],[Listed Buildings per Sq Km]]/$H$84</f>
        <v>0.66110264904481852</v>
      </c>
      <c r="K78" s="31">
        <f>-_Graph_source[[#This Row],[Listed Buildings per 1,000 people (number)]]</f>
        <v>-6.2089427303301461</v>
      </c>
      <c r="L78" s="31"/>
      <c r="M78" s="31"/>
      <c r="N78" s="31"/>
      <c r="O78" s="31"/>
      <c r="P78" s="31"/>
      <c r="Q78" s="31"/>
      <c r="R78" s="31"/>
      <c r="S78" s="31"/>
      <c r="T78" s="31"/>
      <c r="U78" s="31"/>
      <c r="V78" s="31"/>
    </row>
    <row r="79" spans="1:22" hidden="1" x14ac:dyDescent="0.25">
      <c r="A79" s="31"/>
      <c r="B79" s="31" t="s">
        <v>175</v>
      </c>
      <c r="C79" s="63">
        <v>5934.0370000000003</v>
      </c>
      <c r="D79" s="64">
        <v>12998</v>
      </c>
      <c r="E79" s="65">
        <v>9.1219060112540065E-2</v>
      </c>
      <c r="F79" s="64">
        <f>VLOOKUP(_Graph_source[[#This Row],[Region]],Listed_Buildings[[#All],[Listed Buildings]:[Total Number]],2,FALSE)</f>
        <v>34564</v>
      </c>
      <c r="G79" s="66">
        <f>_Graph_source[[#This Row],[Listed Buildings]]/_Graph_source[[#This Row],[Population
 mid-20121
(Thousands)]]</f>
        <v>5.8247024748918816</v>
      </c>
      <c r="H79" s="31">
        <f>_Graph_source[[#This Row],[Listed Buildings]]/_Graph_source[[#This Row],[Area 
(Sq km)]]</f>
        <v>2.6591783351284812</v>
      </c>
      <c r="I79" s="31">
        <f>_Graph_source[[#This Row],[Listed Buildings per 1,000 people (number)]]/$G$84</f>
        <v>0.86476475114036699</v>
      </c>
      <c r="J79" s="31">
        <f>_Graph_source[[#This Row],[Listed Buildings per Sq Km]]/$H$84</f>
        <v>0.91377297869891116</v>
      </c>
      <c r="K79" s="31">
        <f>-_Graph_source[[#This Row],[Listed Buildings per 1,000 people (number)]]</f>
        <v>-5.8247024748918816</v>
      </c>
      <c r="L79" s="31"/>
      <c r="M79" s="31"/>
      <c r="N79" s="31"/>
      <c r="O79" s="31"/>
      <c r="P79" s="31"/>
      <c r="Q79" s="31"/>
      <c r="R79" s="31"/>
      <c r="S79" s="31"/>
      <c r="T79" s="31"/>
      <c r="U79" s="31"/>
      <c r="V79" s="31"/>
    </row>
    <row r="80" spans="1:22" hidden="1" x14ac:dyDescent="0.25">
      <c r="A80" s="31"/>
      <c r="B80" s="31" t="s">
        <v>176</v>
      </c>
      <c r="C80" s="63">
        <v>6236.0720000000001</v>
      </c>
      <c r="D80" s="64">
        <v>19109</v>
      </c>
      <c r="E80" s="65">
        <v>0.15333384672988526</v>
      </c>
      <c r="F80" s="64">
        <f>VLOOKUP(_Graph_source[[#This Row],[Region]],Listed_Buildings[[#All],[Listed Buildings]:[Total Number]],2,FALSE)</f>
        <v>58326</v>
      </c>
      <c r="G80" s="66">
        <f>_Graph_source[[#This Row],[Listed Buildings]]/_Graph_source[[#This Row],[Population
 mid-20121
(Thousands)]]</f>
        <v>9.353002980081051</v>
      </c>
      <c r="H80" s="31">
        <f>_Graph_source[[#This Row],[Listed Buildings]]/_Graph_source[[#This Row],[Area 
(Sq km)]]</f>
        <v>3.0522790308231724</v>
      </c>
      <c r="I80" s="31">
        <f>_Graph_source[[#This Row],[Listed Buildings per 1,000 people (number)]]/$G$84</f>
        <v>1.3885940662806187</v>
      </c>
      <c r="J80" s="31">
        <f>_Graph_source[[#This Row],[Listed Buildings per Sq Km]]/$H$84</f>
        <v>1.0488541008968313</v>
      </c>
      <c r="K80" s="31">
        <f>-_Graph_source[[#This Row],[Listed Buildings per 1,000 people (number)]]</f>
        <v>-9.353002980081051</v>
      </c>
      <c r="L80" s="31"/>
      <c r="M80" s="31"/>
      <c r="N80" s="31"/>
      <c r="O80" s="31"/>
      <c r="P80" s="31"/>
      <c r="Q80" s="31"/>
      <c r="R80" s="31"/>
      <c r="S80" s="31"/>
      <c r="T80" s="31"/>
      <c r="U80" s="31"/>
      <c r="V80" s="31"/>
    </row>
    <row r="81" spans="1:22" hidden="1" x14ac:dyDescent="0.25">
      <c r="A81" s="31"/>
      <c r="B81" s="31" t="s">
        <v>177</v>
      </c>
      <c r="C81" s="63">
        <v>8961.9889999999996</v>
      </c>
      <c r="D81" s="64">
        <v>1572</v>
      </c>
      <c r="E81" s="65">
        <v>5.0507598711551686E-2</v>
      </c>
      <c r="F81" s="64">
        <f>VLOOKUP(_Graph_source[[#This Row],[Region]],Listed_Buildings[[#All],[Listed Buildings]:[Total Number]],2,FALSE)</f>
        <v>19259</v>
      </c>
      <c r="G81" s="66">
        <f>_Graph_source[[#This Row],[Listed Buildings]]/_Graph_source[[#This Row],[Population
 mid-20121
(Thousands)]]</f>
        <v>2.148964922853621</v>
      </c>
      <c r="H81" s="31">
        <f>_Graph_source[[#This Row],[Listed Buildings]]/_Graph_source[[#This Row],[Area 
(Sq km)]]</f>
        <v>12.251272264631043</v>
      </c>
      <c r="I81" s="31">
        <f>_Graph_source[[#This Row],[Listed Buildings per 1,000 people (number)]]/$G$84</f>
        <v>0.31904618729137479</v>
      </c>
      <c r="J81" s="31">
        <f>_Graph_source[[#This Row],[Listed Buildings per Sq Km]]/$H$84</f>
        <v>4.209902510943242</v>
      </c>
      <c r="K81" s="31">
        <f>-_Graph_source[[#This Row],[Listed Buildings per 1,000 people (number)]]</f>
        <v>-2.148964922853621</v>
      </c>
      <c r="L81" s="31"/>
      <c r="M81" s="31"/>
      <c r="N81" s="31"/>
      <c r="O81" s="31"/>
      <c r="P81" s="31"/>
      <c r="Q81" s="31"/>
      <c r="R81" s="31"/>
      <c r="S81" s="31"/>
      <c r="T81" s="31"/>
      <c r="U81" s="31"/>
      <c r="V81" s="31"/>
    </row>
    <row r="82" spans="1:22" hidden="1" x14ac:dyDescent="0.25">
      <c r="A82" s="31"/>
      <c r="B82" s="31" t="s">
        <v>178</v>
      </c>
      <c r="C82" s="63">
        <v>9180.1350000000002</v>
      </c>
      <c r="D82" s="64">
        <v>19069</v>
      </c>
      <c r="E82" s="65">
        <v>0.20326785756963384</v>
      </c>
      <c r="F82" s="64">
        <f>VLOOKUP(_Graph_source[[#This Row],[Region]],Listed_Buildings[[#All],[Listed Buildings]:[Total Number]],2,FALSE)</f>
        <v>76964</v>
      </c>
      <c r="G82" s="66">
        <f>_Graph_source[[#This Row],[Listed Buildings]]/_Graph_source[[#This Row],[Population
 mid-20121
(Thousands)]]</f>
        <v>8.3837547051323309</v>
      </c>
      <c r="H82" s="31">
        <f>_Graph_source[[#This Row],[Listed Buildings]]/_Graph_source[[#This Row],[Area 
(Sq km)]]</f>
        <v>4.0360795007603967</v>
      </c>
      <c r="I82" s="31">
        <f>_Graph_source[[#This Row],[Listed Buildings per 1,000 people (number)]]/$G$84</f>
        <v>1.244694571518044</v>
      </c>
      <c r="J82" s="31">
        <f>_Graph_source[[#This Row],[Listed Buildings per Sq Km]]/$H$84</f>
        <v>1.3869172815358579</v>
      </c>
      <c r="K82" s="31">
        <f>-_Graph_source[[#This Row],[Listed Buildings per 1,000 people (number)]]</f>
        <v>-8.3837547051323309</v>
      </c>
      <c r="L82" s="31"/>
      <c r="M82" s="31"/>
      <c r="N82" s="31"/>
      <c r="O82" s="31"/>
      <c r="P82" s="31"/>
      <c r="Q82" s="31"/>
      <c r="R82" s="31"/>
      <c r="S82" s="31"/>
      <c r="T82" s="31"/>
      <c r="U82" s="31"/>
      <c r="V82" s="31"/>
    </row>
    <row r="83" spans="1:22" hidden="1" x14ac:dyDescent="0.25">
      <c r="A83" s="31"/>
      <c r="B83" s="31" t="s">
        <v>179</v>
      </c>
      <c r="C83" s="63">
        <v>5624.6959999999999</v>
      </c>
      <c r="D83" s="64">
        <v>23837</v>
      </c>
      <c r="E83" s="65">
        <v>0.23859396617424855</v>
      </c>
      <c r="F83" s="64">
        <f>VLOOKUP(_Graph_source[[#This Row],[Region]],Listed_Buildings[[#All],[Listed Buildings]:[Total Number]],2,FALSE)</f>
        <v>90241</v>
      </c>
      <c r="G83" s="66">
        <f>_Graph_source[[#This Row],[Listed Buildings]]/_Graph_source[[#This Row],[Population
 mid-20121
(Thousands)]]</f>
        <v>16.043711517920258</v>
      </c>
      <c r="H83" s="31">
        <f>_Graph_source[[#This Row],[Listed Buildings]]/_Graph_source[[#This Row],[Area 
(Sq km)]]</f>
        <v>3.7857532407601626</v>
      </c>
      <c r="I83" s="31">
        <f>_Graph_source[[#This Row],[Listed Buildings per 1,000 people (number)]]/$G$84</f>
        <v>2.3819304518931128</v>
      </c>
      <c r="J83" s="31">
        <f>_Graph_source[[#This Row],[Listed Buildings per Sq Km]]/$H$84</f>
        <v>1.300897713301101</v>
      </c>
      <c r="K83" s="31">
        <f>-_Graph_source[[#This Row],[Listed Buildings per 1,000 people (number)]]</f>
        <v>-16.043711517920258</v>
      </c>
      <c r="L83" s="31"/>
      <c r="M83" s="31"/>
      <c r="N83" s="31"/>
      <c r="O83" s="31"/>
      <c r="P83" s="31"/>
      <c r="Q83" s="31"/>
      <c r="R83" s="31"/>
      <c r="S83" s="31"/>
      <c r="T83" s="31"/>
      <c r="U83" s="31"/>
      <c r="V83" s="31"/>
    </row>
    <row r="84" spans="1:22" hidden="1" x14ac:dyDescent="0.25">
      <c r="A84" s="31"/>
      <c r="B84" s="31" t="s">
        <v>180</v>
      </c>
      <c r="C84" s="63">
        <f>SUM(C75:C83)</f>
        <v>56286.960999999996</v>
      </c>
      <c r="D84" s="64">
        <v>130279</v>
      </c>
      <c r="E84" s="65">
        <v>1</v>
      </c>
      <c r="F84" s="64">
        <f>VLOOKUP(_Graph_source[[#This Row],[Region]],Listed_Buildings[[#All],[Listed Buildings]:[Total Number]],2,FALSE)</f>
        <v>379126</v>
      </c>
      <c r="G84" s="66">
        <f>_Graph_source[[#This Row],[Listed Buildings]]/_Graph_source[[#This Row],[Population
 mid-20121
(Thousands)]]</f>
        <v>6.7355919250996701</v>
      </c>
      <c r="H84" s="31">
        <f>_Graph_source[[#This Row],[Listed Buildings]]/_Graph_source[[#This Row],[Area 
(Sq km)]]</f>
        <v>2.9101083060201569</v>
      </c>
      <c r="I84" s="31">
        <f>_Graph_source[[#This Row],[Listed Buildings per 1,000 people (number)]]/$G$84</f>
        <v>1</v>
      </c>
      <c r="J84" s="31">
        <f>_Graph_source[[#This Row],[Listed Buildings per Sq Km]]/$H$84</f>
        <v>1</v>
      </c>
      <c r="K84" s="31">
        <f>-_Graph_source[[#This Row],[Listed Buildings per 1,000 people (number)]]</f>
        <v>-6.7355919250996701</v>
      </c>
      <c r="L84" s="31"/>
      <c r="M84" s="31"/>
      <c r="N84" s="31"/>
      <c r="O84" s="31"/>
      <c r="P84" s="31"/>
      <c r="Q84" s="31"/>
      <c r="R84" s="31"/>
      <c r="S84" s="31"/>
      <c r="T84" s="31"/>
      <c r="U84" s="31"/>
      <c r="V84" s="31"/>
    </row>
    <row r="85" spans="1:22" hidden="1" x14ac:dyDescent="0.25">
      <c r="A85" s="31"/>
      <c r="B85" s="31"/>
      <c r="C85" s="31"/>
      <c r="D85" s="31"/>
      <c r="E85" s="31"/>
      <c r="F85" s="31"/>
      <c r="G85" s="31"/>
      <c r="H85" s="31"/>
      <c r="I85" s="31"/>
      <c r="J85" s="31"/>
      <c r="K85" s="31"/>
      <c r="L85" s="31"/>
      <c r="M85" s="31"/>
      <c r="N85" s="31"/>
      <c r="O85" s="31"/>
      <c r="P85" s="31"/>
      <c r="Q85" s="31"/>
      <c r="R85" s="31"/>
      <c r="S85" s="31"/>
      <c r="T85" s="31"/>
      <c r="U85" s="31"/>
      <c r="V85" s="31"/>
    </row>
    <row r="86" spans="1:22" ht="90" hidden="1" x14ac:dyDescent="0.25">
      <c r="A86" s="31"/>
      <c r="B86" s="31" t="s">
        <v>219</v>
      </c>
      <c r="C86" s="55" t="s">
        <v>220</v>
      </c>
      <c r="D86" s="31" t="s">
        <v>221</v>
      </c>
      <c r="E86" s="31"/>
      <c r="F86" s="31"/>
      <c r="G86" s="31"/>
      <c r="H86" s="31"/>
      <c r="I86" s="31"/>
      <c r="J86" s="31"/>
      <c r="K86" s="31"/>
      <c r="L86" s="31"/>
      <c r="M86" s="31"/>
      <c r="N86" s="31"/>
      <c r="O86" s="31"/>
      <c r="P86" s="31"/>
      <c r="Q86" s="31"/>
      <c r="R86" s="31"/>
      <c r="S86" s="31"/>
      <c r="T86" s="31"/>
      <c r="U86" s="31"/>
      <c r="V86" s="31"/>
    </row>
    <row r="87" spans="1:22" x14ac:dyDescent="0.25">
      <c r="F87" s="44"/>
    </row>
    <row r="88" spans="1:22" x14ac:dyDescent="0.25">
      <c r="F88" s="44"/>
      <c r="P88" s="44"/>
    </row>
    <row r="89" spans="1:22" x14ac:dyDescent="0.25">
      <c r="F89" s="44"/>
      <c r="P89" s="44"/>
    </row>
    <row r="91" spans="1:22" x14ac:dyDescent="0.25">
      <c r="K91" s="44"/>
    </row>
    <row r="92" spans="1:22" x14ac:dyDescent="0.25">
      <c r="K92" s="44"/>
    </row>
    <row r="93" spans="1:22" x14ac:dyDescent="0.25">
      <c r="K93" s="44"/>
    </row>
    <row r="94" spans="1:22" x14ac:dyDescent="0.25">
      <c r="K94" s="44"/>
    </row>
    <row r="95" spans="1:22" x14ac:dyDescent="0.25">
      <c r="K95" s="44"/>
    </row>
    <row r="96" spans="1:22" x14ac:dyDescent="0.25">
      <c r="K96" s="44"/>
    </row>
    <row r="97" spans="11:11" x14ac:dyDescent="0.25">
      <c r="K97" s="44"/>
    </row>
    <row r="98" spans="11:11" x14ac:dyDescent="0.25">
      <c r="K98" s="44"/>
    </row>
    <row r="99" spans="11:11" x14ac:dyDescent="0.25">
      <c r="K99" s="44"/>
    </row>
    <row r="100" spans="11:11" x14ac:dyDescent="0.25">
      <c r="K100" s="44"/>
    </row>
  </sheetData>
  <mergeCells count="5">
    <mergeCell ref="K55:N55"/>
    <mergeCell ref="O55:Q55"/>
    <mergeCell ref="R55:S55"/>
    <mergeCell ref="C55:F55"/>
    <mergeCell ref="G55:J55"/>
  </mergeCells>
  <phoneticPr fontId="21" type="noConversion"/>
  <hyperlinks>
    <hyperlink ref="A1" location="'Contents'!B7" display="⇐ Return to contents" xr:uid="{103848F3-F67E-49A6-A869-97B7AFCF1090}"/>
  </hyperlinks>
  <pageMargins left="0.7" right="0.7" top="0.75" bottom="0.75" header="0.3" footer="0.3"/>
  <pageSetup paperSize="9" orientation="portrait" horizontalDpi="90" verticalDpi="90" r:id="rId1"/>
  <drawing r:id="rId2"/>
  <tableParts count="6">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V105"/>
  <sheetViews>
    <sheetView showGridLines="0" topLeftCell="B1" zoomScaleNormal="100" workbookViewId="0">
      <selection activeCell="B1" sqref="B1"/>
    </sheetView>
  </sheetViews>
  <sheetFormatPr defaultColWidth="9.140625" defaultRowHeight="14.25" outlineLevelCol="1" x14ac:dyDescent="0.2"/>
  <cols>
    <col min="1" max="1" width="14" style="2" hidden="1" customWidth="1" outlineLevel="1"/>
    <col min="2" max="2" width="24.85546875" style="2" customWidth="1" collapsed="1"/>
    <col min="3" max="16" width="12.7109375" style="2" customWidth="1"/>
    <col min="17" max="19" width="20" style="2" customWidth="1"/>
    <col min="20" max="16384" width="9.140625" style="2"/>
  </cols>
  <sheetData>
    <row r="1" spans="1:22" ht="15" x14ac:dyDescent="0.25">
      <c r="A1" s="51"/>
      <c r="B1" s="51" t="s">
        <v>33</v>
      </c>
      <c r="C1" s="67"/>
      <c r="D1" s="67"/>
      <c r="E1" s="67"/>
      <c r="F1" s="67"/>
      <c r="G1" s="67"/>
      <c r="H1" s="67"/>
      <c r="I1" s="67"/>
      <c r="J1" s="67"/>
      <c r="K1" s="67"/>
      <c r="L1" s="67"/>
      <c r="M1" s="67"/>
      <c r="N1" s="67"/>
      <c r="O1" s="67"/>
      <c r="P1" s="67"/>
      <c r="Q1" s="67"/>
      <c r="R1" s="67"/>
      <c r="S1" s="67"/>
      <c r="T1" s="67"/>
      <c r="U1" s="67"/>
    </row>
    <row r="2" spans="1:22" ht="31.5" x14ac:dyDescent="0.5">
      <c r="A2" s="67"/>
      <c r="B2" s="52" t="s">
        <v>165</v>
      </c>
      <c r="C2" s="67"/>
      <c r="D2" s="67"/>
      <c r="E2" s="67"/>
      <c r="F2" s="67"/>
      <c r="G2" s="67"/>
      <c r="H2" s="67"/>
      <c r="I2" s="67"/>
      <c r="J2" s="67"/>
      <c r="K2" s="67"/>
      <c r="L2" s="67"/>
      <c r="M2" s="67"/>
      <c r="N2" s="67"/>
      <c r="O2" s="67"/>
      <c r="P2" s="67"/>
      <c r="Q2" s="67"/>
      <c r="R2" s="67"/>
      <c r="S2" s="67"/>
      <c r="T2" s="67"/>
      <c r="U2" s="67"/>
    </row>
    <row r="3" spans="1:22" ht="15" x14ac:dyDescent="0.25">
      <c r="A3" s="67"/>
      <c r="B3" s="67" t="s">
        <v>222</v>
      </c>
      <c r="C3" s="67"/>
      <c r="D3" s="67"/>
      <c r="E3" s="67"/>
      <c r="F3" s="67"/>
      <c r="G3" s="67"/>
      <c r="H3" s="67"/>
      <c r="I3" s="67"/>
      <c r="J3" s="67"/>
      <c r="K3" s="67"/>
      <c r="L3" s="67"/>
      <c r="M3" s="67"/>
      <c r="N3" s="67"/>
      <c r="O3" s="67"/>
      <c r="P3" s="67"/>
      <c r="Q3" s="67"/>
      <c r="R3" s="67"/>
      <c r="S3" s="67"/>
      <c r="T3" s="67"/>
      <c r="U3" s="67"/>
    </row>
    <row r="4" spans="1:22" ht="15" x14ac:dyDescent="0.25">
      <c r="A4" s="67"/>
      <c r="B4" s="67" t="s">
        <v>223</v>
      </c>
      <c r="C4" s="67"/>
      <c r="D4" s="67"/>
      <c r="E4" s="67"/>
      <c r="F4" s="67"/>
      <c r="G4" s="67"/>
      <c r="H4" s="67"/>
      <c r="I4" s="67"/>
      <c r="J4" s="67"/>
      <c r="K4" s="67"/>
      <c r="L4" s="67"/>
      <c r="M4" s="67"/>
      <c r="N4" s="67"/>
      <c r="O4" s="67"/>
      <c r="P4" s="67"/>
      <c r="Q4" s="67"/>
      <c r="R4" s="67"/>
      <c r="S4" s="67"/>
      <c r="T4" s="67"/>
      <c r="U4" s="67"/>
    </row>
    <row r="5" spans="1:22" ht="15" x14ac:dyDescent="0.25">
      <c r="A5" s="67"/>
      <c r="B5" s="68" t="s">
        <v>224</v>
      </c>
      <c r="C5" s="67"/>
      <c r="D5" s="67"/>
      <c r="E5" s="67"/>
      <c r="F5" s="67"/>
      <c r="G5" s="67"/>
      <c r="H5" s="67"/>
      <c r="I5" s="67"/>
      <c r="J5" s="67"/>
      <c r="K5" s="67"/>
      <c r="L5" s="67"/>
      <c r="M5" s="67"/>
      <c r="N5" s="67"/>
      <c r="O5" s="67"/>
      <c r="P5" s="67"/>
      <c r="Q5" s="67"/>
      <c r="R5" s="67"/>
      <c r="S5" s="67"/>
      <c r="T5" s="67"/>
      <c r="U5" s="67"/>
    </row>
    <row r="6" spans="1:22" ht="15" x14ac:dyDescent="0.25">
      <c r="A6" s="67"/>
      <c r="B6" s="68" t="s">
        <v>225</v>
      </c>
      <c r="C6" s="67"/>
      <c r="D6" s="67"/>
      <c r="E6" s="67"/>
      <c r="F6" s="67"/>
      <c r="G6" s="67"/>
      <c r="H6" s="67"/>
      <c r="I6" s="67"/>
      <c r="J6" s="67"/>
      <c r="K6" s="67"/>
      <c r="L6" s="67"/>
      <c r="M6" s="67"/>
      <c r="N6" s="67"/>
      <c r="O6" s="67"/>
      <c r="P6" s="67"/>
      <c r="Q6" s="67"/>
      <c r="R6" s="67"/>
      <c r="S6" s="67"/>
      <c r="T6" s="67"/>
      <c r="U6" s="67"/>
    </row>
    <row r="7" spans="1:22" ht="15" x14ac:dyDescent="0.25">
      <c r="A7" s="67"/>
      <c r="B7" s="68" t="s">
        <v>226</v>
      </c>
      <c r="C7" s="67"/>
      <c r="D7" s="67"/>
      <c r="E7" s="67"/>
      <c r="F7" s="67"/>
      <c r="G7" s="67"/>
      <c r="H7" s="67"/>
      <c r="I7" s="67"/>
      <c r="J7" s="67"/>
      <c r="K7" s="67"/>
      <c r="L7" s="67"/>
      <c r="M7" s="67"/>
      <c r="N7" s="67"/>
      <c r="O7" s="67"/>
      <c r="P7" s="67"/>
      <c r="Q7" s="67"/>
      <c r="R7" s="67"/>
      <c r="S7" s="67"/>
      <c r="T7" s="67"/>
      <c r="U7" s="67"/>
    </row>
    <row r="8" spans="1:22" ht="15" x14ac:dyDescent="0.25">
      <c r="A8" s="67"/>
      <c r="B8" s="67" t="s">
        <v>227</v>
      </c>
      <c r="C8" s="67"/>
      <c r="D8" s="67"/>
      <c r="E8" s="67"/>
      <c r="F8" s="67"/>
      <c r="G8" s="67"/>
      <c r="H8" s="67"/>
      <c r="I8" s="67"/>
      <c r="J8" s="67"/>
      <c r="K8" s="67"/>
      <c r="L8" s="67"/>
      <c r="M8" s="67"/>
      <c r="N8" s="67"/>
      <c r="O8" s="67"/>
      <c r="P8" s="67"/>
      <c r="Q8" s="67"/>
      <c r="R8" s="67"/>
      <c r="S8" s="67"/>
      <c r="T8" s="67"/>
      <c r="U8" s="67"/>
    </row>
    <row r="9" spans="1:22" ht="15" x14ac:dyDescent="0.25">
      <c r="A9" s="67"/>
      <c r="B9" s="67"/>
      <c r="C9" s="67"/>
      <c r="D9" s="67"/>
      <c r="E9" s="67"/>
      <c r="F9" s="67"/>
      <c r="G9" s="67"/>
      <c r="H9" s="67"/>
      <c r="I9" s="67"/>
      <c r="J9" s="67"/>
      <c r="K9" s="67"/>
      <c r="L9" s="67"/>
      <c r="M9" s="67"/>
      <c r="N9" s="67"/>
      <c r="O9" s="67"/>
      <c r="P9" s="67"/>
      <c r="Q9" s="67"/>
      <c r="R9" s="67"/>
      <c r="S9" s="67"/>
      <c r="T9" s="67"/>
      <c r="U9" s="67"/>
    </row>
    <row r="10" spans="1:22" ht="15" x14ac:dyDescent="0.25">
      <c r="A10" s="67"/>
      <c r="B10" s="67"/>
      <c r="C10" s="67"/>
      <c r="D10" s="67"/>
      <c r="E10" s="67"/>
      <c r="F10" s="67"/>
      <c r="G10" s="67"/>
      <c r="H10" s="67"/>
      <c r="I10" s="67"/>
      <c r="J10" s="67"/>
      <c r="K10" s="67"/>
      <c r="L10" s="67"/>
      <c r="M10" s="67"/>
      <c r="N10" s="67"/>
      <c r="O10" s="67"/>
      <c r="P10" s="67"/>
      <c r="Q10" s="67"/>
      <c r="R10" s="67"/>
      <c r="S10" s="67"/>
      <c r="T10" s="67"/>
      <c r="U10" s="67"/>
    </row>
    <row r="11" spans="1:22" ht="18.75" x14ac:dyDescent="0.3">
      <c r="A11" s="67"/>
      <c r="B11" s="54" t="s">
        <v>228</v>
      </c>
      <c r="C11" s="67"/>
      <c r="D11" s="67"/>
      <c r="E11" s="67"/>
      <c r="F11" s="67"/>
      <c r="G11" s="67"/>
      <c r="H11" s="67"/>
      <c r="I11" s="67"/>
      <c r="J11" s="67"/>
      <c r="K11" s="67"/>
      <c r="L11" s="67"/>
      <c r="M11" s="67"/>
      <c r="N11" s="67"/>
      <c r="O11" s="67"/>
      <c r="P11" s="67"/>
      <c r="Q11" s="67"/>
      <c r="R11" s="67"/>
      <c r="S11" s="67"/>
      <c r="T11" s="67"/>
      <c r="U11" s="67"/>
    </row>
    <row r="12" spans="1:22" s="3" customFormat="1" ht="54" customHeight="1" x14ac:dyDescent="0.25">
      <c r="A12" s="69" t="s">
        <v>229</v>
      </c>
      <c r="B12" s="69" t="s">
        <v>210</v>
      </c>
      <c r="C12" s="69" t="s">
        <v>230</v>
      </c>
      <c r="D12" s="69" t="s">
        <v>231</v>
      </c>
      <c r="E12" s="69" t="s">
        <v>126</v>
      </c>
      <c r="F12" s="69" t="s">
        <v>127</v>
      </c>
      <c r="G12" s="69" t="s">
        <v>128</v>
      </c>
      <c r="H12" s="69" t="s">
        <v>129</v>
      </c>
      <c r="I12" s="69" t="s">
        <v>130</v>
      </c>
      <c r="J12" s="69" t="s">
        <v>131</v>
      </c>
      <c r="K12" s="69" t="s">
        <v>132</v>
      </c>
      <c r="L12" s="69" t="s">
        <v>133</v>
      </c>
      <c r="M12" s="69" t="s">
        <v>134</v>
      </c>
      <c r="N12" s="69" t="s">
        <v>135</v>
      </c>
      <c r="O12" s="69" t="s">
        <v>136</v>
      </c>
      <c r="P12" s="69" t="s">
        <v>137</v>
      </c>
      <c r="Q12" s="69" t="s">
        <v>232</v>
      </c>
      <c r="R12" s="69" t="s">
        <v>233</v>
      </c>
      <c r="S12" s="69" t="s">
        <v>234</v>
      </c>
      <c r="T12" s="69"/>
      <c r="U12" s="67"/>
      <c r="V12" s="69"/>
    </row>
    <row r="13" spans="1:22" ht="15" x14ac:dyDescent="0.25">
      <c r="A13" s="70" t="s">
        <v>235</v>
      </c>
      <c r="B13" s="67" t="s">
        <v>171</v>
      </c>
      <c r="C13" s="70">
        <v>0</v>
      </c>
      <c r="D13" s="70">
        <v>12148</v>
      </c>
      <c r="E13" s="70">
        <v>12268</v>
      </c>
      <c r="F13" s="70">
        <v>12253</v>
      </c>
      <c r="G13" s="70">
        <v>12270</v>
      </c>
      <c r="H13" s="70">
        <v>12279</v>
      </c>
      <c r="I13" s="70">
        <v>12264</v>
      </c>
      <c r="J13" s="70">
        <v>12262</v>
      </c>
      <c r="K13" s="70">
        <v>12265</v>
      </c>
      <c r="L13" s="70">
        <v>12423</v>
      </c>
      <c r="M13" s="70">
        <v>12414</v>
      </c>
      <c r="N13" s="70">
        <v>12404</v>
      </c>
      <c r="O13" s="70">
        <v>12412</v>
      </c>
      <c r="P13" s="110">
        <v>12415</v>
      </c>
      <c r="Q13" s="183">
        <v>3.2746369280925072E-2</v>
      </c>
      <c r="R13" s="196">
        <f>Total_Number_of_Listed_Building_entries[[#This Row],[2021]]-Total_Number_of_Listed_Building_entries[[#This Row],[2010]]</f>
        <v>147</v>
      </c>
      <c r="S13" s="67"/>
      <c r="T13" s="67"/>
      <c r="U13" s="76"/>
      <c r="V13" s="105"/>
    </row>
    <row r="14" spans="1:22" ht="15" x14ac:dyDescent="0.25">
      <c r="A14" s="70" t="s">
        <v>236</v>
      </c>
      <c r="B14" s="67" t="s">
        <v>172</v>
      </c>
      <c r="C14" s="70">
        <v>0</v>
      </c>
      <c r="D14" s="70">
        <v>25223</v>
      </c>
      <c r="E14" s="70">
        <v>25522</v>
      </c>
      <c r="F14" s="70">
        <v>25473</v>
      </c>
      <c r="G14" s="70">
        <v>25523</v>
      </c>
      <c r="H14" s="70">
        <v>25541</v>
      </c>
      <c r="I14" s="70">
        <v>25561</v>
      </c>
      <c r="J14" s="70">
        <v>25537</v>
      </c>
      <c r="K14" s="70">
        <v>25557</v>
      </c>
      <c r="L14" s="70">
        <v>25589</v>
      </c>
      <c r="M14" s="70">
        <v>25686</v>
      </c>
      <c r="N14" s="70">
        <v>25724</v>
      </c>
      <c r="O14" s="70">
        <v>25768</v>
      </c>
      <c r="P14" s="110">
        <v>25799</v>
      </c>
      <c r="Q14" s="183">
        <v>6.8048617082447527E-2</v>
      </c>
      <c r="R14" s="196">
        <f>Total_Number_of_Listed_Building_entries[[#This Row],[2021]]-Total_Number_of_Listed_Building_entries[[#This Row],[2010]]</f>
        <v>277</v>
      </c>
      <c r="S14" s="67"/>
      <c r="T14" s="67"/>
      <c r="U14" s="76"/>
      <c r="V14" s="105"/>
    </row>
    <row r="15" spans="1:22" ht="15" x14ac:dyDescent="0.25">
      <c r="A15" s="70" t="s">
        <v>237</v>
      </c>
      <c r="B15" s="67" t="s">
        <v>173</v>
      </c>
      <c r="C15" s="70">
        <v>31492</v>
      </c>
      <c r="D15" s="70">
        <v>0</v>
      </c>
      <c r="E15" s="70">
        <v>31460</v>
      </c>
      <c r="F15" s="70">
        <v>31419</v>
      </c>
      <c r="G15" s="70">
        <v>31442</v>
      </c>
      <c r="H15" s="70">
        <v>31431</v>
      </c>
      <c r="I15" s="70">
        <v>31436</v>
      </c>
      <c r="J15" s="70">
        <v>31431</v>
      </c>
      <c r="K15" s="70">
        <v>31443</v>
      </c>
      <c r="L15" s="70">
        <v>31478</v>
      </c>
      <c r="M15" s="70">
        <v>31554</v>
      </c>
      <c r="N15" s="70">
        <v>31503</v>
      </c>
      <c r="O15" s="70">
        <v>31523</v>
      </c>
      <c r="P15" s="110">
        <v>31532</v>
      </c>
      <c r="Q15" s="183">
        <v>8.3170238917932293E-2</v>
      </c>
      <c r="R15" s="196">
        <f>Total_Number_of_Listed_Building_entries[[#This Row],[2021]]-Total_Number_of_Listed_Building_entries[[#This Row],[2010]]</f>
        <v>72</v>
      </c>
      <c r="S15" s="67"/>
      <c r="T15" s="67"/>
      <c r="U15" s="76"/>
      <c r="V15" s="105"/>
    </row>
    <row r="16" spans="1:22" ht="15" x14ac:dyDescent="0.25">
      <c r="A16" s="70" t="s">
        <v>238</v>
      </c>
      <c r="B16" s="67" t="s">
        <v>174</v>
      </c>
      <c r="C16" s="70">
        <v>0</v>
      </c>
      <c r="D16" s="70">
        <v>29588</v>
      </c>
      <c r="E16" s="70">
        <v>29694</v>
      </c>
      <c r="F16" s="70">
        <v>29631</v>
      </c>
      <c r="G16" s="70">
        <v>29664</v>
      </c>
      <c r="H16" s="70">
        <v>29670</v>
      </c>
      <c r="I16" s="70">
        <v>29703</v>
      </c>
      <c r="J16" s="70">
        <v>29734</v>
      </c>
      <c r="K16" s="70">
        <v>29804</v>
      </c>
      <c r="L16" s="70">
        <v>29865</v>
      </c>
      <c r="M16" s="70">
        <v>29930</v>
      </c>
      <c r="N16" s="70">
        <v>29931</v>
      </c>
      <c r="O16" s="70">
        <v>30000</v>
      </c>
      <c r="P16" s="110">
        <v>30026</v>
      </c>
      <c r="Q16" s="183">
        <v>7.9197944746601398E-2</v>
      </c>
      <c r="R16" s="196">
        <f>Total_Number_of_Listed_Building_entries[[#This Row],[2021]]-Total_Number_of_Listed_Building_entries[[#This Row],[2010]]</f>
        <v>332</v>
      </c>
      <c r="S16" s="67"/>
      <c r="T16" s="67"/>
      <c r="U16" s="76"/>
      <c r="V16" s="105"/>
    </row>
    <row r="17" spans="1:22" ht="15" x14ac:dyDescent="0.25">
      <c r="A17" s="70" t="s">
        <v>239</v>
      </c>
      <c r="B17" s="67" t="s">
        <v>175</v>
      </c>
      <c r="C17" s="70">
        <v>0</v>
      </c>
      <c r="D17" s="70">
        <v>33843</v>
      </c>
      <c r="E17" s="70">
        <v>34308</v>
      </c>
      <c r="F17" s="70">
        <v>34240</v>
      </c>
      <c r="G17" s="70">
        <v>34255</v>
      </c>
      <c r="H17" s="70">
        <v>34260</v>
      </c>
      <c r="I17" s="70">
        <v>34274</v>
      </c>
      <c r="J17" s="70">
        <v>34308</v>
      </c>
      <c r="K17" s="70">
        <v>34351</v>
      </c>
      <c r="L17" s="70">
        <v>34413</v>
      </c>
      <c r="M17" s="70">
        <v>34456</v>
      </c>
      <c r="N17" s="70">
        <v>34513</v>
      </c>
      <c r="O17" s="70">
        <v>34547</v>
      </c>
      <c r="P17" s="110">
        <v>34564</v>
      </c>
      <c r="Q17" s="183">
        <v>9.1167580171235954E-2</v>
      </c>
      <c r="R17" s="196">
        <f>Total_Number_of_Listed_Building_entries[[#This Row],[2021]]-Total_Number_of_Listed_Building_entries[[#This Row],[2010]]</f>
        <v>256</v>
      </c>
      <c r="S17" s="67"/>
      <c r="T17" s="67"/>
      <c r="U17" s="76"/>
      <c r="V17" s="105"/>
    </row>
    <row r="18" spans="1:22" ht="15" x14ac:dyDescent="0.25">
      <c r="A18" s="70" t="s">
        <v>240</v>
      </c>
      <c r="B18" s="67" t="s">
        <v>176</v>
      </c>
      <c r="C18" s="70">
        <v>0</v>
      </c>
      <c r="D18" s="70">
        <v>57782</v>
      </c>
      <c r="E18" s="70">
        <v>57837</v>
      </c>
      <c r="F18" s="70">
        <v>57686</v>
      </c>
      <c r="G18" s="70">
        <v>57719</v>
      </c>
      <c r="H18" s="70">
        <v>57708</v>
      </c>
      <c r="I18" s="70">
        <v>57702</v>
      </c>
      <c r="J18" s="70">
        <v>57701</v>
      </c>
      <c r="K18" s="70">
        <v>57742</v>
      </c>
      <c r="L18" s="70">
        <v>57863</v>
      </c>
      <c r="M18" s="70">
        <v>58130</v>
      </c>
      <c r="N18" s="70">
        <v>58214</v>
      </c>
      <c r="O18" s="70">
        <v>58270</v>
      </c>
      <c r="P18" s="110">
        <v>58326</v>
      </c>
      <c r="Q18" s="183">
        <v>0.1538433133048116</v>
      </c>
      <c r="R18" s="196">
        <f>Total_Number_of_Listed_Building_entries[[#This Row],[2021]]-Total_Number_of_Listed_Building_entries[[#This Row],[2010]]</f>
        <v>489</v>
      </c>
      <c r="S18" s="67"/>
      <c r="T18" s="67"/>
      <c r="U18" s="76"/>
      <c r="V18" s="105"/>
    </row>
    <row r="19" spans="1:22" ht="15" x14ac:dyDescent="0.25">
      <c r="A19" s="70" t="s">
        <v>241</v>
      </c>
      <c r="B19" s="67" t="s">
        <v>177</v>
      </c>
      <c r="C19" s="70">
        <v>0</v>
      </c>
      <c r="D19" s="70">
        <v>18538</v>
      </c>
      <c r="E19" s="70">
        <v>18681</v>
      </c>
      <c r="F19" s="70">
        <v>18748</v>
      </c>
      <c r="G19" s="70">
        <v>18854</v>
      </c>
      <c r="H19" s="70">
        <v>18872</v>
      </c>
      <c r="I19" s="70">
        <v>18895</v>
      </c>
      <c r="J19" s="70">
        <v>18936</v>
      </c>
      <c r="K19" s="70">
        <v>19020</v>
      </c>
      <c r="L19" s="70">
        <v>19081</v>
      </c>
      <c r="M19" s="70">
        <v>19174</v>
      </c>
      <c r="N19" s="70">
        <v>19187</v>
      </c>
      <c r="O19" s="70">
        <v>19209</v>
      </c>
      <c r="P19" s="110">
        <v>19259</v>
      </c>
      <c r="Q19" s="183">
        <v>5.079841530256432E-2</v>
      </c>
      <c r="R19" s="196">
        <f>Total_Number_of_Listed_Building_entries[[#This Row],[2021]]-Total_Number_of_Listed_Building_entries[[#This Row],[2010]]</f>
        <v>578</v>
      </c>
      <c r="S19" s="67"/>
      <c r="T19" s="67"/>
      <c r="U19" s="76"/>
      <c r="V19" s="105"/>
    </row>
    <row r="20" spans="1:22" ht="15" x14ac:dyDescent="0.25">
      <c r="A20" s="70" t="s">
        <v>242</v>
      </c>
      <c r="B20" s="67" t="s">
        <v>178</v>
      </c>
      <c r="C20" s="70">
        <v>75370</v>
      </c>
      <c r="D20" s="70">
        <v>0</v>
      </c>
      <c r="E20" s="70">
        <v>76320</v>
      </c>
      <c r="F20" s="70">
        <v>76258</v>
      </c>
      <c r="G20" s="70">
        <v>76266</v>
      </c>
      <c r="H20" s="70">
        <v>76295</v>
      </c>
      <c r="I20" s="70">
        <v>76369</v>
      </c>
      <c r="J20" s="70">
        <v>76409</v>
      </c>
      <c r="K20" s="70">
        <v>76546</v>
      </c>
      <c r="L20" s="70">
        <v>76677</v>
      </c>
      <c r="M20" s="70">
        <v>76839</v>
      </c>
      <c r="N20" s="70">
        <v>76864</v>
      </c>
      <c r="O20" s="70">
        <v>76916</v>
      </c>
      <c r="P20" s="110">
        <v>76964</v>
      </c>
      <c r="Q20" s="183">
        <v>0.20300375073194663</v>
      </c>
      <c r="R20" s="196">
        <f>Total_Number_of_Listed_Building_entries[[#This Row],[2021]]-Total_Number_of_Listed_Building_entries[[#This Row],[2010]]</f>
        <v>644</v>
      </c>
      <c r="S20" s="67"/>
      <c r="T20" s="67"/>
      <c r="U20" s="76"/>
      <c r="V20" s="105"/>
    </row>
    <row r="21" spans="1:22" ht="15" x14ac:dyDescent="0.25">
      <c r="A21" s="70" t="s">
        <v>243</v>
      </c>
      <c r="B21" s="67" t="s">
        <v>179</v>
      </c>
      <c r="C21" s="70">
        <v>0</v>
      </c>
      <c r="D21" s="70">
        <v>88215</v>
      </c>
      <c r="E21" s="70">
        <v>88776</v>
      </c>
      <c r="F21" s="70">
        <v>89479</v>
      </c>
      <c r="G21" s="70">
        <v>89615</v>
      </c>
      <c r="H21" s="70">
        <v>89669</v>
      </c>
      <c r="I21" s="70">
        <v>89676</v>
      </c>
      <c r="J21" s="70">
        <v>89746</v>
      </c>
      <c r="K21" s="70">
        <v>89849</v>
      </c>
      <c r="L21" s="70">
        <v>89999</v>
      </c>
      <c r="M21" s="70">
        <v>90177</v>
      </c>
      <c r="N21" s="70">
        <v>90186</v>
      </c>
      <c r="O21" s="70">
        <v>90220</v>
      </c>
      <c r="P21" s="110">
        <v>90241</v>
      </c>
      <c r="Q21" s="183">
        <v>0.23802377046153522</v>
      </c>
      <c r="R21" s="196">
        <f>Total_Number_of_Listed_Building_entries[[#This Row],[2021]]-Total_Number_of_Listed_Building_entries[[#This Row],[2010]]</f>
        <v>1465</v>
      </c>
      <c r="S21" s="67"/>
      <c r="T21" s="67"/>
      <c r="U21" s="76"/>
      <c r="V21" s="105"/>
    </row>
    <row r="22" spans="1:22" s="6" customFormat="1" ht="15" x14ac:dyDescent="0.25">
      <c r="A22" s="70" t="s">
        <v>244</v>
      </c>
      <c r="B22" s="72" t="s">
        <v>180</v>
      </c>
      <c r="C22" s="73">
        <v>106862</v>
      </c>
      <c r="D22" s="73">
        <v>265337</v>
      </c>
      <c r="E22" s="73">
        <v>374866</v>
      </c>
      <c r="F22" s="73">
        <v>375187</v>
      </c>
      <c r="G22" s="73">
        <v>375608</v>
      </c>
      <c r="H22" s="73">
        <v>375725</v>
      </c>
      <c r="I22" s="73">
        <v>375880</v>
      </c>
      <c r="J22" s="73">
        <v>376064</v>
      </c>
      <c r="K22" s="73">
        <v>376577</v>
      </c>
      <c r="L22" s="73">
        <v>377388</v>
      </c>
      <c r="M22" s="73">
        <v>378360</v>
      </c>
      <c r="N22" s="73">
        <v>378526</v>
      </c>
      <c r="O22" s="73">
        <v>378865</v>
      </c>
      <c r="P22" s="112">
        <v>379126</v>
      </c>
      <c r="Q22" s="185">
        <v>1</v>
      </c>
      <c r="R22" s="197">
        <f>Total_Number_of_Listed_Building_entries[[#This Row],[2021]]-Total_Number_of_Listed_Building_entries[[#This Row],[2010]]</f>
        <v>4260</v>
      </c>
      <c r="S22" s="72"/>
      <c r="T22" s="72"/>
      <c r="U22" s="76"/>
      <c r="V22" s="105"/>
    </row>
    <row r="23" spans="1:22" s="6" customFormat="1" ht="15" x14ac:dyDescent="0.25">
      <c r="A23" s="70"/>
      <c r="B23" s="72"/>
      <c r="C23" s="73"/>
      <c r="D23" s="73"/>
      <c r="E23" s="73"/>
      <c r="F23" s="73"/>
      <c r="G23" s="73"/>
      <c r="H23" s="73"/>
      <c r="I23" s="73"/>
      <c r="J23" s="73"/>
      <c r="K23" s="73"/>
      <c r="L23" s="73"/>
      <c r="M23" s="73"/>
      <c r="N23" s="73"/>
      <c r="O23" s="73"/>
      <c r="P23" s="74"/>
      <c r="Q23" s="73"/>
      <c r="R23" s="72"/>
      <c r="S23" s="72"/>
      <c r="T23" s="67"/>
    </row>
    <row r="24" spans="1:22" s="7" customFormat="1" ht="18.75" x14ac:dyDescent="0.3">
      <c r="A24" s="54"/>
      <c r="B24" s="54" t="s">
        <v>47</v>
      </c>
      <c r="C24" s="54"/>
      <c r="D24" s="54"/>
      <c r="E24" s="54"/>
      <c r="F24" s="54"/>
      <c r="G24" s="54"/>
      <c r="H24" s="54"/>
      <c r="I24" s="54"/>
      <c r="J24" s="54"/>
      <c r="K24" s="54"/>
      <c r="L24" s="54"/>
      <c r="M24" s="54"/>
      <c r="N24" s="54"/>
      <c r="O24" s="54"/>
      <c r="P24" s="54"/>
      <c r="Q24" s="54"/>
      <c r="R24" s="54"/>
      <c r="S24" s="54"/>
      <c r="T24" s="54"/>
      <c r="U24" s="54"/>
    </row>
    <row r="25" spans="1:22" s="3" customFormat="1" ht="30" x14ac:dyDescent="0.25">
      <c r="A25" s="69" t="s">
        <v>229</v>
      </c>
      <c r="B25" s="69" t="s">
        <v>210</v>
      </c>
      <c r="C25" s="69" t="s">
        <v>230</v>
      </c>
      <c r="D25" s="69" t="s">
        <v>231</v>
      </c>
      <c r="E25" s="69" t="s">
        <v>126</v>
      </c>
      <c r="F25" s="69" t="s">
        <v>127</v>
      </c>
      <c r="G25" s="69" t="s">
        <v>128</v>
      </c>
      <c r="H25" s="69" t="s">
        <v>129</v>
      </c>
      <c r="I25" s="69" t="s">
        <v>130</v>
      </c>
      <c r="J25" s="69" t="s">
        <v>131</v>
      </c>
      <c r="K25" s="69" t="s">
        <v>132</v>
      </c>
      <c r="L25" s="69" t="s">
        <v>133</v>
      </c>
      <c r="M25" s="69" t="s">
        <v>134</v>
      </c>
      <c r="N25" s="69" t="s">
        <v>135</v>
      </c>
      <c r="O25" s="69" t="s">
        <v>136</v>
      </c>
      <c r="P25" s="69" t="s">
        <v>137</v>
      </c>
      <c r="Q25" s="69" t="s">
        <v>232</v>
      </c>
      <c r="R25" s="69" t="s">
        <v>233</v>
      </c>
      <c r="S25" s="69" t="s">
        <v>234</v>
      </c>
      <c r="T25" s="69"/>
      <c r="U25" s="67"/>
      <c r="V25" s="69"/>
    </row>
    <row r="26" spans="1:22" ht="15" x14ac:dyDescent="0.25">
      <c r="A26" s="70" t="s">
        <v>235</v>
      </c>
      <c r="B26" s="67" t="s">
        <v>171</v>
      </c>
      <c r="C26" s="70">
        <v>0</v>
      </c>
      <c r="D26" s="70">
        <v>0</v>
      </c>
      <c r="E26" s="70">
        <v>389</v>
      </c>
      <c r="F26" s="70">
        <v>387</v>
      </c>
      <c r="G26" s="70">
        <v>388</v>
      </c>
      <c r="H26" s="70">
        <v>388</v>
      </c>
      <c r="I26" s="70">
        <v>388</v>
      </c>
      <c r="J26" s="70">
        <v>389</v>
      </c>
      <c r="K26" s="70">
        <v>388</v>
      </c>
      <c r="L26" s="70">
        <v>388</v>
      </c>
      <c r="M26" s="70">
        <v>386</v>
      </c>
      <c r="N26" s="70">
        <v>385</v>
      </c>
      <c r="O26" s="70">
        <v>385</v>
      </c>
      <c r="P26" s="110">
        <v>385</v>
      </c>
      <c r="Q26" s="183">
        <v>4.1273584905660375E-2</v>
      </c>
      <c r="R26" s="196">
        <f>Grade_I_entries[[#This Row],[2021]]-Grade_I_entries[[#This Row],[2010]]</f>
        <v>-4</v>
      </c>
      <c r="S26" s="67"/>
      <c r="T26" s="67"/>
      <c r="U26" s="67"/>
      <c r="V26" s="67"/>
    </row>
    <row r="27" spans="1:22" ht="15" x14ac:dyDescent="0.25">
      <c r="A27" s="70" t="s">
        <v>236</v>
      </c>
      <c r="B27" s="67" t="s">
        <v>172</v>
      </c>
      <c r="C27" s="70">
        <v>0</v>
      </c>
      <c r="D27" s="70">
        <v>0</v>
      </c>
      <c r="E27" s="70">
        <v>485</v>
      </c>
      <c r="F27" s="70">
        <v>486</v>
      </c>
      <c r="G27" s="70">
        <v>486</v>
      </c>
      <c r="H27" s="70">
        <v>486</v>
      </c>
      <c r="I27" s="70">
        <v>487</v>
      </c>
      <c r="J27" s="70">
        <v>490</v>
      </c>
      <c r="K27" s="70">
        <v>492</v>
      </c>
      <c r="L27" s="70">
        <v>491</v>
      </c>
      <c r="M27" s="70">
        <v>492</v>
      </c>
      <c r="N27" s="70">
        <v>492</v>
      </c>
      <c r="O27" s="70">
        <v>493</v>
      </c>
      <c r="P27" s="110">
        <v>493</v>
      </c>
      <c r="Q27" s="183">
        <v>5.2851629502572897E-2</v>
      </c>
      <c r="R27" s="196">
        <f>Grade_I_entries[[#This Row],[2021]]-Grade_I_entries[[#This Row],[2010]]</f>
        <v>8</v>
      </c>
      <c r="S27" s="67"/>
      <c r="T27" s="67"/>
      <c r="U27" s="67"/>
      <c r="V27" s="67"/>
    </row>
    <row r="28" spans="1:22" ht="15" x14ac:dyDescent="0.25">
      <c r="A28" s="70" t="s">
        <v>237</v>
      </c>
      <c r="B28" s="67" t="s">
        <v>173</v>
      </c>
      <c r="C28" s="70">
        <v>0</v>
      </c>
      <c r="D28" s="70">
        <v>0</v>
      </c>
      <c r="E28" s="70">
        <v>686</v>
      </c>
      <c r="F28" s="70">
        <v>686</v>
      </c>
      <c r="G28" s="70">
        <v>686</v>
      </c>
      <c r="H28" s="70">
        <v>689</v>
      </c>
      <c r="I28" s="70">
        <v>690</v>
      </c>
      <c r="J28" s="70">
        <v>691</v>
      </c>
      <c r="K28" s="70">
        <v>692</v>
      </c>
      <c r="L28" s="70">
        <v>693</v>
      </c>
      <c r="M28" s="70">
        <v>695</v>
      </c>
      <c r="N28" s="70">
        <v>695</v>
      </c>
      <c r="O28" s="70">
        <v>695</v>
      </c>
      <c r="P28" s="110">
        <v>695</v>
      </c>
      <c r="Q28" s="183">
        <v>7.4506861063464838E-2</v>
      </c>
      <c r="R28" s="196">
        <f>Grade_I_entries[[#This Row],[2021]]-Grade_I_entries[[#This Row],[2010]]</f>
        <v>9</v>
      </c>
      <c r="S28" s="67"/>
      <c r="T28" s="67"/>
      <c r="U28" s="67"/>
      <c r="V28" s="67"/>
    </row>
    <row r="29" spans="1:22" ht="15" x14ac:dyDescent="0.25">
      <c r="A29" s="70" t="s">
        <v>238</v>
      </c>
      <c r="B29" s="67" t="s">
        <v>174</v>
      </c>
      <c r="C29" s="70">
        <v>0</v>
      </c>
      <c r="D29" s="70">
        <v>0</v>
      </c>
      <c r="E29" s="70">
        <v>990</v>
      </c>
      <c r="F29" s="70">
        <v>993</v>
      </c>
      <c r="G29" s="70">
        <v>996</v>
      </c>
      <c r="H29" s="70">
        <v>999</v>
      </c>
      <c r="I29" s="70">
        <v>999</v>
      </c>
      <c r="J29" s="70">
        <v>998</v>
      </c>
      <c r="K29" s="70">
        <v>1001</v>
      </c>
      <c r="L29" s="70">
        <v>998</v>
      </c>
      <c r="M29" s="70">
        <v>998</v>
      </c>
      <c r="N29" s="70">
        <v>998</v>
      </c>
      <c r="O29" s="70">
        <v>998</v>
      </c>
      <c r="P29" s="110">
        <v>997</v>
      </c>
      <c r="Q29" s="183">
        <v>0.10688250428816466</v>
      </c>
      <c r="R29" s="196">
        <f>Grade_I_entries[[#This Row],[2021]]-Grade_I_entries[[#This Row],[2010]]</f>
        <v>7</v>
      </c>
      <c r="S29" s="67"/>
      <c r="T29" s="67"/>
      <c r="U29" s="67"/>
      <c r="V29" s="67"/>
    </row>
    <row r="30" spans="1:22" ht="15" x14ac:dyDescent="0.25">
      <c r="A30" s="70" t="s">
        <v>239</v>
      </c>
      <c r="B30" s="67" t="s">
        <v>175</v>
      </c>
      <c r="C30" s="70">
        <v>0</v>
      </c>
      <c r="D30" s="70">
        <v>0</v>
      </c>
      <c r="E30" s="70">
        <v>613</v>
      </c>
      <c r="F30" s="70">
        <v>615</v>
      </c>
      <c r="G30" s="70">
        <v>616</v>
      </c>
      <c r="H30" s="70">
        <v>618</v>
      </c>
      <c r="I30" s="70">
        <v>619</v>
      </c>
      <c r="J30" s="70">
        <v>620</v>
      </c>
      <c r="K30" s="70">
        <v>620</v>
      </c>
      <c r="L30" s="70">
        <v>621</v>
      </c>
      <c r="M30" s="70">
        <v>622</v>
      </c>
      <c r="N30" s="70">
        <v>623</v>
      </c>
      <c r="O30" s="70">
        <v>623</v>
      </c>
      <c r="P30" s="110">
        <v>625</v>
      </c>
      <c r="Q30" s="183">
        <v>6.7002572898799309E-2</v>
      </c>
      <c r="R30" s="196">
        <f>Grade_I_entries[[#This Row],[2021]]-Grade_I_entries[[#This Row],[2010]]</f>
        <v>12</v>
      </c>
      <c r="S30" s="67"/>
      <c r="T30" s="67"/>
      <c r="U30" s="67"/>
      <c r="V30" s="67"/>
    </row>
    <row r="31" spans="1:22" ht="15" x14ac:dyDescent="0.25">
      <c r="A31" s="70" t="s">
        <v>240</v>
      </c>
      <c r="B31" s="67" t="s">
        <v>176</v>
      </c>
      <c r="C31" s="70">
        <v>0</v>
      </c>
      <c r="D31" s="70">
        <v>0</v>
      </c>
      <c r="E31" s="70">
        <v>1751</v>
      </c>
      <c r="F31" s="70">
        <v>1764</v>
      </c>
      <c r="G31" s="70">
        <v>1763</v>
      </c>
      <c r="H31" s="70">
        <v>1758</v>
      </c>
      <c r="I31" s="70">
        <v>1759</v>
      </c>
      <c r="J31" s="70">
        <v>1757</v>
      </c>
      <c r="K31" s="70">
        <v>1751</v>
      </c>
      <c r="L31" s="70">
        <v>1744</v>
      </c>
      <c r="M31" s="70">
        <v>1745</v>
      </c>
      <c r="N31" s="70">
        <v>1746</v>
      </c>
      <c r="O31" s="70">
        <v>1745</v>
      </c>
      <c r="P31" s="110">
        <v>1746</v>
      </c>
      <c r="Q31" s="183">
        <v>0.18717838765008576</v>
      </c>
      <c r="R31" s="196">
        <f>Grade_I_entries[[#This Row],[2021]]-Grade_I_entries[[#This Row],[2010]]</f>
        <v>-5</v>
      </c>
      <c r="S31" s="67"/>
      <c r="T31" s="67"/>
      <c r="U31" s="67"/>
      <c r="V31" s="67"/>
    </row>
    <row r="32" spans="1:22" ht="15" x14ac:dyDescent="0.25">
      <c r="A32" s="70" t="s">
        <v>241</v>
      </c>
      <c r="B32" s="67" t="s">
        <v>177</v>
      </c>
      <c r="C32" s="70">
        <v>0</v>
      </c>
      <c r="D32" s="70">
        <v>0</v>
      </c>
      <c r="E32" s="70">
        <v>583</v>
      </c>
      <c r="F32" s="70">
        <v>586</v>
      </c>
      <c r="G32" s="70">
        <v>589</v>
      </c>
      <c r="H32" s="70">
        <v>590</v>
      </c>
      <c r="I32" s="70">
        <v>589</v>
      </c>
      <c r="J32" s="70">
        <v>594</v>
      </c>
      <c r="K32" s="70">
        <v>597</v>
      </c>
      <c r="L32" s="70">
        <v>596</v>
      </c>
      <c r="M32" s="70">
        <v>598</v>
      </c>
      <c r="N32" s="70">
        <v>598</v>
      </c>
      <c r="O32" s="70">
        <v>599</v>
      </c>
      <c r="P32" s="110">
        <v>599</v>
      </c>
      <c r="Q32" s="183">
        <v>6.4215265866209265E-2</v>
      </c>
      <c r="R32" s="196">
        <f>Grade_I_entries[[#This Row],[2021]]-Grade_I_entries[[#This Row],[2010]]</f>
        <v>16</v>
      </c>
      <c r="S32" s="67"/>
      <c r="T32" s="67"/>
      <c r="U32" s="67"/>
      <c r="V32" s="67"/>
    </row>
    <row r="33" spans="1:22" ht="15" x14ac:dyDescent="0.25">
      <c r="A33" s="70" t="s">
        <v>242</v>
      </c>
      <c r="B33" s="67" t="s">
        <v>178</v>
      </c>
      <c r="C33" s="70">
        <v>0</v>
      </c>
      <c r="D33" s="70">
        <v>0</v>
      </c>
      <c r="E33" s="70">
        <v>1720</v>
      </c>
      <c r="F33" s="70">
        <v>1730</v>
      </c>
      <c r="G33" s="70">
        <v>1730</v>
      </c>
      <c r="H33" s="70">
        <v>1732</v>
      </c>
      <c r="I33" s="70">
        <v>1733</v>
      </c>
      <c r="J33" s="70">
        <v>1734</v>
      </c>
      <c r="K33" s="70">
        <v>1737</v>
      </c>
      <c r="L33" s="70">
        <v>1741</v>
      </c>
      <c r="M33" s="70">
        <v>1742</v>
      </c>
      <c r="N33" s="70">
        <v>1743</v>
      </c>
      <c r="O33" s="70">
        <v>1745</v>
      </c>
      <c r="P33" s="110">
        <v>1746</v>
      </c>
      <c r="Q33" s="183">
        <v>0.18717838765008576</v>
      </c>
      <c r="R33" s="196">
        <f>Grade_I_entries[[#This Row],[2021]]-Grade_I_entries[[#This Row],[2010]]</f>
        <v>26</v>
      </c>
      <c r="S33" s="67"/>
      <c r="T33" s="67"/>
      <c r="U33" s="67"/>
      <c r="V33" s="67"/>
    </row>
    <row r="34" spans="1:22" ht="15" x14ac:dyDescent="0.25">
      <c r="A34" s="70" t="s">
        <v>243</v>
      </c>
      <c r="B34" s="67" t="s">
        <v>179</v>
      </c>
      <c r="C34" s="70">
        <v>0</v>
      </c>
      <c r="D34" s="70">
        <v>0</v>
      </c>
      <c r="E34" s="70">
        <v>1996</v>
      </c>
      <c r="F34" s="70">
        <v>2047</v>
      </c>
      <c r="G34" s="70">
        <v>2046</v>
      </c>
      <c r="H34" s="70">
        <v>2048</v>
      </c>
      <c r="I34" s="70">
        <v>2048</v>
      </c>
      <c r="J34" s="70">
        <v>2049</v>
      </c>
      <c r="K34" s="70">
        <v>2047</v>
      </c>
      <c r="L34" s="70">
        <v>2043</v>
      </c>
      <c r="M34" s="70">
        <v>2042</v>
      </c>
      <c r="N34" s="70">
        <v>2043</v>
      </c>
      <c r="O34" s="70">
        <v>2042</v>
      </c>
      <c r="P34" s="110">
        <v>2042</v>
      </c>
      <c r="Q34" s="183">
        <v>0.21891080617495712</v>
      </c>
      <c r="R34" s="196">
        <f>Grade_I_entries[[#This Row],[2021]]-Grade_I_entries[[#This Row],[2010]]</f>
        <v>46</v>
      </c>
      <c r="S34" s="67"/>
      <c r="T34" s="67"/>
      <c r="U34" s="67"/>
      <c r="V34" s="67"/>
    </row>
    <row r="35" spans="1:22" s="6" customFormat="1" ht="15" x14ac:dyDescent="0.25">
      <c r="A35" s="70" t="s">
        <v>244</v>
      </c>
      <c r="B35" s="72" t="s">
        <v>180</v>
      </c>
      <c r="C35" s="73">
        <v>0</v>
      </c>
      <c r="D35" s="73">
        <v>0</v>
      </c>
      <c r="E35" s="73">
        <v>9213</v>
      </c>
      <c r="F35" s="73">
        <v>9294</v>
      </c>
      <c r="G35" s="73">
        <v>9300</v>
      </c>
      <c r="H35" s="73">
        <v>9308</v>
      </c>
      <c r="I35" s="73">
        <v>9312</v>
      </c>
      <c r="J35" s="73">
        <v>9322</v>
      </c>
      <c r="K35" s="73">
        <v>9325</v>
      </c>
      <c r="L35" s="73">
        <v>9315</v>
      </c>
      <c r="M35" s="73">
        <v>9320</v>
      </c>
      <c r="N35" s="73">
        <v>9323</v>
      </c>
      <c r="O35" s="73">
        <v>9325</v>
      </c>
      <c r="P35" s="112">
        <v>9328</v>
      </c>
      <c r="Q35" s="185">
        <v>1</v>
      </c>
      <c r="R35" s="197">
        <f>Grade_I_entries[[#This Row],[2021]]-Grade_I_entries[[#This Row],[2010]]</f>
        <v>115</v>
      </c>
      <c r="S35" s="72"/>
      <c r="T35" s="72"/>
      <c r="U35" s="72"/>
      <c r="V35" s="72"/>
    </row>
    <row r="36" spans="1:22" s="6" customFormat="1" ht="15" x14ac:dyDescent="0.25">
      <c r="A36" s="70"/>
      <c r="B36" s="72"/>
      <c r="C36" s="73"/>
      <c r="D36" s="73"/>
      <c r="E36" s="73"/>
      <c r="F36" s="73"/>
      <c r="G36" s="73"/>
      <c r="H36" s="73"/>
      <c r="I36" s="73"/>
      <c r="J36" s="73"/>
      <c r="K36" s="73"/>
      <c r="L36" s="73"/>
      <c r="M36" s="73"/>
      <c r="N36" s="73"/>
      <c r="O36" s="73"/>
      <c r="P36" s="113"/>
      <c r="Q36" s="112"/>
      <c r="R36" s="72"/>
      <c r="S36" s="72"/>
      <c r="T36" s="72"/>
    </row>
    <row r="37" spans="1:22" s="7" customFormat="1" ht="18.75" x14ac:dyDescent="0.3">
      <c r="A37" s="54"/>
      <c r="B37" s="54" t="s">
        <v>245</v>
      </c>
      <c r="C37" s="54"/>
      <c r="D37" s="54"/>
      <c r="E37" s="54"/>
      <c r="F37" s="54"/>
      <c r="G37" s="54"/>
      <c r="H37" s="54"/>
      <c r="I37" s="54"/>
      <c r="J37" s="54"/>
      <c r="K37" s="54"/>
      <c r="L37" s="54"/>
      <c r="M37" s="54"/>
      <c r="N37" s="54"/>
      <c r="O37" s="54"/>
      <c r="P37" s="114"/>
      <c r="Q37" s="114"/>
      <c r="R37" s="114"/>
      <c r="S37" s="114"/>
      <c r="T37" s="54"/>
      <c r="U37" s="54"/>
    </row>
    <row r="38" spans="1:22" s="3" customFormat="1" ht="30" x14ac:dyDescent="0.25">
      <c r="A38" s="69" t="s">
        <v>229</v>
      </c>
      <c r="B38" s="69" t="s">
        <v>210</v>
      </c>
      <c r="C38" s="69" t="s">
        <v>230</v>
      </c>
      <c r="D38" s="69" t="s">
        <v>231</v>
      </c>
      <c r="E38" s="69" t="s">
        <v>126</v>
      </c>
      <c r="F38" s="69" t="s">
        <v>127</v>
      </c>
      <c r="G38" s="69" t="s">
        <v>128</v>
      </c>
      <c r="H38" s="69" t="s">
        <v>129</v>
      </c>
      <c r="I38" s="69" t="s">
        <v>130</v>
      </c>
      <c r="J38" s="69" t="s">
        <v>131</v>
      </c>
      <c r="K38" s="69" t="s">
        <v>132</v>
      </c>
      <c r="L38" s="69" t="s">
        <v>133</v>
      </c>
      <c r="M38" s="69" t="s">
        <v>134</v>
      </c>
      <c r="N38" s="69" t="s">
        <v>135</v>
      </c>
      <c r="O38" s="69" t="s">
        <v>136</v>
      </c>
      <c r="P38" s="69" t="s">
        <v>137</v>
      </c>
      <c r="Q38" s="69" t="s">
        <v>246</v>
      </c>
      <c r="R38" s="69" t="s">
        <v>233</v>
      </c>
      <c r="S38" s="69" t="s">
        <v>234</v>
      </c>
      <c r="T38" s="69"/>
      <c r="U38" s="67"/>
      <c r="V38" s="69"/>
    </row>
    <row r="39" spans="1:22" ht="15" x14ac:dyDescent="0.25">
      <c r="A39" s="70" t="s">
        <v>235</v>
      </c>
      <c r="B39" s="67" t="s">
        <v>171</v>
      </c>
      <c r="C39" s="70">
        <v>0</v>
      </c>
      <c r="D39" s="70">
        <v>0</v>
      </c>
      <c r="E39" s="70">
        <v>755</v>
      </c>
      <c r="F39" s="70">
        <v>754</v>
      </c>
      <c r="G39" s="70">
        <v>752</v>
      </c>
      <c r="H39" s="70">
        <v>751</v>
      </c>
      <c r="I39" s="70">
        <v>751</v>
      </c>
      <c r="J39" s="70">
        <v>751</v>
      </c>
      <c r="K39" s="70">
        <v>751</v>
      </c>
      <c r="L39" s="70">
        <v>751</v>
      </c>
      <c r="M39" s="70">
        <v>749</v>
      </c>
      <c r="N39" s="70">
        <v>751</v>
      </c>
      <c r="O39" s="70">
        <v>751</v>
      </c>
      <c r="P39" s="110">
        <v>754</v>
      </c>
      <c r="Q39" s="183">
        <v>3.4165571616294348E-2</v>
      </c>
      <c r="R39" s="196">
        <f>Grade_II_star_entries[[#This Row],[2021]]-Grade_II_star_entries[[#This Row],[2010]]</f>
        <v>-1</v>
      </c>
      <c r="S39" s="67"/>
      <c r="T39" s="67"/>
      <c r="U39" s="67"/>
      <c r="V39" s="67"/>
    </row>
    <row r="40" spans="1:22" ht="15" x14ac:dyDescent="0.25">
      <c r="A40" s="70" t="s">
        <v>236</v>
      </c>
      <c r="B40" s="67" t="s">
        <v>172</v>
      </c>
      <c r="C40" s="70">
        <v>0</v>
      </c>
      <c r="D40" s="70">
        <v>0</v>
      </c>
      <c r="E40" s="70">
        <v>1532</v>
      </c>
      <c r="F40" s="70">
        <v>1534</v>
      </c>
      <c r="G40" s="70">
        <v>1533</v>
      </c>
      <c r="H40" s="70">
        <v>1533</v>
      </c>
      <c r="I40" s="70">
        <v>1535</v>
      </c>
      <c r="J40" s="70">
        <v>1534</v>
      </c>
      <c r="K40" s="70">
        <v>1539</v>
      </c>
      <c r="L40" s="70">
        <v>1540</v>
      </c>
      <c r="M40" s="70">
        <v>1553</v>
      </c>
      <c r="N40" s="70">
        <v>1556</v>
      </c>
      <c r="O40" s="70">
        <v>1556</v>
      </c>
      <c r="P40" s="110">
        <v>1556</v>
      </c>
      <c r="Q40" s="183">
        <v>7.0506139834156503E-2</v>
      </c>
      <c r="R40" s="196">
        <f>Grade_II_star_entries[[#This Row],[2021]]-Grade_II_star_entries[[#This Row],[2010]]</f>
        <v>24</v>
      </c>
      <c r="S40" s="67"/>
      <c r="T40" s="67"/>
      <c r="U40" s="67"/>
      <c r="V40" s="67"/>
    </row>
    <row r="41" spans="1:22" ht="15" x14ac:dyDescent="0.25">
      <c r="A41" s="70" t="s">
        <v>237</v>
      </c>
      <c r="B41" s="67" t="s">
        <v>173</v>
      </c>
      <c r="C41" s="70">
        <v>0</v>
      </c>
      <c r="D41" s="70">
        <v>0</v>
      </c>
      <c r="E41" s="70">
        <v>1514</v>
      </c>
      <c r="F41" s="70">
        <v>1510</v>
      </c>
      <c r="G41" s="70">
        <v>1508</v>
      </c>
      <c r="H41" s="70">
        <v>1515</v>
      </c>
      <c r="I41" s="70">
        <v>1520</v>
      </c>
      <c r="J41" s="70">
        <v>1511</v>
      </c>
      <c r="K41" s="70">
        <v>1516</v>
      </c>
      <c r="L41" s="70">
        <v>1521</v>
      </c>
      <c r="M41" s="70">
        <v>1522</v>
      </c>
      <c r="N41" s="70">
        <v>1521</v>
      </c>
      <c r="O41" s="70">
        <v>1526</v>
      </c>
      <c r="P41" s="110">
        <v>1537</v>
      </c>
      <c r="Q41" s="183">
        <v>6.9645203679369244E-2</v>
      </c>
      <c r="R41" s="196">
        <f>Grade_II_star_entries[[#This Row],[2021]]-Grade_II_star_entries[[#This Row],[2010]]</f>
        <v>23</v>
      </c>
      <c r="S41" s="67"/>
      <c r="T41" s="67"/>
      <c r="U41" s="67"/>
      <c r="V41" s="67"/>
    </row>
    <row r="42" spans="1:22" ht="13.5" customHeight="1" x14ac:dyDescent="0.25">
      <c r="A42" s="70" t="s">
        <v>238</v>
      </c>
      <c r="B42" s="67" t="s">
        <v>174</v>
      </c>
      <c r="C42" s="70">
        <v>0</v>
      </c>
      <c r="D42" s="70">
        <v>0</v>
      </c>
      <c r="E42" s="70">
        <v>1866</v>
      </c>
      <c r="F42" s="70">
        <v>1868</v>
      </c>
      <c r="G42" s="70">
        <v>1870</v>
      </c>
      <c r="H42" s="70">
        <v>1873</v>
      </c>
      <c r="I42" s="70">
        <v>1881</v>
      </c>
      <c r="J42" s="70">
        <v>1887</v>
      </c>
      <c r="K42" s="70">
        <v>1882</v>
      </c>
      <c r="L42" s="70">
        <v>1884</v>
      </c>
      <c r="M42" s="70">
        <v>1889</v>
      </c>
      <c r="N42" s="70">
        <v>1891</v>
      </c>
      <c r="O42" s="70">
        <v>1898</v>
      </c>
      <c r="P42" s="110">
        <v>1901</v>
      </c>
      <c r="Q42" s="183">
        <v>8.6138927907925142E-2</v>
      </c>
      <c r="R42" s="196">
        <f>Grade_II_star_entries[[#This Row],[2021]]-Grade_II_star_entries[[#This Row],[2010]]</f>
        <v>35</v>
      </c>
      <c r="S42" s="67"/>
      <c r="T42" s="67"/>
      <c r="U42" s="67"/>
      <c r="V42" s="67"/>
    </row>
    <row r="43" spans="1:22" ht="15" x14ac:dyDescent="0.25">
      <c r="A43" s="70" t="s">
        <v>239</v>
      </c>
      <c r="B43" s="67" t="s">
        <v>175</v>
      </c>
      <c r="C43" s="70">
        <v>0</v>
      </c>
      <c r="D43" s="70">
        <v>0</v>
      </c>
      <c r="E43" s="70">
        <v>2139</v>
      </c>
      <c r="F43" s="70">
        <v>2144</v>
      </c>
      <c r="G43" s="70">
        <v>2148</v>
      </c>
      <c r="H43" s="70">
        <v>2153</v>
      </c>
      <c r="I43" s="70">
        <v>2156</v>
      </c>
      <c r="J43" s="70">
        <v>2167</v>
      </c>
      <c r="K43" s="70">
        <v>2176</v>
      </c>
      <c r="L43" s="70">
        <v>2175</v>
      </c>
      <c r="M43" s="70">
        <v>2177</v>
      </c>
      <c r="N43" s="70">
        <v>2178</v>
      </c>
      <c r="O43" s="70">
        <v>2180</v>
      </c>
      <c r="P43" s="110">
        <v>2180</v>
      </c>
      <c r="Q43" s="183">
        <v>9.8781095654538034E-2</v>
      </c>
      <c r="R43" s="196">
        <f>Grade_II_star_entries[[#This Row],[2021]]-Grade_II_star_entries[[#This Row],[2010]]</f>
        <v>41</v>
      </c>
      <c r="S43" s="67"/>
      <c r="T43" s="67"/>
      <c r="U43" s="67"/>
      <c r="V43" s="67"/>
    </row>
    <row r="44" spans="1:22" ht="15" x14ac:dyDescent="0.25">
      <c r="A44" s="70" t="s">
        <v>240</v>
      </c>
      <c r="B44" s="67" t="s">
        <v>176</v>
      </c>
      <c r="C44" s="70">
        <v>0</v>
      </c>
      <c r="D44" s="70">
        <v>0</v>
      </c>
      <c r="E44" s="70">
        <v>3514</v>
      </c>
      <c r="F44" s="70">
        <v>3504</v>
      </c>
      <c r="G44" s="70">
        <v>3506</v>
      </c>
      <c r="H44" s="70">
        <v>3509</v>
      </c>
      <c r="I44" s="70">
        <v>3516</v>
      </c>
      <c r="J44" s="70">
        <v>3519</v>
      </c>
      <c r="K44" s="70">
        <v>3523</v>
      </c>
      <c r="L44" s="70">
        <v>3527</v>
      </c>
      <c r="M44" s="70">
        <v>3530</v>
      </c>
      <c r="N44" s="70">
        <v>3534</v>
      </c>
      <c r="O44" s="70">
        <v>3536</v>
      </c>
      <c r="P44" s="110">
        <v>3538</v>
      </c>
      <c r="Q44" s="183">
        <v>0.16031537450722733</v>
      </c>
      <c r="R44" s="196">
        <f>Grade_II_star_entries[[#This Row],[2021]]-Grade_II_star_entries[[#This Row],[2010]]</f>
        <v>24</v>
      </c>
      <c r="S44" s="67"/>
      <c r="T44" s="67"/>
      <c r="U44" s="67"/>
      <c r="V44" s="67"/>
    </row>
    <row r="45" spans="1:22" ht="15" x14ac:dyDescent="0.25">
      <c r="A45" s="70" t="s">
        <v>241</v>
      </c>
      <c r="B45" s="67" t="s">
        <v>177</v>
      </c>
      <c r="C45" s="70">
        <v>0</v>
      </c>
      <c r="D45" s="70">
        <v>0</v>
      </c>
      <c r="E45" s="70">
        <v>1346</v>
      </c>
      <c r="F45" s="70">
        <v>1364</v>
      </c>
      <c r="G45" s="70">
        <v>1379</v>
      </c>
      <c r="H45" s="70">
        <v>1388</v>
      </c>
      <c r="I45" s="70">
        <v>1390</v>
      </c>
      <c r="J45" s="70">
        <v>1399</v>
      </c>
      <c r="K45" s="70">
        <v>1412</v>
      </c>
      <c r="L45" s="70">
        <v>1425</v>
      </c>
      <c r="M45" s="70">
        <v>1438</v>
      </c>
      <c r="N45" s="70">
        <v>1440</v>
      </c>
      <c r="O45" s="70">
        <v>1444</v>
      </c>
      <c r="P45" s="110">
        <v>1446</v>
      </c>
      <c r="Q45" s="183">
        <v>6.5521772622230273E-2</v>
      </c>
      <c r="R45" s="196">
        <f>Grade_II_star_entries[[#This Row],[2021]]-Grade_II_star_entries[[#This Row],[2010]]</f>
        <v>100</v>
      </c>
      <c r="S45" s="67"/>
      <c r="T45" s="67"/>
      <c r="U45" s="67"/>
      <c r="V45" s="67"/>
    </row>
    <row r="46" spans="1:22" ht="15" x14ac:dyDescent="0.25">
      <c r="A46" s="70" t="s">
        <v>242</v>
      </c>
      <c r="B46" s="67" t="s">
        <v>178</v>
      </c>
      <c r="C46" s="70">
        <v>0</v>
      </c>
      <c r="D46" s="70">
        <v>0</v>
      </c>
      <c r="E46" s="70">
        <v>3854</v>
      </c>
      <c r="F46" s="70">
        <v>3858</v>
      </c>
      <c r="G46" s="70">
        <v>3867</v>
      </c>
      <c r="H46" s="70">
        <v>3874</v>
      </c>
      <c r="I46" s="70">
        <v>3891</v>
      </c>
      <c r="J46" s="70">
        <v>3908</v>
      </c>
      <c r="K46" s="70">
        <v>3920</v>
      </c>
      <c r="L46" s="70">
        <v>3933</v>
      </c>
      <c r="M46" s="70">
        <v>3948</v>
      </c>
      <c r="N46" s="70">
        <v>3955</v>
      </c>
      <c r="O46" s="70">
        <v>3959</v>
      </c>
      <c r="P46" s="110">
        <v>3960</v>
      </c>
      <c r="Q46" s="183">
        <v>0.17943721962934434</v>
      </c>
      <c r="R46" s="196">
        <f>Grade_II_star_entries[[#This Row],[2021]]-Grade_II_star_entries[[#This Row],[2010]]</f>
        <v>106</v>
      </c>
      <c r="S46" s="67"/>
      <c r="T46" s="67"/>
      <c r="U46" s="67"/>
      <c r="V46" s="67"/>
    </row>
    <row r="47" spans="1:22" ht="15" x14ac:dyDescent="0.25">
      <c r="A47" s="70" t="s">
        <v>243</v>
      </c>
      <c r="B47" s="67" t="s">
        <v>179</v>
      </c>
      <c r="C47" s="70">
        <v>0</v>
      </c>
      <c r="D47" s="70">
        <v>0</v>
      </c>
      <c r="E47" s="70">
        <v>5097</v>
      </c>
      <c r="F47" s="70">
        <v>5146</v>
      </c>
      <c r="G47" s="70">
        <v>5150</v>
      </c>
      <c r="H47" s="70">
        <v>5165</v>
      </c>
      <c r="I47" s="70">
        <v>5164</v>
      </c>
      <c r="J47" s="70">
        <v>5175</v>
      </c>
      <c r="K47" s="70">
        <v>5181</v>
      </c>
      <c r="L47" s="70">
        <v>5184</v>
      </c>
      <c r="M47" s="70">
        <v>5187</v>
      </c>
      <c r="N47" s="70">
        <v>5193</v>
      </c>
      <c r="O47" s="70">
        <v>5195</v>
      </c>
      <c r="P47" s="110">
        <v>5197</v>
      </c>
      <c r="Q47" s="183">
        <v>0.23548869454891477</v>
      </c>
      <c r="R47" s="196">
        <f>Grade_II_star_entries[[#This Row],[2021]]-Grade_II_star_entries[[#This Row],[2010]]</f>
        <v>100</v>
      </c>
      <c r="S47" s="67"/>
      <c r="T47" s="67"/>
      <c r="U47" s="67"/>
      <c r="V47" s="67"/>
    </row>
    <row r="48" spans="1:22" s="6" customFormat="1" ht="15" x14ac:dyDescent="0.25">
      <c r="A48" s="70" t="s">
        <v>244</v>
      </c>
      <c r="B48" s="72" t="s">
        <v>180</v>
      </c>
      <c r="C48" s="73">
        <v>0</v>
      </c>
      <c r="D48" s="73">
        <v>0</v>
      </c>
      <c r="E48" s="73">
        <v>21617</v>
      </c>
      <c r="F48" s="73">
        <v>21682</v>
      </c>
      <c r="G48" s="73">
        <v>21713</v>
      </c>
      <c r="H48" s="73">
        <v>21761</v>
      </c>
      <c r="I48" s="73">
        <v>21804</v>
      </c>
      <c r="J48" s="73">
        <v>21851</v>
      </c>
      <c r="K48" s="73">
        <v>21900</v>
      </c>
      <c r="L48" s="73">
        <v>21940</v>
      </c>
      <c r="M48" s="73">
        <v>21993</v>
      </c>
      <c r="N48" s="73">
        <v>22019</v>
      </c>
      <c r="O48" s="73">
        <v>22045</v>
      </c>
      <c r="P48" s="112">
        <v>22069</v>
      </c>
      <c r="Q48" s="185">
        <v>1</v>
      </c>
      <c r="R48" s="197">
        <f>Grade_II_star_entries[[#This Row],[2021]]-Grade_II_star_entries[[#This Row],[2010]]</f>
        <v>452</v>
      </c>
      <c r="S48" s="72"/>
      <c r="T48" s="72"/>
      <c r="U48" s="72"/>
      <c r="V48" s="72"/>
    </row>
    <row r="49" spans="1:22" s="6" customFormat="1" ht="15" x14ac:dyDescent="0.25">
      <c r="A49" s="73"/>
      <c r="B49" s="72"/>
      <c r="C49" s="73"/>
      <c r="D49" s="73"/>
      <c r="E49" s="73"/>
      <c r="F49" s="73"/>
      <c r="G49" s="73"/>
      <c r="H49" s="73"/>
      <c r="I49" s="73"/>
      <c r="J49" s="73"/>
      <c r="K49" s="73"/>
      <c r="L49" s="73"/>
      <c r="M49" s="73"/>
      <c r="N49" s="73"/>
      <c r="O49" s="73"/>
      <c r="P49" s="113"/>
      <c r="Q49" s="112"/>
      <c r="R49" s="72"/>
      <c r="S49" s="72"/>
      <c r="T49" s="72"/>
    </row>
    <row r="50" spans="1:22" ht="18.75" x14ac:dyDescent="0.3">
      <c r="A50" s="67"/>
      <c r="B50" s="75" t="s">
        <v>49</v>
      </c>
      <c r="C50" s="67"/>
      <c r="D50" s="67"/>
      <c r="E50" s="67"/>
      <c r="F50" s="67"/>
      <c r="G50" s="67"/>
      <c r="H50" s="67"/>
      <c r="I50" s="67"/>
      <c r="J50" s="67"/>
      <c r="K50" s="67"/>
      <c r="L50" s="67"/>
      <c r="M50" s="67"/>
      <c r="N50" s="67"/>
      <c r="O50" s="67"/>
      <c r="P50" s="67"/>
      <c r="Q50" s="67"/>
      <c r="R50" s="67"/>
      <c r="S50" s="67"/>
      <c r="T50" s="67"/>
      <c r="U50" s="67"/>
    </row>
    <row r="51" spans="1:22" s="3" customFormat="1" ht="30" x14ac:dyDescent="0.25">
      <c r="A51" s="69" t="s">
        <v>229</v>
      </c>
      <c r="B51" s="69" t="s">
        <v>210</v>
      </c>
      <c r="C51" s="69" t="s">
        <v>230</v>
      </c>
      <c r="D51" s="69" t="s">
        <v>231</v>
      </c>
      <c r="E51" s="69" t="s">
        <v>126</v>
      </c>
      <c r="F51" s="69" t="s">
        <v>127</v>
      </c>
      <c r="G51" s="69" t="s">
        <v>128</v>
      </c>
      <c r="H51" s="69" t="s">
        <v>129</v>
      </c>
      <c r="I51" s="69" t="s">
        <v>130</v>
      </c>
      <c r="J51" s="69" t="s">
        <v>131</v>
      </c>
      <c r="K51" s="69" t="s">
        <v>132</v>
      </c>
      <c r="L51" s="69" t="s">
        <v>133</v>
      </c>
      <c r="M51" s="69" t="s">
        <v>134</v>
      </c>
      <c r="N51" s="69" t="s">
        <v>135</v>
      </c>
      <c r="O51" s="69" t="s">
        <v>136</v>
      </c>
      <c r="P51" s="69" t="s">
        <v>137</v>
      </c>
      <c r="Q51" s="69" t="s">
        <v>246</v>
      </c>
      <c r="R51" s="69" t="s">
        <v>233</v>
      </c>
      <c r="S51" s="69" t="s">
        <v>234</v>
      </c>
      <c r="T51" s="69"/>
      <c r="U51" s="67"/>
      <c r="V51" s="69"/>
    </row>
    <row r="52" spans="1:22" ht="15" x14ac:dyDescent="0.25">
      <c r="A52" s="70" t="s">
        <v>235</v>
      </c>
      <c r="B52" s="67" t="s">
        <v>171</v>
      </c>
      <c r="C52" s="70">
        <v>0</v>
      </c>
      <c r="D52" s="70">
        <v>0</v>
      </c>
      <c r="E52" s="70">
        <v>11117</v>
      </c>
      <c r="F52" s="70">
        <v>11111</v>
      </c>
      <c r="G52" s="70">
        <v>11130</v>
      </c>
      <c r="H52" s="70">
        <v>11140</v>
      </c>
      <c r="I52" s="70">
        <v>11125</v>
      </c>
      <c r="J52" s="70">
        <v>11122</v>
      </c>
      <c r="K52" s="70">
        <v>11126</v>
      </c>
      <c r="L52" s="70">
        <v>11284</v>
      </c>
      <c r="M52" s="70">
        <v>11279</v>
      </c>
      <c r="N52" s="70">
        <v>11268</v>
      </c>
      <c r="O52" s="70">
        <v>11276</v>
      </c>
      <c r="P52" s="110">
        <v>11276</v>
      </c>
      <c r="Q52" s="183">
        <v>3.2427551340267854E-2</v>
      </c>
      <c r="R52" s="196">
        <f>Grade_II_entries[[#This Row],[2021]]-Grade_II_entries[[#This Row],[2010]]</f>
        <v>159</v>
      </c>
      <c r="S52" s="67"/>
      <c r="T52" s="67"/>
      <c r="U52" s="67"/>
      <c r="V52" s="67"/>
    </row>
    <row r="53" spans="1:22" ht="15" x14ac:dyDescent="0.25">
      <c r="A53" s="70" t="s">
        <v>236</v>
      </c>
      <c r="B53" s="67" t="s">
        <v>172</v>
      </c>
      <c r="C53" s="70">
        <v>0</v>
      </c>
      <c r="D53" s="70">
        <v>0</v>
      </c>
      <c r="E53" s="70">
        <v>23478</v>
      </c>
      <c r="F53" s="70">
        <v>23448</v>
      </c>
      <c r="G53" s="70">
        <v>23504</v>
      </c>
      <c r="H53" s="70">
        <v>23522</v>
      </c>
      <c r="I53" s="70">
        <v>23539</v>
      </c>
      <c r="J53" s="70">
        <v>23513</v>
      </c>
      <c r="K53" s="70">
        <v>23526</v>
      </c>
      <c r="L53" s="70">
        <v>23558</v>
      </c>
      <c r="M53" s="70">
        <v>23641</v>
      </c>
      <c r="N53" s="70">
        <v>23676</v>
      </c>
      <c r="O53" s="70">
        <v>23719</v>
      </c>
      <c r="P53" s="110">
        <v>23750</v>
      </c>
      <c r="Q53" s="183">
        <v>6.8300314325236033E-2</v>
      </c>
      <c r="R53" s="196">
        <f>Grade_II_entries[[#This Row],[2021]]-Grade_II_entries[[#This Row],[2010]]</f>
        <v>272</v>
      </c>
      <c r="S53" s="67"/>
      <c r="T53" s="67"/>
      <c r="U53" s="67"/>
      <c r="V53" s="67"/>
    </row>
    <row r="54" spans="1:22" ht="15" x14ac:dyDescent="0.25">
      <c r="A54" s="70" t="s">
        <v>237</v>
      </c>
      <c r="B54" s="67" t="s">
        <v>173</v>
      </c>
      <c r="C54" s="70">
        <v>0</v>
      </c>
      <c r="D54" s="70">
        <v>0</v>
      </c>
      <c r="E54" s="70">
        <v>29220</v>
      </c>
      <c r="F54" s="70">
        <v>29221</v>
      </c>
      <c r="G54" s="70">
        <v>29228</v>
      </c>
      <c r="H54" s="70">
        <v>29227</v>
      </c>
      <c r="I54" s="70">
        <v>29226</v>
      </c>
      <c r="J54" s="70">
        <v>29229</v>
      </c>
      <c r="K54" s="70">
        <v>29235</v>
      </c>
      <c r="L54" s="70">
        <v>29264</v>
      </c>
      <c r="M54" s="70">
        <v>29337</v>
      </c>
      <c r="N54" s="70">
        <v>29287</v>
      </c>
      <c r="O54" s="70">
        <v>29302</v>
      </c>
      <c r="P54" s="110">
        <v>29300</v>
      </c>
      <c r="Q54" s="183">
        <v>8.4261019357028025E-2</v>
      </c>
      <c r="R54" s="196">
        <f>Grade_II_entries[[#This Row],[2021]]-Grade_II_entries[[#This Row],[2010]]</f>
        <v>80</v>
      </c>
      <c r="S54" s="67"/>
      <c r="T54" s="67"/>
      <c r="U54" s="67"/>
      <c r="V54" s="67"/>
    </row>
    <row r="55" spans="1:22" ht="15" x14ac:dyDescent="0.25">
      <c r="A55" s="70" t="s">
        <v>238</v>
      </c>
      <c r="B55" s="67" t="s">
        <v>174</v>
      </c>
      <c r="C55" s="70">
        <v>0</v>
      </c>
      <c r="D55" s="70">
        <v>0</v>
      </c>
      <c r="E55" s="70">
        <v>26777</v>
      </c>
      <c r="F55" s="70">
        <v>26762</v>
      </c>
      <c r="G55" s="70">
        <v>26798</v>
      </c>
      <c r="H55" s="70">
        <v>26797</v>
      </c>
      <c r="I55" s="70">
        <v>26822</v>
      </c>
      <c r="J55" s="70">
        <v>26849</v>
      </c>
      <c r="K55" s="70">
        <v>26921</v>
      </c>
      <c r="L55" s="70">
        <v>26983</v>
      </c>
      <c r="M55" s="70">
        <v>27043</v>
      </c>
      <c r="N55" s="70">
        <v>27042</v>
      </c>
      <c r="O55" s="70">
        <v>27104</v>
      </c>
      <c r="P55" s="110">
        <v>27128</v>
      </c>
      <c r="Q55" s="183">
        <v>7.801477587431592E-2</v>
      </c>
      <c r="R55" s="196">
        <f>Grade_II_entries[[#This Row],[2021]]-Grade_II_entries[[#This Row],[2010]]</f>
        <v>351</v>
      </c>
      <c r="S55" s="67"/>
      <c r="T55" s="67"/>
      <c r="U55" s="67"/>
      <c r="V55" s="67"/>
    </row>
    <row r="56" spans="1:22" ht="15" x14ac:dyDescent="0.25">
      <c r="A56" s="70" t="s">
        <v>239</v>
      </c>
      <c r="B56" s="67" t="s">
        <v>175</v>
      </c>
      <c r="C56" s="70">
        <v>0</v>
      </c>
      <c r="D56" s="70">
        <v>0</v>
      </c>
      <c r="E56" s="70">
        <v>31498</v>
      </c>
      <c r="F56" s="70">
        <v>31481</v>
      </c>
      <c r="G56" s="70">
        <v>31491</v>
      </c>
      <c r="H56" s="70">
        <v>31487</v>
      </c>
      <c r="I56" s="70">
        <v>31498</v>
      </c>
      <c r="J56" s="70">
        <v>31521</v>
      </c>
      <c r="K56" s="70">
        <v>31555</v>
      </c>
      <c r="L56" s="70">
        <v>31617</v>
      </c>
      <c r="M56" s="70">
        <v>31657</v>
      </c>
      <c r="N56" s="70">
        <v>31712</v>
      </c>
      <c r="O56" s="70">
        <v>31744</v>
      </c>
      <c r="P56" s="110">
        <v>31759</v>
      </c>
      <c r="Q56" s="183">
        <v>9.1332618217059833E-2</v>
      </c>
      <c r="R56" s="196">
        <f>Grade_II_entries[[#This Row],[2021]]-Grade_II_entries[[#This Row],[2010]]</f>
        <v>261</v>
      </c>
      <c r="S56" s="67"/>
      <c r="T56" s="67"/>
      <c r="U56" s="67"/>
      <c r="V56" s="67"/>
    </row>
    <row r="57" spans="1:22" ht="15" x14ac:dyDescent="0.25">
      <c r="A57" s="70" t="s">
        <v>240</v>
      </c>
      <c r="B57" s="67" t="s">
        <v>176</v>
      </c>
      <c r="C57" s="70">
        <v>0</v>
      </c>
      <c r="D57" s="70">
        <v>0</v>
      </c>
      <c r="E57" s="70">
        <v>52451</v>
      </c>
      <c r="F57" s="70">
        <v>52396</v>
      </c>
      <c r="G57" s="70">
        <v>52449</v>
      </c>
      <c r="H57" s="70">
        <v>52441</v>
      </c>
      <c r="I57" s="70">
        <v>52427</v>
      </c>
      <c r="J57" s="70">
        <v>52425</v>
      </c>
      <c r="K57" s="70">
        <v>52468</v>
      </c>
      <c r="L57" s="70">
        <v>52592</v>
      </c>
      <c r="M57" s="70">
        <v>52855</v>
      </c>
      <c r="N57" s="70">
        <v>52934</v>
      </c>
      <c r="O57" s="70">
        <v>52989</v>
      </c>
      <c r="P57" s="110">
        <v>53042</v>
      </c>
      <c r="Q57" s="183">
        <v>0.1525383272605966</v>
      </c>
      <c r="R57" s="196">
        <f>Grade_II_entries[[#This Row],[2021]]-Grade_II_entries[[#This Row],[2010]]</f>
        <v>591</v>
      </c>
      <c r="S57" s="67"/>
      <c r="T57" s="67"/>
      <c r="U57" s="67"/>
      <c r="V57" s="67"/>
    </row>
    <row r="58" spans="1:22" ht="15" x14ac:dyDescent="0.25">
      <c r="A58" s="70" t="s">
        <v>241</v>
      </c>
      <c r="B58" s="67" t="s">
        <v>177</v>
      </c>
      <c r="C58" s="70">
        <v>0</v>
      </c>
      <c r="D58" s="70">
        <v>0</v>
      </c>
      <c r="E58" s="70">
        <v>16684</v>
      </c>
      <c r="F58" s="70">
        <v>16795</v>
      </c>
      <c r="G58" s="70">
        <v>16886</v>
      </c>
      <c r="H58" s="70">
        <v>16894</v>
      </c>
      <c r="I58" s="70">
        <v>16916</v>
      </c>
      <c r="J58" s="70">
        <v>16943</v>
      </c>
      <c r="K58" s="70">
        <v>17011</v>
      </c>
      <c r="L58" s="70">
        <v>17060</v>
      </c>
      <c r="M58" s="70">
        <v>17138</v>
      </c>
      <c r="N58" s="70">
        <v>17149</v>
      </c>
      <c r="O58" s="70">
        <v>17166</v>
      </c>
      <c r="P58" s="110">
        <v>17214</v>
      </c>
      <c r="Q58" s="183">
        <v>4.9504067822931076E-2</v>
      </c>
      <c r="R58" s="196">
        <f>Grade_II_entries[[#This Row],[2021]]-Grade_II_entries[[#This Row],[2010]]</f>
        <v>530</v>
      </c>
      <c r="S58" s="67"/>
      <c r="T58" s="67"/>
      <c r="U58" s="67"/>
      <c r="V58" s="67"/>
    </row>
    <row r="59" spans="1:22" ht="15" x14ac:dyDescent="0.25">
      <c r="A59" s="70" t="s">
        <v>242</v>
      </c>
      <c r="B59" s="67" t="s">
        <v>178</v>
      </c>
      <c r="C59" s="70">
        <v>0</v>
      </c>
      <c r="D59" s="70">
        <v>0</v>
      </c>
      <c r="E59" s="70">
        <v>70614</v>
      </c>
      <c r="F59" s="70">
        <v>70650</v>
      </c>
      <c r="G59" s="70">
        <v>70668</v>
      </c>
      <c r="H59" s="70">
        <v>70686</v>
      </c>
      <c r="I59" s="70">
        <v>70742</v>
      </c>
      <c r="J59" s="70">
        <v>70767</v>
      </c>
      <c r="K59" s="70">
        <v>70889</v>
      </c>
      <c r="L59" s="70">
        <v>71003</v>
      </c>
      <c r="M59" s="70">
        <v>71149</v>
      </c>
      <c r="N59" s="70">
        <v>71166</v>
      </c>
      <c r="O59" s="70">
        <v>71212</v>
      </c>
      <c r="P59" s="110">
        <v>71258</v>
      </c>
      <c r="Q59" s="183">
        <v>0.20492394939737554</v>
      </c>
      <c r="R59" s="196">
        <f>Grade_II_entries[[#This Row],[2021]]-Grade_II_entries[[#This Row],[2010]]</f>
        <v>644</v>
      </c>
      <c r="S59" s="67"/>
      <c r="T59" s="67"/>
      <c r="U59" s="67"/>
      <c r="V59" s="67"/>
    </row>
    <row r="60" spans="1:22" ht="15" x14ac:dyDescent="0.25">
      <c r="A60" s="70" t="s">
        <v>243</v>
      </c>
      <c r="B60" s="67" t="s">
        <v>179</v>
      </c>
      <c r="C60" s="70">
        <v>0</v>
      </c>
      <c r="D60" s="70">
        <v>0</v>
      </c>
      <c r="E60" s="70">
        <v>81553</v>
      </c>
      <c r="F60" s="70">
        <v>82264</v>
      </c>
      <c r="G60" s="70">
        <v>82419</v>
      </c>
      <c r="H60" s="70">
        <v>82448</v>
      </c>
      <c r="I60" s="70">
        <v>82456</v>
      </c>
      <c r="J60" s="70">
        <v>82522</v>
      </c>
      <c r="K60" s="70">
        <v>82621</v>
      </c>
      <c r="L60" s="70">
        <v>82772</v>
      </c>
      <c r="M60" s="70">
        <v>82948</v>
      </c>
      <c r="N60" s="70">
        <v>82950</v>
      </c>
      <c r="O60" s="70">
        <v>82983</v>
      </c>
      <c r="P60" s="110">
        <v>83002</v>
      </c>
      <c r="Q60" s="183">
        <v>0.23869737640518909</v>
      </c>
      <c r="R60" s="196">
        <f>Grade_II_entries[[#This Row],[2021]]-Grade_II_entries[[#This Row],[2010]]</f>
        <v>1449</v>
      </c>
      <c r="S60" s="67"/>
      <c r="T60" s="67"/>
      <c r="U60" s="67"/>
      <c r="V60" s="67"/>
    </row>
    <row r="61" spans="1:22" s="6" customFormat="1" ht="15" x14ac:dyDescent="0.25">
      <c r="A61" s="70" t="s">
        <v>244</v>
      </c>
      <c r="B61" s="72" t="s">
        <v>180</v>
      </c>
      <c r="C61" s="73">
        <v>0</v>
      </c>
      <c r="D61" s="73">
        <v>0</v>
      </c>
      <c r="E61" s="73">
        <v>343392</v>
      </c>
      <c r="F61" s="73">
        <v>344128</v>
      </c>
      <c r="G61" s="73">
        <v>344573</v>
      </c>
      <c r="H61" s="73">
        <v>344642</v>
      </c>
      <c r="I61" s="73">
        <v>344751</v>
      </c>
      <c r="J61" s="73">
        <v>344891</v>
      </c>
      <c r="K61" s="73">
        <v>345352</v>
      </c>
      <c r="L61" s="73">
        <v>346133</v>
      </c>
      <c r="M61" s="73">
        <v>347047</v>
      </c>
      <c r="N61" s="73">
        <v>347184</v>
      </c>
      <c r="O61" s="73">
        <v>347495</v>
      </c>
      <c r="P61" s="112">
        <v>347729</v>
      </c>
      <c r="Q61" s="185">
        <v>1</v>
      </c>
      <c r="R61" s="197">
        <f>Grade_II_entries[[#This Row],[2021]]-Grade_II_entries[[#This Row],[2010]]</f>
        <v>4337</v>
      </c>
      <c r="S61" s="72"/>
      <c r="T61" s="72"/>
      <c r="U61" s="72"/>
      <c r="V61" s="72"/>
    </row>
    <row r="62" spans="1:22" ht="15" x14ac:dyDescent="0.25">
      <c r="A62" s="67"/>
      <c r="B62" s="67"/>
      <c r="C62" s="70"/>
      <c r="D62" s="70"/>
      <c r="E62" s="70"/>
      <c r="F62" s="70"/>
      <c r="G62" s="70"/>
      <c r="H62" s="70"/>
      <c r="I62" s="70"/>
      <c r="J62" s="70"/>
      <c r="K62" s="70"/>
      <c r="L62" s="70"/>
      <c r="M62" s="70"/>
      <c r="N62" s="70"/>
      <c r="O62" s="71"/>
      <c r="P62" s="70"/>
      <c r="Q62" s="67"/>
      <c r="R62" s="67"/>
      <c r="S62" s="67"/>
      <c r="T62" s="67"/>
      <c r="U62" s="67"/>
    </row>
    <row r="63" spans="1:22" s="7" customFormat="1" ht="18.75" x14ac:dyDescent="0.3">
      <c r="A63" s="54"/>
      <c r="B63" s="54" t="s">
        <v>247</v>
      </c>
      <c r="C63" s="54"/>
      <c r="D63" s="54"/>
      <c r="E63" s="54"/>
      <c r="F63" s="54"/>
      <c r="G63" s="54"/>
      <c r="H63" s="54"/>
      <c r="I63" s="54"/>
      <c r="J63" s="54"/>
      <c r="K63" s="54"/>
      <c r="L63" s="54"/>
      <c r="M63" s="54"/>
      <c r="N63" s="54"/>
      <c r="O63" s="54"/>
      <c r="P63" s="54"/>
      <c r="Q63" s="54"/>
      <c r="R63" s="54"/>
      <c r="S63" s="54"/>
      <c r="T63" s="54"/>
      <c r="U63" s="54"/>
    </row>
    <row r="64" spans="1:22" ht="15" x14ac:dyDescent="0.25">
      <c r="A64" s="67" t="s">
        <v>229</v>
      </c>
      <c r="B64" s="67" t="s">
        <v>210</v>
      </c>
      <c r="C64" s="67" t="s">
        <v>230</v>
      </c>
      <c r="D64" s="67" t="s">
        <v>231</v>
      </c>
      <c r="E64" s="67" t="s">
        <v>126</v>
      </c>
      <c r="F64" s="67" t="s">
        <v>127</v>
      </c>
      <c r="G64" s="67"/>
      <c r="H64" s="67"/>
      <c r="I64" s="67"/>
      <c r="J64" s="67"/>
      <c r="K64" s="67"/>
      <c r="L64" s="67"/>
      <c r="M64" s="67"/>
      <c r="N64" s="67"/>
      <c r="O64" s="67"/>
      <c r="P64" s="67"/>
      <c r="Q64" s="67"/>
      <c r="R64" s="67"/>
      <c r="S64" s="67"/>
      <c r="T64" s="67"/>
      <c r="U64" s="67"/>
    </row>
    <row r="65" spans="1:21" ht="15" x14ac:dyDescent="0.25">
      <c r="A65" s="70" t="s">
        <v>235</v>
      </c>
      <c r="B65" s="67" t="s">
        <v>171</v>
      </c>
      <c r="C65" s="70">
        <v>0</v>
      </c>
      <c r="D65" s="70">
        <v>0</v>
      </c>
      <c r="E65" s="70">
        <v>0</v>
      </c>
      <c r="F65" s="70">
        <v>0</v>
      </c>
      <c r="G65" s="67"/>
      <c r="H65" s="67"/>
      <c r="I65" s="67"/>
      <c r="J65" s="67"/>
      <c r="K65" s="67"/>
      <c r="L65" s="67"/>
      <c r="M65" s="67"/>
      <c r="N65" s="67"/>
      <c r="O65" s="67"/>
      <c r="P65" s="67"/>
      <c r="Q65" s="67"/>
      <c r="R65" s="67"/>
      <c r="S65" s="67"/>
      <c r="T65" s="67"/>
      <c r="U65" s="67"/>
    </row>
    <row r="66" spans="1:21" ht="15" x14ac:dyDescent="0.25">
      <c r="A66" s="70" t="s">
        <v>236</v>
      </c>
      <c r="B66" s="67" t="s">
        <v>172</v>
      </c>
      <c r="C66" s="70">
        <v>0</v>
      </c>
      <c r="D66" s="70">
        <v>0</v>
      </c>
      <c r="E66" s="70">
        <v>0</v>
      </c>
      <c r="F66" s="70">
        <v>0</v>
      </c>
      <c r="G66" s="67"/>
      <c r="H66" s="67"/>
      <c r="I66" s="67"/>
      <c r="J66" s="67"/>
      <c r="K66" s="67"/>
      <c r="L66" s="67"/>
      <c r="M66" s="67"/>
      <c r="N66" s="67"/>
      <c r="O66" s="67"/>
      <c r="P66" s="67"/>
      <c r="Q66" s="67"/>
      <c r="R66" s="67"/>
      <c r="S66" s="67"/>
      <c r="T66" s="67"/>
      <c r="U66" s="67"/>
    </row>
    <row r="67" spans="1:21" ht="15" x14ac:dyDescent="0.25">
      <c r="A67" s="70" t="s">
        <v>237</v>
      </c>
      <c r="B67" s="67" t="s">
        <v>173</v>
      </c>
      <c r="C67" s="70">
        <v>0</v>
      </c>
      <c r="D67" s="70">
        <v>0</v>
      </c>
      <c r="E67" s="70">
        <v>1</v>
      </c>
      <c r="F67" s="70">
        <v>0</v>
      </c>
      <c r="G67" s="67"/>
      <c r="H67" s="67"/>
      <c r="I67" s="67"/>
      <c r="J67" s="67"/>
      <c r="K67" s="67"/>
      <c r="L67" s="67"/>
      <c r="M67" s="67"/>
      <c r="N67" s="67"/>
      <c r="O67" s="67"/>
      <c r="P67" s="67"/>
      <c r="Q67" s="67"/>
      <c r="R67" s="67"/>
      <c r="S67" s="67"/>
      <c r="T67" s="67"/>
      <c r="U67" s="67"/>
    </row>
    <row r="68" spans="1:21" ht="15" x14ac:dyDescent="0.25">
      <c r="A68" s="70" t="s">
        <v>238</v>
      </c>
      <c r="B68" s="67" t="s">
        <v>174</v>
      </c>
      <c r="C68" s="70">
        <v>0</v>
      </c>
      <c r="D68" s="70">
        <v>0</v>
      </c>
      <c r="E68" s="70">
        <v>10</v>
      </c>
      <c r="F68" s="70">
        <v>0</v>
      </c>
      <c r="G68" s="67"/>
      <c r="H68" s="67"/>
      <c r="I68" s="67"/>
      <c r="J68" s="67"/>
      <c r="K68" s="67"/>
      <c r="L68" s="67"/>
      <c r="M68" s="67"/>
      <c r="N68" s="67"/>
      <c r="O68" s="67"/>
      <c r="P68" s="67"/>
      <c r="Q68" s="67"/>
      <c r="R68" s="67"/>
      <c r="S68" s="67"/>
      <c r="T68" s="67"/>
      <c r="U68" s="67"/>
    </row>
    <row r="69" spans="1:21" ht="15" x14ac:dyDescent="0.25">
      <c r="A69" s="70" t="s">
        <v>239</v>
      </c>
      <c r="B69" s="67" t="s">
        <v>175</v>
      </c>
      <c r="C69" s="70">
        <v>0</v>
      </c>
      <c r="D69" s="70">
        <v>0</v>
      </c>
      <c r="E69" s="70">
        <v>3</v>
      </c>
      <c r="F69" s="70">
        <v>0</v>
      </c>
      <c r="G69" s="67"/>
      <c r="H69" s="67"/>
      <c r="I69" s="67"/>
      <c r="J69" s="67"/>
      <c r="K69" s="67"/>
      <c r="L69" s="67"/>
      <c r="M69" s="67"/>
      <c r="N69" s="67"/>
      <c r="O69" s="67"/>
      <c r="P69" s="67"/>
      <c r="Q69" s="67"/>
      <c r="R69" s="67"/>
      <c r="S69" s="67"/>
      <c r="T69" s="67"/>
      <c r="U69" s="67"/>
    </row>
    <row r="70" spans="1:21" ht="15" x14ac:dyDescent="0.25">
      <c r="A70" s="70" t="s">
        <v>240</v>
      </c>
      <c r="B70" s="67" t="s">
        <v>176</v>
      </c>
      <c r="C70" s="70">
        <v>0</v>
      </c>
      <c r="D70" s="70">
        <v>0</v>
      </c>
      <c r="E70" s="70">
        <v>8</v>
      </c>
      <c r="F70" s="70">
        <v>0</v>
      </c>
      <c r="G70" s="67"/>
      <c r="H70" s="67"/>
      <c r="I70" s="67"/>
      <c r="J70" s="67"/>
      <c r="K70" s="67"/>
      <c r="L70" s="67"/>
      <c r="M70" s="67"/>
      <c r="N70" s="67"/>
      <c r="O70" s="67"/>
      <c r="P70" s="67"/>
      <c r="Q70" s="67"/>
      <c r="R70" s="67"/>
      <c r="S70" s="67"/>
      <c r="T70" s="67"/>
      <c r="U70" s="67"/>
    </row>
    <row r="71" spans="1:21" ht="15" x14ac:dyDescent="0.25">
      <c r="A71" s="70" t="s">
        <v>241</v>
      </c>
      <c r="B71" s="67" t="s">
        <v>177</v>
      </c>
      <c r="C71" s="70">
        <v>0</v>
      </c>
      <c r="D71" s="70">
        <v>0</v>
      </c>
      <c r="E71" s="70">
        <v>2</v>
      </c>
      <c r="F71" s="70">
        <v>0</v>
      </c>
      <c r="G71" s="67"/>
      <c r="H71" s="67"/>
      <c r="I71" s="67"/>
      <c r="J71" s="67"/>
      <c r="K71" s="67"/>
      <c r="L71" s="67"/>
      <c r="M71" s="67"/>
      <c r="N71" s="67"/>
      <c r="O71" s="67"/>
      <c r="P71" s="67"/>
      <c r="Q71" s="67"/>
      <c r="R71" s="67"/>
      <c r="S71" s="67"/>
      <c r="T71" s="67"/>
      <c r="U71" s="67"/>
    </row>
    <row r="72" spans="1:21" ht="15" x14ac:dyDescent="0.25">
      <c r="A72" s="70" t="s">
        <v>242</v>
      </c>
      <c r="B72" s="67" t="s">
        <v>178</v>
      </c>
      <c r="C72" s="70">
        <v>0</v>
      </c>
      <c r="D72" s="70">
        <v>0</v>
      </c>
      <c r="E72" s="70">
        <v>5</v>
      </c>
      <c r="F72" s="70">
        <v>0</v>
      </c>
      <c r="G72" s="67"/>
      <c r="H72" s="67"/>
      <c r="I72" s="67"/>
      <c r="J72" s="67"/>
      <c r="K72" s="67"/>
      <c r="L72" s="67"/>
      <c r="M72" s="67"/>
      <c r="N72" s="67"/>
      <c r="O72" s="67"/>
      <c r="P72" s="67"/>
      <c r="Q72" s="67"/>
      <c r="R72" s="67"/>
      <c r="S72" s="67"/>
      <c r="T72" s="67"/>
      <c r="U72" s="67"/>
    </row>
    <row r="73" spans="1:21" ht="15" x14ac:dyDescent="0.25">
      <c r="A73" s="70" t="s">
        <v>243</v>
      </c>
      <c r="B73" s="67" t="s">
        <v>179</v>
      </c>
      <c r="C73" s="70">
        <v>0</v>
      </c>
      <c r="D73" s="70">
        <v>0</v>
      </c>
      <c r="E73" s="70">
        <v>3</v>
      </c>
      <c r="F73" s="70">
        <v>0</v>
      </c>
      <c r="G73" s="67"/>
      <c r="H73" s="67"/>
      <c r="I73" s="67"/>
      <c r="J73" s="67"/>
      <c r="K73" s="67"/>
      <c r="L73" s="67"/>
      <c r="M73" s="67"/>
      <c r="N73" s="67"/>
      <c r="O73" s="67"/>
      <c r="P73" s="67"/>
      <c r="Q73" s="67"/>
      <c r="R73" s="67"/>
      <c r="S73" s="67"/>
      <c r="T73" s="67"/>
      <c r="U73" s="67"/>
    </row>
    <row r="74" spans="1:21" s="6" customFormat="1" ht="15" x14ac:dyDescent="0.25">
      <c r="A74" s="70" t="s">
        <v>244</v>
      </c>
      <c r="B74" s="72" t="s">
        <v>180</v>
      </c>
      <c r="C74" s="73">
        <v>0</v>
      </c>
      <c r="D74" s="73">
        <v>0</v>
      </c>
      <c r="E74" s="73">
        <v>32</v>
      </c>
      <c r="F74" s="73">
        <v>0</v>
      </c>
      <c r="G74" s="72"/>
      <c r="H74" s="72"/>
      <c r="I74" s="72"/>
      <c r="J74" s="72"/>
      <c r="K74" s="72"/>
      <c r="L74" s="72"/>
      <c r="M74" s="72"/>
      <c r="N74" s="72"/>
      <c r="O74" s="72"/>
      <c r="P74" s="72"/>
      <c r="Q74" s="72"/>
      <c r="R74" s="72"/>
      <c r="S74" s="72"/>
      <c r="T74" s="72"/>
      <c r="U74" s="72"/>
    </row>
    <row r="75" spans="1:21" s="6" customFormat="1" ht="15" x14ac:dyDescent="0.25">
      <c r="A75" s="73"/>
      <c r="B75" s="72"/>
      <c r="C75" s="73"/>
      <c r="D75" s="73"/>
      <c r="E75" s="73"/>
      <c r="F75" s="73"/>
      <c r="G75" s="72"/>
      <c r="H75" s="72"/>
      <c r="I75" s="72"/>
      <c r="J75" s="72"/>
      <c r="K75" s="72"/>
      <c r="L75" s="72"/>
      <c r="M75" s="72"/>
      <c r="N75" s="72"/>
      <c r="O75" s="72"/>
      <c r="P75" s="72"/>
      <c r="Q75" s="72"/>
      <c r="R75" s="72"/>
      <c r="S75" s="72"/>
      <c r="T75" s="72"/>
      <c r="U75" s="72"/>
    </row>
    <row r="76" spans="1:21" ht="18.75" x14ac:dyDescent="0.3">
      <c r="A76" s="67"/>
      <c r="B76" s="75" t="s">
        <v>248</v>
      </c>
      <c r="C76" s="67"/>
      <c r="D76" s="67"/>
      <c r="E76" s="67"/>
      <c r="F76" s="67"/>
      <c r="G76" s="67"/>
      <c r="H76" s="67"/>
      <c r="I76" s="67"/>
      <c r="J76" s="67"/>
      <c r="K76" s="67"/>
      <c r="L76" s="67"/>
      <c r="M76" s="67"/>
      <c r="N76" s="67"/>
      <c r="O76" s="67"/>
      <c r="P76" s="67"/>
      <c r="Q76" s="67"/>
      <c r="R76" s="67"/>
      <c r="S76" s="67"/>
      <c r="T76" s="67"/>
      <c r="U76" s="67"/>
    </row>
    <row r="77" spans="1:21" ht="15" x14ac:dyDescent="0.25">
      <c r="A77" s="67" t="s">
        <v>229</v>
      </c>
      <c r="B77" s="67" t="s">
        <v>210</v>
      </c>
      <c r="C77" s="67" t="s">
        <v>230</v>
      </c>
      <c r="D77" s="67" t="s">
        <v>231</v>
      </c>
      <c r="E77" s="67" t="s">
        <v>126</v>
      </c>
      <c r="F77" s="67" t="s">
        <v>127</v>
      </c>
      <c r="G77" s="67"/>
      <c r="H77" s="67"/>
      <c r="I77" s="67"/>
      <c r="J77" s="67"/>
      <c r="K77" s="67"/>
      <c r="L77" s="67"/>
      <c r="M77" s="67"/>
      <c r="N77" s="67"/>
      <c r="O77" s="67"/>
      <c r="P77" s="67"/>
      <c r="Q77" s="67"/>
      <c r="R77" s="67"/>
      <c r="S77" s="67"/>
      <c r="T77" s="67"/>
      <c r="U77" s="67"/>
    </row>
    <row r="78" spans="1:21" ht="15" x14ac:dyDescent="0.25">
      <c r="A78" s="70" t="s">
        <v>235</v>
      </c>
      <c r="B78" s="67" t="s">
        <v>171</v>
      </c>
      <c r="C78" s="70">
        <v>0</v>
      </c>
      <c r="D78" s="70">
        <v>0</v>
      </c>
      <c r="E78" s="70">
        <v>4</v>
      </c>
      <c r="F78" s="70">
        <v>0</v>
      </c>
      <c r="G78" s="67"/>
      <c r="H78" s="67"/>
      <c r="I78" s="67"/>
      <c r="J78" s="67"/>
      <c r="K78" s="67"/>
      <c r="L78" s="67"/>
      <c r="M78" s="67"/>
      <c r="N78" s="67"/>
      <c r="O78" s="67"/>
      <c r="P78" s="67"/>
      <c r="Q78" s="67"/>
      <c r="R78" s="67"/>
      <c r="S78" s="67"/>
      <c r="T78" s="67"/>
      <c r="U78" s="67"/>
    </row>
    <row r="79" spans="1:21" ht="15" x14ac:dyDescent="0.25">
      <c r="A79" s="70" t="s">
        <v>236</v>
      </c>
      <c r="B79" s="67" t="s">
        <v>172</v>
      </c>
      <c r="C79" s="70">
        <v>0</v>
      </c>
      <c r="D79" s="70">
        <v>0</v>
      </c>
      <c r="E79" s="70">
        <v>13</v>
      </c>
      <c r="F79" s="70">
        <v>0</v>
      </c>
      <c r="G79" s="67"/>
      <c r="H79" s="67"/>
      <c r="I79" s="67"/>
      <c r="J79" s="67"/>
      <c r="K79" s="67"/>
      <c r="L79" s="67"/>
      <c r="M79" s="67"/>
      <c r="N79" s="67"/>
      <c r="O79" s="67"/>
      <c r="P79" s="67"/>
      <c r="Q79" s="67"/>
      <c r="R79" s="67"/>
      <c r="S79" s="67"/>
      <c r="T79" s="67"/>
      <c r="U79" s="67"/>
    </row>
    <row r="80" spans="1:21" ht="15" x14ac:dyDescent="0.25">
      <c r="A80" s="70" t="s">
        <v>237</v>
      </c>
      <c r="B80" s="67" t="s">
        <v>173</v>
      </c>
      <c r="C80" s="70">
        <v>0</v>
      </c>
      <c r="D80" s="70">
        <v>0</v>
      </c>
      <c r="E80" s="70">
        <v>20</v>
      </c>
      <c r="F80" s="70">
        <v>0</v>
      </c>
      <c r="G80" s="67"/>
      <c r="H80" s="67"/>
      <c r="I80" s="67"/>
      <c r="J80" s="67"/>
      <c r="K80" s="67"/>
      <c r="L80" s="67"/>
      <c r="M80" s="67"/>
      <c r="N80" s="67"/>
      <c r="O80" s="67"/>
      <c r="P80" s="67"/>
      <c r="Q80" s="67"/>
      <c r="R80" s="67"/>
      <c r="S80" s="67"/>
      <c r="T80" s="67"/>
      <c r="U80" s="67"/>
    </row>
    <row r="81" spans="1:21" ht="15" x14ac:dyDescent="0.25">
      <c r="A81" s="70" t="s">
        <v>238</v>
      </c>
      <c r="B81" s="67" t="s">
        <v>174</v>
      </c>
      <c r="C81" s="70">
        <v>0</v>
      </c>
      <c r="D81" s="70">
        <v>0</v>
      </c>
      <c r="E81" s="70">
        <v>24</v>
      </c>
      <c r="F81" s="70">
        <v>0</v>
      </c>
      <c r="G81" s="67"/>
      <c r="H81" s="67"/>
      <c r="I81" s="67"/>
      <c r="J81" s="67"/>
      <c r="K81" s="67"/>
      <c r="L81" s="67"/>
      <c r="M81" s="67"/>
      <c r="N81" s="67"/>
      <c r="O81" s="67"/>
      <c r="P81" s="67"/>
      <c r="Q81" s="67"/>
      <c r="R81" s="67"/>
      <c r="S81" s="67"/>
      <c r="T81" s="67"/>
      <c r="U81" s="67"/>
    </row>
    <row r="82" spans="1:21" ht="15" x14ac:dyDescent="0.25">
      <c r="A82" s="70" t="s">
        <v>239</v>
      </c>
      <c r="B82" s="67" t="s">
        <v>175</v>
      </c>
      <c r="C82" s="70">
        <v>0</v>
      </c>
      <c r="D82" s="70">
        <v>0</v>
      </c>
      <c r="E82" s="70">
        <v>27</v>
      </c>
      <c r="F82" s="70">
        <v>0</v>
      </c>
      <c r="G82" s="67"/>
      <c r="H82" s="67"/>
      <c r="I82" s="67"/>
      <c r="J82" s="67"/>
      <c r="K82" s="67"/>
      <c r="L82" s="67"/>
      <c r="M82" s="67"/>
      <c r="N82" s="67"/>
      <c r="O82" s="67"/>
      <c r="P82" s="67"/>
      <c r="Q82" s="67"/>
      <c r="R82" s="67"/>
      <c r="S82" s="67"/>
      <c r="T82" s="67"/>
      <c r="U82" s="67"/>
    </row>
    <row r="83" spans="1:21" ht="15" x14ac:dyDescent="0.25">
      <c r="A83" s="70" t="s">
        <v>240</v>
      </c>
      <c r="B83" s="67" t="s">
        <v>176</v>
      </c>
      <c r="C83" s="70">
        <v>0</v>
      </c>
      <c r="D83" s="70">
        <v>0</v>
      </c>
      <c r="E83" s="70">
        <v>67</v>
      </c>
      <c r="F83" s="70">
        <v>0</v>
      </c>
      <c r="G83" s="67"/>
      <c r="H83" s="67"/>
      <c r="I83" s="67"/>
      <c r="J83" s="67"/>
      <c r="K83" s="67"/>
      <c r="L83" s="67"/>
      <c r="M83" s="67"/>
      <c r="N83" s="67"/>
      <c r="O83" s="67"/>
      <c r="P83" s="67"/>
      <c r="Q83" s="67"/>
      <c r="R83" s="67"/>
      <c r="S83" s="67"/>
      <c r="T83" s="67"/>
      <c r="U83" s="67"/>
    </row>
    <row r="84" spans="1:21" ht="15" x14ac:dyDescent="0.25">
      <c r="A84" s="70" t="s">
        <v>241</v>
      </c>
      <c r="B84" s="67" t="s">
        <v>177</v>
      </c>
      <c r="C84" s="70">
        <v>0</v>
      </c>
      <c r="D84" s="70">
        <v>0</v>
      </c>
      <c r="E84" s="70">
        <v>27</v>
      </c>
      <c r="F84" s="70">
        <v>0</v>
      </c>
      <c r="G84" s="67"/>
      <c r="H84" s="67"/>
      <c r="I84" s="67"/>
      <c r="J84" s="67"/>
      <c r="K84" s="67"/>
      <c r="L84" s="67"/>
      <c r="M84" s="67"/>
      <c r="N84" s="67"/>
      <c r="O84" s="67"/>
      <c r="P84" s="67"/>
      <c r="Q84" s="67"/>
      <c r="R84" s="67"/>
      <c r="S84" s="67"/>
      <c r="T84" s="67"/>
      <c r="U84" s="67"/>
    </row>
    <row r="85" spans="1:21" ht="15" x14ac:dyDescent="0.25">
      <c r="A85" s="70" t="s">
        <v>242</v>
      </c>
      <c r="B85" s="67" t="s">
        <v>178</v>
      </c>
      <c r="C85" s="70">
        <v>0</v>
      </c>
      <c r="D85" s="70">
        <v>0</v>
      </c>
      <c r="E85" s="70">
        <v>48</v>
      </c>
      <c r="F85" s="70">
        <v>0</v>
      </c>
      <c r="G85" s="67"/>
      <c r="H85" s="67"/>
      <c r="I85" s="67"/>
      <c r="J85" s="67"/>
      <c r="K85" s="67"/>
      <c r="L85" s="67"/>
      <c r="M85" s="67"/>
      <c r="N85" s="67"/>
      <c r="O85" s="67"/>
      <c r="P85" s="67"/>
      <c r="Q85" s="67"/>
      <c r="R85" s="67"/>
      <c r="S85" s="67"/>
      <c r="T85" s="67"/>
      <c r="U85" s="67"/>
    </row>
    <row r="86" spans="1:21" ht="15" x14ac:dyDescent="0.25">
      <c r="A86" s="70" t="s">
        <v>243</v>
      </c>
      <c r="B86" s="67" t="s">
        <v>179</v>
      </c>
      <c r="C86" s="70">
        <v>0</v>
      </c>
      <c r="D86" s="70">
        <v>0</v>
      </c>
      <c r="E86" s="70">
        <v>62</v>
      </c>
      <c r="F86" s="70">
        <v>0</v>
      </c>
      <c r="G86" s="67"/>
      <c r="H86" s="67"/>
      <c r="I86" s="67"/>
      <c r="J86" s="67"/>
      <c r="K86" s="67"/>
      <c r="L86" s="67"/>
      <c r="M86" s="67"/>
      <c r="N86" s="67"/>
      <c r="O86" s="67"/>
      <c r="P86" s="67"/>
      <c r="Q86" s="67"/>
      <c r="R86" s="67"/>
      <c r="S86" s="67"/>
      <c r="T86" s="67"/>
      <c r="U86" s="67"/>
    </row>
    <row r="87" spans="1:21" s="6" customFormat="1" ht="15" x14ac:dyDescent="0.25">
      <c r="A87" s="70" t="s">
        <v>244</v>
      </c>
      <c r="B87" s="72" t="s">
        <v>180</v>
      </c>
      <c r="C87" s="73">
        <v>0</v>
      </c>
      <c r="D87" s="73">
        <v>0</v>
      </c>
      <c r="E87" s="73">
        <v>292</v>
      </c>
      <c r="F87" s="73">
        <v>0</v>
      </c>
      <c r="G87" s="72"/>
      <c r="H87" s="72"/>
      <c r="I87" s="72"/>
      <c r="J87" s="72"/>
      <c r="K87" s="72"/>
      <c r="L87" s="72"/>
      <c r="M87" s="72"/>
      <c r="N87" s="72"/>
      <c r="O87" s="72"/>
      <c r="P87" s="72"/>
      <c r="Q87" s="72"/>
      <c r="R87" s="72"/>
      <c r="S87" s="72"/>
      <c r="T87" s="72"/>
      <c r="U87" s="72"/>
    </row>
    <row r="88" spans="1:21" s="6" customFormat="1" ht="15" x14ac:dyDescent="0.25">
      <c r="A88" s="73"/>
      <c r="B88" s="72"/>
      <c r="C88" s="73"/>
      <c r="D88" s="73"/>
      <c r="E88" s="73"/>
      <c r="F88" s="73"/>
      <c r="G88" s="72"/>
      <c r="H88" s="72"/>
      <c r="I88" s="72"/>
      <c r="J88" s="72"/>
      <c r="K88" s="72"/>
      <c r="L88" s="72"/>
      <c r="M88" s="72"/>
      <c r="N88" s="72"/>
      <c r="O88" s="72"/>
      <c r="P88" s="72"/>
      <c r="Q88" s="72"/>
      <c r="R88" s="72"/>
      <c r="S88" s="72"/>
      <c r="T88" s="72"/>
      <c r="U88" s="72"/>
    </row>
    <row r="89" spans="1:21" s="7" customFormat="1" ht="18.75" x14ac:dyDescent="0.3">
      <c r="A89" s="54"/>
      <c r="B89" s="54" t="s">
        <v>249</v>
      </c>
      <c r="C89" s="54"/>
      <c r="D89" s="54"/>
      <c r="E89" s="54"/>
      <c r="F89" s="54"/>
      <c r="G89" s="54"/>
      <c r="H89" s="54"/>
      <c r="I89" s="54"/>
      <c r="J89" s="54"/>
      <c r="K89" s="54"/>
      <c r="L89" s="54"/>
      <c r="M89" s="54"/>
      <c r="N89" s="54"/>
      <c r="O89" s="54"/>
      <c r="P89" s="54"/>
      <c r="Q89" s="54"/>
      <c r="R89" s="54"/>
      <c r="S89" s="54"/>
      <c r="T89" s="54"/>
      <c r="U89" s="54"/>
    </row>
    <row r="90" spans="1:21" ht="15" x14ac:dyDescent="0.25">
      <c r="A90" s="67" t="s">
        <v>229</v>
      </c>
      <c r="B90" s="67" t="s">
        <v>210</v>
      </c>
      <c r="C90" s="67" t="s">
        <v>230</v>
      </c>
      <c r="D90" s="67" t="s">
        <v>231</v>
      </c>
      <c r="E90" s="67" t="s">
        <v>126</v>
      </c>
      <c r="F90" s="67" t="s">
        <v>127</v>
      </c>
      <c r="G90" s="67"/>
      <c r="H90" s="67"/>
      <c r="I90" s="67"/>
      <c r="J90" s="67"/>
      <c r="K90" s="67"/>
      <c r="L90" s="67"/>
      <c r="M90" s="67"/>
      <c r="N90" s="67"/>
      <c r="O90" s="67"/>
      <c r="P90" s="67"/>
      <c r="Q90" s="67"/>
      <c r="R90" s="67"/>
      <c r="S90" s="67"/>
      <c r="T90" s="67"/>
      <c r="U90" s="67"/>
    </row>
    <row r="91" spans="1:21" ht="15" x14ac:dyDescent="0.25">
      <c r="A91" s="70" t="s">
        <v>235</v>
      </c>
      <c r="B91" s="67" t="s">
        <v>171</v>
      </c>
      <c r="C91" s="70">
        <v>0</v>
      </c>
      <c r="D91" s="70">
        <v>0</v>
      </c>
      <c r="E91" s="70">
        <v>1</v>
      </c>
      <c r="F91" s="70">
        <v>0</v>
      </c>
      <c r="G91" s="67"/>
      <c r="H91" s="67"/>
      <c r="I91" s="67"/>
      <c r="J91" s="67"/>
      <c r="K91" s="67"/>
      <c r="L91" s="67"/>
      <c r="M91" s="67"/>
      <c r="N91" s="67"/>
      <c r="O91" s="67"/>
      <c r="P91" s="67"/>
      <c r="Q91" s="67"/>
      <c r="R91" s="67"/>
      <c r="S91" s="67"/>
      <c r="T91" s="67"/>
      <c r="U91" s="67"/>
    </row>
    <row r="92" spans="1:21" ht="15" x14ac:dyDescent="0.25">
      <c r="A92" s="70" t="s">
        <v>236</v>
      </c>
      <c r="B92" s="67" t="s">
        <v>172</v>
      </c>
      <c r="C92" s="70">
        <v>0</v>
      </c>
      <c r="D92" s="70">
        <v>0</v>
      </c>
      <c r="E92" s="70">
        <v>7</v>
      </c>
      <c r="F92" s="70">
        <v>0</v>
      </c>
      <c r="G92" s="67"/>
      <c r="H92" s="67"/>
      <c r="I92" s="67"/>
      <c r="J92" s="67"/>
      <c r="K92" s="67"/>
      <c r="L92" s="67"/>
      <c r="M92" s="67"/>
      <c r="N92" s="67"/>
      <c r="O92" s="67"/>
      <c r="P92" s="67"/>
      <c r="Q92" s="67"/>
      <c r="R92" s="67"/>
      <c r="S92" s="67"/>
      <c r="T92" s="67"/>
      <c r="U92" s="67"/>
    </row>
    <row r="93" spans="1:21" ht="15" x14ac:dyDescent="0.25">
      <c r="A93" s="70" t="s">
        <v>237</v>
      </c>
      <c r="B93" s="67" t="s">
        <v>173</v>
      </c>
      <c r="C93" s="70">
        <v>0</v>
      </c>
      <c r="D93" s="70">
        <v>0</v>
      </c>
      <c r="E93" s="70">
        <v>17</v>
      </c>
      <c r="F93" s="70">
        <v>0</v>
      </c>
      <c r="G93" s="67"/>
      <c r="H93" s="67"/>
      <c r="I93" s="67"/>
      <c r="J93" s="67"/>
      <c r="K93" s="67"/>
      <c r="L93" s="67"/>
      <c r="M93" s="67"/>
      <c r="N93" s="67"/>
      <c r="O93" s="67"/>
      <c r="P93" s="67"/>
      <c r="Q93" s="67"/>
      <c r="R93" s="67"/>
      <c r="S93" s="67"/>
      <c r="T93" s="67"/>
      <c r="U93" s="67"/>
    </row>
    <row r="94" spans="1:21" ht="15" x14ac:dyDescent="0.25">
      <c r="A94" s="70" t="s">
        <v>238</v>
      </c>
      <c r="B94" s="67" t="s">
        <v>174</v>
      </c>
      <c r="C94" s="70">
        <v>0</v>
      </c>
      <c r="D94" s="70">
        <v>0</v>
      </c>
      <c r="E94" s="70">
        <v>19</v>
      </c>
      <c r="F94" s="70">
        <v>0</v>
      </c>
      <c r="G94" s="67"/>
      <c r="H94" s="67"/>
      <c r="I94" s="67"/>
      <c r="J94" s="67"/>
      <c r="K94" s="67"/>
      <c r="L94" s="67"/>
      <c r="M94" s="67"/>
      <c r="N94" s="67"/>
      <c r="O94" s="67"/>
      <c r="P94" s="67"/>
      <c r="Q94" s="67"/>
      <c r="R94" s="67"/>
      <c r="S94" s="67"/>
      <c r="T94" s="67"/>
      <c r="U94" s="67"/>
    </row>
    <row r="95" spans="1:21" ht="15" x14ac:dyDescent="0.25">
      <c r="A95" s="70" t="s">
        <v>239</v>
      </c>
      <c r="B95" s="67" t="s">
        <v>175</v>
      </c>
      <c r="C95" s="70">
        <v>0</v>
      </c>
      <c r="D95" s="70">
        <v>0</v>
      </c>
      <c r="E95" s="70">
        <v>26</v>
      </c>
      <c r="F95" s="70">
        <v>0</v>
      </c>
      <c r="G95" s="67"/>
      <c r="H95" s="67"/>
      <c r="I95" s="67"/>
      <c r="J95" s="67"/>
      <c r="K95" s="67"/>
      <c r="L95" s="67"/>
      <c r="M95" s="67"/>
      <c r="N95" s="67"/>
      <c r="O95" s="67"/>
      <c r="P95" s="67"/>
      <c r="Q95" s="67"/>
      <c r="R95" s="67"/>
      <c r="S95" s="67"/>
      <c r="T95" s="67"/>
      <c r="U95" s="67"/>
    </row>
    <row r="96" spans="1:21" ht="15" x14ac:dyDescent="0.25">
      <c r="A96" s="70" t="s">
        <v>240</v>
      </c>
      <c r="B96" s="67" t="s">
        <v>176</v>
      </c>
      <c r="C96" s="70">
        <v>0</v>
      </c>
      <c r="D96" s="70">
        <v>0</v>
      </c>
      <c r="E96" s="70">
        <v>22</v>
      </c>
      <c r="F96" s="70">
        <v>0</v>
      </c>
      <c r="G96" s="67"/>
      <c r="H96" s="67"/>
      <c r="I96" s="67"/>
      <c r="J96" s="67"/>
      <c r="K96" s="67"/>
      <c r="L96" s="67"/>
      <c r="M96" s="67"/>
      <c r="N96" s="67"/>
      <c r="O96" s="67"/>
      <c r="P96" s="67"/>
      <c r="Q96" s="67"/>
      <c r="R96" s="67"/>
      <c r="S96" s="67"/>
      <c r="T96" s="67"/>
      <c r="U96" s="67"/>
    </row>
    <row r="97" spans="1:21" ht="15" x14ac:dyDescent="0.25">
      <c r="A97" s="70" t="s">
        <v>241</v>
      </c>
      <c r="B97" s="67" t="s">
        <v>177</v>
      </c>
      <c r="C97" s="70">
        <v>0</v>
      </c>
      <c r="D97" s="70">
        <v>0</v>
      </c>
      <c r="E97" s="70">
        <v>34</v>
      </c>
      <c r="F97" s="70">
        <v>0</v>
      </c>
      <c r="G97" s="67"/>
      <c r="H97" s="67"/>
      <c r="I97" s="67"/>
      <c r="J97" s="67"/>
      <c r="K97" s="67"/>
      <c r="L97" s="67"/>
      <c r="M97" s="67"/>
      <c r="N97" s="67"/>
      <c r="O97" s="67"/>
      <c r="P97" s="67"/>
      <c r="Q97" s="67"/>
      <c r="R97" s="67"/>
      <c r="S97" s="67"/>
      <c r="T97" s="67"/>
      <c r="U97" s="67"/>
    </row>
    <row r="98" spans="1:21" ht="15" x14ac:dyDescent="0.25">
      <c r="A98" s="70" t="s">
        <v>242</v>
      </c>
      <c r="B98" s="67" t="s">
        <v>178</v>
      </c>
      <c r="C98" s="70">
        <v>0</v>
      </c>
      <c r="D98" s="70">
        <v>0</v>
      </c>
      <c r="E98" s="70">
        <v>54</v>
      </c>
      <c r="F98" s="70">
        <v>0</v>
      </c>
      <c r="G98" s="67"/>
      <c r="H98" s="67"/>
      <c r="I98" s="67"/>
      <c r="J98" s="67"/>
      <c r="K98" s="67"/>
      <c r="L98" s="67"/>
      <c r="M98" s="67"/>
      <c r="N98" s="67"/>
      <c r="O98" s="67"/>
      <c r="P98" s="67"/>
      <c r="Q98" s="67"/>
      <c r="R98" s="67"/>
      <c r="S98" s="67"/>
      <c r="T98" s="67"/>
      <c r="U98" s="67"/>
    </row>
    <row r="99" spans="1:21" ht="15" x14ac:dyDescent="0.25">
      <c r="A99" s="70" t="s">
        <v>243</v>
      </c>
      <c r="B99" s="67" t="s">
        <v>179</v>
      </c>
      <c r="C99" s="70">
        <v>0</v>
      </c>
      <c r="D99" s="70">
        <v>0</v>
      </c>
      <c r="E99" s="70">
        <v>35</v>
      </c>
      <c r="F99" s="70">
        <v>0</v>
      </c>
      <c r="G99" s="67"/>
      <c r="H99" s="67"/>
      <c r="I99" s="67"/>
      <c r="J99" s="67"/>
      <c r="K99" s="67"/>
      <c r="L99" s="67"/>
      <c r="M99" s="67"/>
      <c r="N99" s="67"/>
      <c r="O99" s="67"/>
      <c r="P99" s="67"/>
      <c r="Q99" s="67"/>
      <c r="R99" s="67"/>
      <c r="S99" s="67"/>
      <c r="T99" s="67"/>
      <c r="U99" s="67"/>
    </row>
    <row r="100" spans="1:21" s="6" customFormat="1" ht="15" x14ac:dyDescent="0.25">
      <c r="A100" s="70" t="s">
        <v>244</v>
      </c>
      <c r="B100" s="72" t="s">
        <v>180</v>
      </c>
      <c r="C100" s="73">
        <v>0</v>
      </c>
      <c r="D100" s="73">
        <v>0</v>
      </c>
      <c r="E100" s="73">
        <v>215</v>
      </c>
      <c r="F100" s="73">
        <v>0</v>
      </c>
      <c r="G100" s="72"/>
      <c r="H100" s="72"/>
      <c r="I100" s="72"/>
      <c r="J100" s="72"/>
      <c r="K100" s="72"/>
      <c r="L100" s="72"/>
      <c r="M100" s="72"/>
      <c r="N100" s="72"/>
      <c r="O100" s="72"/>
      <c r="P100" s="72"/>
      <c r="Q100" s="72"/>
      <c r="R100" s="72"/>
      <c r="S100" s="72"/>
      <c r="T100" s="72"/>
      <c r="U100" s="72"/>
    </row>
    <row r="101" spans="1:21" ht="15" x14ac:dyDescent="0.25">
      <c r="A101" s="67"/>
      <c r="B101" s="67"/>
      <c r="C101" s="67"/>
      <c r="D101" s="67"/>
      <c r="E101" s="67"/>
      <c r="F101" s="67"/>
      <c r="G101" s="67"/>
      <c r="H101" s="67"/>
      <c r="I101" s="67"/>
      <c r="J101" s="67"/>
      <c r="K101" s="67"/>
      <c r="L101" s="67"/>
      <c r="M101" s="67"/>
      <c r="N101" s="67"/>
      <c r="O101" s="67"/>
      <c r="P101" s="67"/>
      <c r="Q101" s="67"/>
      <c r="R101" s="67"/>
      <c r="S101" s="67"/>
      <c r="T101" s="67"/>
      <c r="U101" s="67"/>
    </row>
    <row r="102" spans="1:21" s="8" customFormat="1" ht="12" x14ac:dyDescent="0.25">
      <c r="B102" s="8" t="s">
        <v>250</v>
      </c>
    </row>
    <row r="103" spans="1:21" s="8" customFormat="1" ht="12" x14ac:dyDescent="0.25">
      <c r="B103" s="8" t="s">
        <v>251</v>
      </c>
    </row>
    <row r="104" spans="1:21" s="8" customFormat="1" ht="12" x14ac:dyDescent="0.25">
      <c r="B104" s="8" t="s">
        <v>252</v>
      </c>
    </row>
    <row r="105" spans="1:21" s="8" customFormat="1" ht="12" x14ac:dyDescent="0.25"/>
  </sheetData>
  <phoneticPr fontId="21" type="noConversion"/>
  <hyperlinks>
    <hyperlink ref="B1" location="'Contents'!B7" display="⇐ Return to contents" xr:uid="{1B9DA26F-D94B-4B7F-939A-3ECD15DE2CEF}"/>
  </hyperlinks>
  <pageMargins left="0.7" right="0.7" top="0.75" bottom="0.75" header="0.3" footer="0.3"/>
  <pageSetup paperSize="9" orientation="portrait" r:id="rId1"/>
  <tableParts count="7">
    <tablePart r:id="rId2"/>
    <tablePart r:id="rId3"/>
    <tablePart r:id="rId4"/>
    <tablePart r:id="rId5"/>
    <tablePart r:id="rId6"/>
    <tablePart r:id="rId7"/>
    <tablePart r:id="rId8"/>
  </tableParts>
  <extLst>
    <ext xmlns:x14="http://schemas.microsoft.com/office/spreadsheetml/2009/9/main" uri="{05C60535-1F16-4fd2-B633-F4F36F0B64E0}">
      <x14:sparklineGroups xmlns:xm="http://schemas.microsoft.com/office/excel/2006/main">
        <x14:sparklineGroup displayEmptyCellsAs="gap" xr2:uid="{00000000-0003-0000-0200-000003000000}">
          <x14:colorSeries rgb="FF376092"/>
          <x14:colorNegative rgb="FFD00000"/>
          <x14:colorAxis rgb="FF000000"/>
          <x14:colorMarkers rgb="FFD00000"/>
          <x14:colorFirst rgb="FFD00000"/>
          <x14:colorLast rgb="FFD00000"/>
          <x14:colorHigh rgb="FFD00000"/>
          <x14:colorLow rgb="FFD00000"/>
          <x14:sparklines>
            <x14:sparkline>
              <xm:f>'Listed Buildings (Regional)'!E52:P52</xm:f>
              <xm:sqref>S52</xm:sqref>
            </x14:sparkline>
            <x14:sparkline>
              <xm:f>'Listed Buildings (Regional)'!E53:P53</xm:f>
              <xm:sqref>S53</xm:sqref>
            </x14:sparkline>
            <x14:sparkline>
              <xm:f>'Listed Buildings (Regional)'!E54:P54</xm:f>
              <xm:sqref>S54</xm:sqref>
            </x14:sparkline>
            <x14:sparkline>
              <xm:f>'Listed Buildings (Regional)'!E55:P55</xm:f>
              <xm:sqref>S55</xm:sqref>
            </x14:sparkline>
            <x14:sparkline>
              <xm:f>'Listed Buildings (Regional)'!E56:P56</xm:f>
              <xm:sqref>S56</xm:sqref>
            </x14:sparkline>
            <x14:sparkline>
              <xm:f>'Listed Buildings (Regional)'!E57:P57</xm:f>
              <xm:sqref>S57</xm:sqref>
            </x14:sparkline>
            <x14:sparkline>
              <xm:f>'Listed Buildings (Regional)'!E58:P58</xm:f>
              <xm:sqref>S58</xm:sqref>
            </x14:sparkline>
            <x14:sparkline>
              <xm:f>'Listed Buildings (Regional)'!E59:P59</xm:f>
              <xm:sqref>S59</xm:sqref>
            </x14:sparkline>
            <x14:sparkline>
              <xm:f>'Listed Buildings (Regional)'!E60:P60</xm:f>
              <xm:sqref>S60</xm:sqref>
            </x14:sparkline>
            <x14:sparkline>
              <xm:f>'Listed Buildings (Regional)'!E61:P61</xm:f>
              <xm:sqref>S61</xm:sqref>
            </x14:sparkline>
          </x14:sparklines>
        </x14:sparklineGroup>
        <x14:sparklineGroup displayEmptyCellsAs="gap" xr2:uid="{00000000-0003-0000-0200-000002000000}">
          <x14:colorSeries rgb="FF376092"/>
          <x14:colorNegative rgb="FFD00000"/>
          <x14:colorAxis rgb="FF000000"/>
          <x14:colorMarkers rgb="FFD00000"/>
          <x14:colorFirst rgb="FFD00000"/>
          <x14:colorLast rgb="FFD00000"/>
          <x14:colorHigh rgb="FFD00000"/>
          <x14:colorLow rgb="FFD00000"/>
          <x14:sparklines>
            <x14:sparkline>
              <xm:f>'Listed Buildings (Regional)'!E39:P39</xm:f>
              <xm:sqref>S39</xm:sqref>
            </x14:sparkline>
            <x14:sparkline>
              <xm:f>'Listed Buildings (Regional)'!E40:P40</xm:f>
              <xm:sqref>S40</xm:sqref>
            </x14:sparkline>
            <x14:sparkline>
              <xm:f>'Listed Buildings (Regional)'!E41:P41</xm:f>
              <xm:sqref>S41</xm:sqref>
            </x14:sparkline>
            <x14:sparkline>
              <xm:f>'Listed Buildings (Regional)'!E42:P42</xm:f>
              <xm:sqref>S42</xm:sqref>
            </x14:sparkline>
            <x14:sparkline>
              <xm:f>'Listed Buildings (Regional)'!E43:P43</xm:f>
              <xm:sqref>S43</xm:sqref>
            </x14:sparkline>
            <x14:sparkline>
              <xm:f>'Listed Buildings (Regional)'!E44:P44</xm:f>
              <xm:sqref>S44</xm:sqref>
            </x14:sparkline>
            <x14:sparkline>
              <xm:f>'Listed Buildings (Regional)'!E45:P45</xm:f>
              <xm:sqref>S45</xm:sqref>
            </x14:sparkline>
            <x14:sparkline>
              <xm:f>'Listed Buildings (Regional)'!E46:P46</xm:f>
              <xm:sqref>S46</xm:sqref>
            </x14:sparkline>
            <x14:sparkline>
              <xm:f>'Listed Buildings (Regional)'!E47:P47</xm:f>
              <xm:sqref>S47</xm:sqref>
            </x14:sparkline>
            <x14:sparkline>
              <xm:f>'Listed Buildings (Regional)'!E48:P48</xm:f>
              <xm:sqref>S48</xm:sqref>
            </x14:sparkline>
          </x14:sparklines>
        </x14:sparklineGroup>
        <x14:sparklineGroup displayEmptyCellsAs="gap" xr2:uid="{00000000-0003-0000-0200-000001000000}">
          <x14:colorSeries rgb="FF376092"/>
          <x14:colorNegative rgb="FFD00000"/>
          <x14:colorAxis rgb="FF000000"/>
          <x14:colorMarkers rgb="FFD00000"/>
          <x14:colorFirst rgb="FFD00000"/>
          <x14:colorLast rgb="FFD00000"/>
          <x14:colorHigh rgb="FFD00000"/>
          <x14:colorLow rgb="FFD00000"/>
          <x14:sparklines>
            <x14:sparkline>
              <xm:f>'Listed Buildings (Regional)'!E26:P26</xm:f>
              <xm:sqref>S26</xm:sqref>
            </x14:sparkline>
            <x14:sparkline>
              <xm:f>'Listed Buildings (Regional)'!E27:P27</xm:f>
              <xm:sqref>S27</xm:sqref>
            </x14:sparkline>
            <x14:sparkline>
              <xm:f>'Listed Buildings (Regional)'!E28:P28</xm:f>
              <xm:sqref>S28</xm:sqref>
            </x14:sparkline>
            <x14:sparkline>
              <xm:f>'Listed Buildings (Regional)'!E29:P29</xm:f>
              <xm:sqref>S29</xm:sqref>
            </x14:sparkline>
            <x14:sparkline>
              <xm:f>'Listed Buildings (Regional)'!E30:P30</xm:f>
              <xm:sqref>S30</xm:sqref>
            </x14:sparkline>
            <x14:sparkline>
              <xm:f>'Listed Buildings (Regional)'!E31:P31</xm:f>
              <xm:sqref>S31</xm:sqref>
            </x14:sparkline>
            <x14:sparkline>
              <xm:f>'Listed Buildings (Regional)'!E32:P32</xm:f>
              <xm:sqref>S32</xm:sqref>
            </x14:sparkline>
            <x14:sparkline>
              <xm:f>'Listed Buildings (Regional)'!E33:P33</xm:f>
              <xm:sqref>S33</xm:sqref>
            </x14:sparkline>
            <x14:sparkline>
              <xm:f>'Listed Buildings (Regional)'!E34:P34</xm:f>
              <xm:sqref>S34</xm:sqref>
            </x14:sparkline>
            <x14:sparkline>
              <xm:f>'Listed Buildings (Regional)'!E35:P35</xm:f>
              <xm:sqref>S35</xm:sqref>
            </x14:sparkline>
          </x14:sparklines>
        </x14:sparklineGroup>
        <x14:sparklineGroup displayEmptyCellsAs="gap" xr2:uid="{00000000-0003-0000-0200-000000000000}">
          <x14:colorSeries rgb="FF376092"/>
          <x14:colorNegative rgb="FFD00000"/>
          <x14:colorAxis rgb="FF000000"/>
          <x14:colorMarkers rgb="FFD00000"/>
          <x14:colorFirst rgb="FFD00000"/>
          <x14:colorLast rgb="FFD00000"/>
          <x14:colorHigh rgb="FFD00000"/>
          <x14:colorLow rgb="FFD00000"/>
          <x14:sparklines>
            <x14:sparkline>
              <xm:f>'Listed Buildings (Regional)'!E13:O13</xm:f>
              <xm:sqref>S13</xm:sqref>
            </x14:sparkline>
            <x14:sparkline>
              <xm:f>'Listed Buildings (Regional)'!E14:O14</xm:f>
              <xm:sqref>S14</xm:sqref>
            </x14:sparkline>
            <x14:sparkline>
              <xm:f>'Listed Buildings (Regional)'!E15:O15</xm:f>
              <xm:sqref>S15</xm:sqref>
            </x14:sparkline>
            <x14:sparkline>
              <xm:f>'Listed Buildings (Regional)'!E16:O16</xm:f>
              <xm:sqref>S16</xm:sqref>
            </x14:sparkline>
            <x14:sparkline>
              <xm:f>'Listed Buildings (Regional)'!E17:O17</xm:f>
              <xm:sqref>S17</xm:sqref>
            </x14:sparkline>
            <x14:sparkline>
              <xm:f>'Listed Buildings (Regional)'!E18:O18</xm:f>
              <xm:sqref>S18</xm:sqref>
            </x14:sparkline>
            <x14:sparkline>
              <xm:f>'Listed Buildings (Regional)'!E19:O19</xm:f>
              <xm:sqref>S19</xm:sqref>
            </x14:sparkline>
            <x14:sparkline>
              <xm:f>'Listed Buildings (Regional)'!E20:O20</xm:f>
              <xm:sqref>S20</xm:sqref>
            </x14:sparkline>
            <x14:sparkline>
              <xm:f>'Listed Buildings (Regional)'!E21:O21</xm:f>
              <xm:sqref>S21</xm:sqref>
            </x14:sparkline>
            <x14:sparkline>
              <xm:f>'Listed Buildings (Regional)'!E22:O22</xm:f>
              <xm:sqref>S22</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9313F-D389-4616-BAE1-BF8B96591600}">
  <sheetPr codeName="Sheet1"/>
  <dimension ref="A1:H382"/>
  <sheetViews>
    <sheetView showGridLines="0" zoomScaleNormal="100" workbookViewId="0">
      <selection activeCell="B1" sqref="B1"/>
    </sheetView>
  </sheetViews>
  <sheetFormatPr defaultColWidth="9.140625" defaultRowHeight="15" outlineLevelCol="1" x14ac:dyDescent="0.25"/>
  <cols>
    <col min="1" max="1" width="12.85546875" customWidth="1" outlineLevel="1"/>
    <col min="2" max="2" width="22.140625" customWidth="1"/>
    <col min="3" max="3" width="35.42578125" bestFit="1" customWidth="1"/>
    <col min="4" max="4" width="36.85546875" bestFit="1" customWidth="1"/>
    <col min="5" max="8" width="12.85546875" customWidth="1"/>
  </cols>
  <sheetData>
    <row r="1" spans="1:8" s="2" customFormat="1" x14ac:dyDescent="0.25">
      <c r="A1" s="51"/>
      <c r="B1" s="51" t="s">
        <v>33</v>
      </c>
      <c r="C1" s="67"/>
      <c r="D1" s="67"/>
      <c r="E1" s="70"/>
      <c r="F1" s="70"/>
      <c r="G1" s="70"/>
      <c r="H1" s="70"/>
    </row>
    <row r="2" spans="1:8" s="2" customFormat="1" ht="31.5" x14ac:dyDescent="0.5">
      <c r="A2" s="67"/>
      <c r="B2" s="52" t="s">
        <v>165</v>
      </c>
      <c r="C2" s="67"/>
      <c r="D2" s="67"/>
      <c r="E2" s="70"/>
      <c r="F2" s="70"/>
      <c r="G2" s="70"/>
      <c r="H2" s="70"/>
    </row>
    <row r="3" spans="1:8" s="2" customFormat="1" x14ac:dyDescent="0.25">
      <c r="A3" s="67"/>
      <c r="B3" s="67" t="s">
        <v>253</v>
      </c>
      <c r="C3" s="67"/>
      <c r="D3" s="67"/>
      <c r="E3" s="70"/>
      <c r="F3" s="70"/>
      <c r="G3" s="70"/>
      <c r="H3" s="70"/>
    </row>
    <row r="4" spans="1:8" s="2" customFormat="1" x14ac:dyDescent="0.25">
      <c r="A4" s="67"/>
      <c r="B4" s="67" t="s">
        <v>223</v>
      </c>
      <c r="C4" s="67"/>
      <c r="D4" s="67"/>
      <c r="E4" s="70"/>
      <c r="F4" s="70"/>
      <c r="G4" s="70"/>
      <c r="H4" s="70"/>
    </row>
    <row r="5" spans="1:8" s="2" customFormat="1" x14ac:dyDescent="0.25">
      <c r="A5" s="67"/>
      <c r="B5" s="68" t="s">
        <v>224</v>
      </c>
      <c r="C5" s="67"/>
      <c r="D5" s="67"/>
      <c r="E5" s="70"/>
      <c r="F5" s="70"/>
      <c r="G5" s="70"/>
      <c r="H5" s="70"/>
    </row>
    <row r="6" spans="1:8" s="2" customFormat="1" x14ac:dyDescent="0.25">
      <c r="A6" s="67"/>
      <c r="B6" s="68" t="s">
        <v>225</v>
      </c>
      <c r="C6" s="67"/>
      <c r="D6" s="67"/>
      <c r="E6" s="70"/>
      <c r="F6" s="70"/>
      <c r="G6" s="70"/>
      <c r="H6" s="70"/>
    </row>
    <row r="7" spans="1:8" s="2" customFormat="1" x14ac:dyDescent="0.25">
      <c r="A7" s="67"/>
      <c r="B7" s="68" t="s">
        <v>226</v>
      </c>
      <c r="C7" s="67"/>
      <c r="D7" s="67"/>
      <c r="E7" s="70"/>
      <c r="F7" s="70"/>
      <c r="G7" s="70"/>
      <c r="H7" s="70"/>
    </row>
    <row r="8" spans="1:8" s="2" customFormat="1" x14ac:dyDescent="0.25">
      <c r="A8" s="67"/>
      <c r="B8" s="67" t="s">
        <v>227</v>
      </c>
      <c r="C8" s="67"/>
      <c r="D8" s="67"/>
      <c r="E8" s="70"/>
      <c r="F8" s="70"/>
      <c r="G8" s="70"/>
      <c r="H8" s="70"/>
    </row>
    <row r="9" spans="1:8" s="2" customFormat="1" x14ac:dyDescent="0.25">
      <c r="A9" s="67"/>
      <c r="B9" s="67"/>
      <c r="C9" s="67"/>
      <c r="D9" s="67"/>
      <c r="E9" s="70"/>
      <c r="F9" s="70"/>
      <c r="G9" s="70"/>
      <c r="H9" s="70"/>
    </row>
    <row r="10" spans="1:8" s="2" customFormat="1" ht="18.75" x14ac:dyDescent="0.3">
      <c r="A10" s="67"/>
      <c r="B10" s="54" t="s">
        <v>54</v>
      </c>
      <c r="C10" s="67"/>
      <c r="D10" s="67"/>
      <c r="E10" s="70"/>
      <c r="F10" s="70"/>
      <c r="G10" s="70"/>
      <c r="H10" s="70"/>
    </row>
    <row r="11" spans="1:8" s="2" customFormat="1" x14ac:dyDescent="0.25">
      <c r="A11" s="67"/>
      <c r="B11" s="67"/>
      <c r="C11" s="67"/>
      <c r="D11" s="67"/>
      <c r="E11" s="267" t="s">
        <v>254</v>
      </c>
      <c r="F11" s="268"/>
      <c r="G11" s="268"/>
      <c r="H11" s="269"/>
    </row>
    <row r="12" spans="1:8" s="2" customFormat="1" x14ac:dyDescent="0.25">
      <c r="A12" s="67" t="s">
        <v>229</v>
      </c>
      <c r="B12" s="67" t="s">
        <v>210</v>
      </c>
      <c r="C12" s="67" t="s">
        <v>255</v>
      </c>
      <c r="D12" s="67" t="s">
        <v>256</v>
      </c>
      <c r="E12" s="92" t="s">
        <v>168</v>
      </c>
      <c r="F12" s="93" t="s">
        <v>169</v>
      </c>
      <c r="G12" s="93" t="s">
        <v>170</v>
      </c>
      <c r="H12" s="93" t="s">
        <v>257</v>
      </c>
    </row>
    <row r="13" spans="1:8" s="2" customFormat="1" x14ac:dyDescent="0.25">
      <c r="A13" s="67" t="s">
        <v>258</v>
      </c>
      <c r="B13" s="67" t="s">
        <v>174</v>
      </c>
      <c r="C13" s="67" t="s">
        <v>259</v>
      </c>
      <c r="D13" s="67" t="s">
        <v>260</v>
      </c>
      <c r="E13" s="194">
        <v>16</v>
      </c>
      <c r="F13" s="145">
        <v>49</v>
      </c>
      <c r="G13" s="145">
        <v>713</v>
      </c>
      <c r="H13" s="204">
        <v>778</v>
      </c>
    </row>
    <row r="14" spans="1:8" s="2" customFormat="1" x14ac:dyDescent="0.25">
      <c r="A14" s="67" t="s">
        <v>261</v>
      </c>
      <c r="B14" s="67" t="s">
        <v>174</v>
      </c>
      <c r="C14" s="67" t="s">
        <v>262</v>
      </c>
      <c r="D14" s="67" t="s">
        <v>263</v>
      </c>
      <c r="E14" s="194">
        <v>2</v>
      </c>
      <c r="F14" s="145">
        <v>4</v>
      </c>
      <c r="G14" s="145">
        <v>78</v>
      </c>
      <c r="H14" s="204">
        <v>84</v>
      </c>
    </row>
    <row r="15" spans="1:8" s="2" customFormat="1" x14ac:dyDescent="0.25">
      <c r="A15" s="67" t="s">
        <v>264</v>
      </c>
      <c r="B15" s="67" t="s">
        <v>174</v>
      </c>
      <c r="C15" s="67" t="s">
        <v>262</v>
      </c>
      <c r="D15" s="67" t="s">
        <v>265</v>
      </c>
      <c r="E15" s="194">
        <v>42</v>
      </c>
      <c r="F15" s="145">
        <v>52</v>
      </c>
      <c r="G15" s="145">
        <v>983</v>
      </c>
      <c r="H15" s="204">
        <v>1077</v>
      </c>
    </row>
    <row r="16" spans="1:8" s="2" customFormat="1" x14ac:dyDescent="0.25">
      <c r="A16" s="67" t="s">
        <v>266</v>
      </c>
      <c r="B16" s="67" t="s">
        <v>174</v>
      </c>
      <c r="C16" s="67" t="s">
        <v>267</v>
      </c>
      <c r="D16" s="67" t="s">
        <v>268</v>
      </c>
      <c r="E16" s="194">
        <v>3</v>
      </c>
      <c r="F16" s="145">
        <v>8</v>
      </c>
      <c r="G16" s="145">
        <v>183</v>
      </c>
      <c r="H16" s="204">
        <v>194</v>
      </c>
    </row>
    <row r="17" spans="1:8" s="2" customFormat="1" x14ac:dyDescent="0.25">
      <c r="A17" s="67" t="s">
        <v>269</v>
      </c>
      <c r="B17" s="67" t="s">
        <v>174</v>
      </c>
      <c r="C17" s="67" t="s">
        <v>259</v>
      </c>
      <c r="D17" s="67" t="s">
        <v>270</v>
      </c>
      <c r="E17" s="194">
        <v>7</v>
      </c>
      <c r="F17" s="145">
        <v>23</v>
      </c>
      <c r="G17" s="145">
        <v>161</v>
      </c>
      <c r="H17" s="204">
        <v>191</v>
      </c>
    </row>
    <row r="18" spans="1:8" s="2" customFormat="1" x14ac:dyDescent="0.25">
      <c r="A18" s="67" t="s">
        <v>271</v>
      </c>
      <c r="B18" s="67" t="s">
        <v>174</v>
      </c>
      <c r="C18" s="67" t="s">
        <v>272</v>
      </c>
      <c r="D18" s="67" t="s">
        <v>273</v>
      </c>
      <c r="E18" s="194">
        <v>20</v>
      </c>
      <c r="F18" s="145">
        <v>24</v>
      </c>
      <c r="G18" s="145">
        <v>462</v>
      </c>
      <c r="H18" s="204">
        <v>506</v>
      </c>
    </row>
    <row r="19" spans="1:8" s="2" customFormat="1" x14ac:dyDescent="0.25">
      <c r="A19" s="67" t="s">
        <v>274</v>
      </c>
      <c r="B19" s="67" t="s">
        <v>174</v>
      </c>
      <c r="C19" s="67" t="s">
        <v>262</v>
      </c>
      <c r="D19" s="67" t="s">
        <v>275</v>
      </c>
      <c r="E19" s="194">
        <v>5</v>
      </c>
      <c r="F19" s="145">
        <v>11</v>
      </c>
      <c r="G19" s="145">
        <v>138</v>
      </c>
      <c r="H19" s="204">
        <v>154</v>
      </c>
    </row>
    <row r="20" spans="1:8" s="2" customFormat="1" x14ac:dyDescent="0.25">
      <c r="A20" s="67" t="s">
        <v>276</v>
      </c>
      <c r="B20" s="67" t="s">
        <v>174</v>
      </c>
      <c r="C20" s="67" t="s">
        <v>267</v>
      </c>
      <c r="D20" s="67" t="s">
        <v>277</v>
      </c>
      <c r="E20" s="194">
        <v>12</v>
      </c>
      <c r="F20" s="145">
        <v>39</v>
      </c>
      <c r="G20" s="145">
        <v>741</v>
      </c>
      <c r="H20" s="204">
        <v>792</v>
      </c>
    </row>
    <row r="21" spans="1:8" s="2" customFormat="1" x14ac:dyDescent="0.25">
      <c r="A21" s="67" t="s">
        <v>278</v>
      </c>
      <c r="B21" s="67" t="s">
        <v>174</v>
      </c>
      <c r="C21" s="67" t="s">
        <v>259</v>
      </c>
      <c r="D21" s="67" t="s">
        <v>279</v>
      </c>
      <c r="E21" s="194">
        <v>1</v>
      </c>
      <c r="F21" s="145">
        <v>17</v>
      </c>
      <c r="G21" s="145">
        <v>227</v>
      </c>
      <c r="H21" s="204">
        <v>245</v>
      </c>
    </row>
    <row r="22" spans="1:8" s="2" customFormat="1" x14ac:dyDescent="0.25">
      <c r="A22" s="67" t="s">
        <v>280</v>
      </c>
      <c r="B22" s="67" t="s">
        <v>174</v>
      </c>
      <c r="C22" s="67" t="s">
        <v>281</v>
      </c>
      <c r="D22" s="67" t="s">
        <v>282</v>
      </c>
      <c r="E22" s="194">
        <v>9</v>
      </c>
      <c r="F22" s="145">
        <v>38</v>
      </c>
      <c r="G22" s="145">
        <v>341</v>
      </c>
      <c r="H22" s="204">
        <v>388</v>
      </c>
    </row>
    <row r="23" spans="1:8" s="2" customFormat="1" x14ac:dyDescent="0.25">
      <c r="A23" s="67" t="s">
        <v>283</v>
      </c>
      <c r="B23" s="67" t="s">
        <v>174</v>
      </c>
      <c r="C23" s="67" t="s">
        <v>259</v>
      </c>
      <c r="D23" s="67" t="s">
        <v>284</v>
      </c>
      <c r="E23" s="194">
        <v>46</v>
      </c>
      <c r="F23" s="145">
        <v>135</v>
      </c>
      <c r="G23" s="145">
        <v>2117</v>
      </c>
      <c r="H23" s="204">
        <v>2298</v>
      </c>
    </row>
    <row r="24" spans="1:8" s="2" customFormat="1" x14ac:dyDescent="0.25">
      <c r="A24" s="67" t="s">
        <v>285</v>
      </c>
      <c r="B24" s="67" t="s">
        <v>174</v>
      </c>
      <c r="C24" s="67" t="s">
        <v>272</v>
      </c>
      <c r="D24" s="67" t="s">
        <v>286</v>
      </c>
      <c r="E24" s="194">
        <v>79</v>
      </c>
      <c r="F24" s="145">
        <v>117</v>
      </c>
      <c r="G24" s="145">
        <v>1268</v>
      </c>
      <c r="H24" s="204">
        <v>1464</v>
      </c>
    </row>
    <row r="25" spans="1:8" s="2" customFormat="1" x14ac:dyDescent="0.25">
      <c r="A25" s="67" t="s">
        <v>287</v>
      </c>
      <c r="B25" s="67" t="s">
        <v>174</v>
      </c>
      <c r="C25" s="67" t="s">
        <v>259</v>
      </c>
      <c r="D25" s="67" t="s">
        <v>288</v>
      </c>
      <c r="E25" s="194">
        <v>10</v>
      </c>
      <c r="F25" s="145">
        <v>19</v>
      </c>
      <c r="G25" s="145">
        <v>205</v>
      </c>
      <c r="H25" s="204">
        <v>234</v>
      </c>
    </row>
    <row r="26" spans="1:8" s="2" customFormat="1" x14ac:dyDescent="0.25">
      <c r="A26" s="67" t="s">
        <v>289</v>
      </c>
      <c r="B26" s="67" t="s">
        <v>174</v>
      </c>
      <c r="C26" s="67" t="s">
        <v>262</v>
      </c>
      <c r="D26" s="67" t="s">
        <v>290</v>
      </c>
      <c r="E26" s="194">
        <v>6</v>
      </c>
      <c r="F26" s="145">
        <v>15</v>
      </c>
      <c r="G26" s="145">
        <v>174</v>
      </c>
      <c r="H26" s="204">
        <v>195</v>
      </c>
    </row>
    <row r="27" spans="1:8" s="2" customFormat="1" x14ac:dyDescent="0.25">
      <c r="A27" s="67" t="s">
        <v>291</v>
      </c>
      <c r="B27" s="67" t="s">
        <v>174</v>
      </c>
      <c r="C27" s="67" t="s">
        <v>267</v>
      </c>
      <c r="D27" s="67" t="s">
        <v>292</v>
      </c>
      <c r="E27" s="194">
        <v>22</v>
      </c>
      <c r="F27" s="145">
        <v>105</v>
      </c>
      <c r="G27" s="145">
        <v>1154</v>
      </c>
      <c r="H27" s="204">
        <v>1281</v>
      </c>
    </row>
    <row r="28" spans="1:8" s="2" customFormat="1" x14ac:dyDescent="0.25">
      <c r="A28" s="67" t="s">
        <v>293</v>
      </c>
      <c r="B28" s="67" t="s">
        <v>174</v>
      </c>
      <c r="C28" s="67" t="s">
        <v>259</v>
      </c>
      <c r="D28" s="67" t="s">
        <v>294</v>
      </c>
      <c r="E28" s="194">
        <v>3</v>
      </c>
      <c r="F28" s="145">
        <v>19</v>
      </c>
      <c r="G28" s="145">
        <v>620</v>
      </c>
      <c r="H28" s="204">
        <v>642</v>
      </c>
    </row>
    <row r="29" spans="1:8" s="2" customFormat="1" x14ac:dyDescent="0.25">
      <c r="A29" s="67" t="s">
        <v>295</v>
      </c>
      <c r="B29" s="67" t="s">
        <v>174</v>
      </c>
      <c r="C29" s="67" t="s">
        <v>267</v>
      </c>
      <c r="D29" s="67" t="s">
        <v>296</v>
      </c>
      <c r="E29" s="194">
        <v>8</v>
      </c>
      <c r="F29" s="145">
        <v>36</v>
      </c>
      <c r="G29" s="145">
        <v>305</v>
      </c>
      <c r="H29" s="204">
        <v>349</v>
      </c>
    </row>
    <row r="30" spans="1:8" s="2" customFormat="1" x14ac:dyDescent="0.25">
      <c r="A30" s="67" t="s">
        <v>297</v>
      </c>
      <c r="B30" s="67" t="s">
        <v>174</v>
      </c>
      <c r="C30" s="67" t="s">
        <v>298</v>
      </c>
      <c r="D30" s="67" t="s">
        <v>299</v>
      </c>
      <c r="E30" s="194">
        <v>14</v>
      </c>
      <c r="F30" s="145">
        <v>36</v>
      </c>
      <c r="G30" s="145">
        <v>347</v>
      </c>
      <c r="H30" s="204">
        <v>397</v>
      </c>
    </row>
    <row r="31" spans="1:8" s="2" customFormat="1" x14ac:dyDescent="0.25">
      <c r="A31" s="67" t="s">
        <v>300</v>
      </c>
      <c r="B31" s="67" t="s">
        <v>174</v>
      </c>
      <c r="C31" s="67" t="s">
        <v>272</v>
      </c>
      <c r="D31" s="67" t="s">
        <v>301</v>
      </c>
      <c r="E31" s="194">
        <v>43</v>
      </c>
      <c r="F31" s="145">
        <v>40</v>
      </c>
      <c r="G31" s="145">
        <v>334</v>
      </c>
      <c r="H31" s="204">
        <v>417</v>
      </c>
    </row>
    <row r="32" spans="1:8" s="2" customFormat="1" x14ac:dyDescent="0.25">
      <c r="A32" s="67" t="s">
        <v>302</v>
      </c>
      <c r="B32" s="67" t="s">
        <v>174</v>
      </c>
      <c r="C32" s="67" t="s">
        <v>262</v>
      </c>
      <c r="D32" s="67" t="s">
        <v>303</v>
      </c>
      <c r="E32" s="194">
        <v>3</v>
      </c>
      <c r="F32" s="145">
        <v>10</v>
      </c>
      <c r="G32" s="145">
        <v>227</v>
      </c>
      <c r="H32" s="204">
        <v>240</v>
      </c>
    </row>
    <row r="33" spans="1:8" s="2" customFormat="1" x14ac:dyDescent="0.25">
      <c r="A33" s="67" t="s">
        <v>304</v>
      </c>
      <c r="B33" s="67" t="s">
        <v>174</v>
      </c>
      <c r="C33" s="67" t="s">
        <v>267</v>
      </c>
      <c r="D33" s="67" t="s">
        <v>305</v>
      </c>
      <c r="E33" s="194">
        <v>26</v>
      </c>
      <c r="F33" s="145">
        <v>64</v>
      </c>
      <c r="G33" s="145">
        <v>626</v>
      </c>
      <c r="H33" s="204">
        <v>716</v>
      </c>
    </row>
    <row r="34" spans="1:8" s="2" customFormat="1" x14ac:dyDescent="0.25">
      <c r="A34" s="67" t="s">
        <v>306</v>
      </c>
      <c r="B34" s="67" t="s">
        <v>174</v>
      </c>
      <c r="C34" s="67" t="s">
        <v>262</v>
      </c>
      <c r="D34" s="67" t="s">
        <v>307</v>
      </c>
      <c r="E34" s="194">
        <v>45</v>
      </c>
      <c r="F34" s="145">
        <v>57</v>
      </c>
      <c r="G34" s="145">
        <v>1297</v>
      </c>
      <c r="H34" s="204">
        <v>1399</v>
      </c>
    </row>
    <row r="35" spans="1:8" s="2" customFormat="1" x14ac:dyDescent="0.25">
      <c r="A35" s="67" t="s">
        <v>308</v>
      </c>
      <c r="B35" s="67" t="s">
        <v>174</v>
      </c>
      <c r="C35" s="67" t="s">
        <v>259</v>
      </c>
      <c r="D35" s="67" t="s">
        <v>309</v>
      </c>
      <c r="E35" s="194">
        <v>8</v>
      </c>
      <c r="F35" s="145">
        <v>24</v>
      </c>
      <c r="G35" s="145">
        <v>470</v>
      </c>
      <c r="H35" s="204">
        <v>502</v>
      </c>
    </row>
    <row r="36" spans="1:8" s="2" customFormat="1" x14ac:dyDescent="0.25">
      <c r="A36" s="67" t="s">
        <v>310</v>
      </c>
      <c r="B36" s="67" t="s">
        <v>174</v>
      </c>
      <c r="C36" s="67" t="s">
        <v>272</v>
      </c>
      <c r="D36" s="67" t="s">
        <v>311</v>
      </c>
      <c r="E36" s="194">
        <v>49</v>
      </c>
      <c r="F36" s="145">
        <v>49</v>
      </c>
      <c r="G36" s="145">
        <v>902</v>
      </c>
      <c r="H36" s="204">
        <v>1000</v>
      </c>
    </row>
    <row r="37" spans="1:8" s="2" customFormat="1" x14ac:dyDescent="0.25">
      <c r="A37" s="67" t="s">
        <v>312</v>
      </c>
      <c r="B37" s="67" t="s">
        <v>174</v>
      </c>
      <c r="C37" s="67" t="s">
        <v>313</v>
      </c>
      <c r="D37" s="67" t="s">
        <v>314</v>
      </c>
      <c r="E37" s="194">
        <v>98</v>
      </c>
      <c r="F37" s="145">
        <v>153</v>
      </c>
      <c r="G37" s="145">
        <v>2453</v>
      </c>
      <c r="H37" s="204">
        <v>2704</v>
      </c>
    </row>
    <row r="38" spans="1:8" s="2" customFormat="1" x14ac:dyDescent="0.25">
      <c r="A38" s="67" t="s">
        <v>315</v>
      </c>
      <c r="B38" s="67" t="s">
        <v>174</v>
      </c>
      <c r="C38" s="67" t="s">
        <v>267</v>
      </c>
      <c r="D38" s="67" t="s">
        <v>316</v>
      </c>
      <c r="E38" s="194">
        <v>7</v>
      </c>
      <c r="F38" s="145">
        <v>40</v>
      </c>
      <c r="G38" s="145">
        <v>610</v>
      </c>
      <c r="H38" s="204">
        <v>657</v>
      </c>
    </row>
    <row r="39" spans="1:8" s="2" customFormat="1" x14ac:dyDescent="0.25">
      <c r="A39" s="67" t="s">
        <v>317</v>
      </c>
      <c r="B39" s="67" t="s">
        <v>174</v>
      </c>
      <c r="C39" s="67" t="s">
        <v>318</v>
      </c>
      <c r="D39" s="67" t="s">
        <v>319</v>
      </c>
      <c r="E39" s="194">
        <v>9</v>
      </c>
      <c r="F39" s="145">
        <v>38</v>
      </c>
      <c r="G39" s="145">
        <v>753</v>
      </c>
      <c r="H39" s="204">
        <v>800</v>
      </c>
    </row>
    <row r="40" spans="1:8" s="2" customFormat="1" x14ac:dyDescent="0.25">
      <c r="A40" s="67" t="s">
        <v>320</v>
      </c>
      <c r="B40" s="67" t="s">
        <v>174</v>
      </c>
      <c r="C40" s="67" t="s">
        <v>267</v>
      </c>
      <c r="D40" s="67" t="s">
        <v>321</v>
      </c>
      <c r="E40" s="194">
        <v>1</v>
      </c>
      <c r="F40" s="145">
        <v>4</v>
      </c>
      <c r="G40" s="145">
        <v>33</v>
      </c>
      <c r="H40" s="204">
        <v>38</v>
      </c>
    </row>
    <row r="41" spans="1:8" s="2" customFormat="1" x14ac:dyDescent="0.25">
      <c r="A41" s="67" t="s">
        <v>322</v>
      </c>
      <c r="B41" s="67" t="s">
        <v>174</v>
      </c>
      <c r="C41" s="67" t="s">
        <v>262</v>
      </c>
      <c r="D41" s="67" t="s">
        <v>323</v>
      </c>
      <c r="E41" s="194">
        <v>35</v>
      </c>
      <c r="F41" s="145">
        <v>22</v>
      </c>
      <c r="G41" s="145">
        <v>624</v>
      </c>
      <c r="H41" s="204">
        <v>681</v>
      </c>
    </row>
    <row r="42" spans="1:8" s="2" customFormat="1" x14ac:dyDescent="0.25">
      <c r="A42" s="67" t="s">
        <v>324</v>
      </c>
      <c r="B42" s="67" t="s">
        <v>174</v>
      </c>
      <c r="C42" s="67" t="s">
        <v>325</v>
      </c>
      <c r="D42" s="67" t="s">
        <v>326</v>
      </c>
      <c r="E42" s="194">
        <v>28</v>
      </c>
      <c r="F42" s="145">
        <v>72</v>
      </c>
      <c r="G42" s="145">
        <v>1316</v>
      </c>
      <c r="H42" s="204">
        <v>1416</v>
      </c>
    </row>
    <row r="43" spans="1:8" s="2" customFormat="1" x14ac:dyDescent="0.25">
      <c r="A43" s="67" t="s">
        <v>327</v>
      </c>
      <c r="B43" s="67" t="s">
        <v>174</v>
      </c>
      <c r="C43" s="67" t="s">
        <v>259</v>
      </c>
      <c r="D43" s="67" t="s">
        <v>328</v>
      </c>
      <c r="E43" s="194">
        <v>48</v>
      </c>
      <c r="F43" s="145">
        <v>48</v>
      </c>
      <c r="G43" s="145">
        <v>617</v>
      </c>
      <c r="H43" s="204">
        <v>713</v>
      </c>
    </row>
    <row r="44" spans="1:8" s="2" customFormat="1" x14ac:dyDescent="0.25">
      <c r="A44" s="67" t="s">
        <v>329</v>
      </c>
      <c r="B44" s="67" t="s">
        <v>174</v>
      </c>
      <c r="C44" s="67" t="s">
        <v>272</v>
      </c>
      <c r="D44" s="67" t="s">
        <v>330</v>
      </c>
      <c r="E44" s="194">
        <v>25</v>
      </c>
      <c r="F44" s="145">
        <v>36</v>
      </c>
      <c r="G44" s="145">
        <v>464</v>
      </c>
      <c r="H44" s="204">
        <v>525</v>
      </c>
    </row>
    <row r="45" spans="1:8" s="2" customFormat="1" x14ac:dyDescent="0.25">
      <c r="A45" s="67" t="s">
        <v>331</v>
      </c>
      <c r="B45" s="67" t="s">
        <v>174</v>
      </c>
      <c r="C45" s="67" t="s">
        <v>272</v>
      </c>
      <c r="D45" s="67" t="s">
        <v>332</v>
      </c>
      <c r="E45" s="194">
        <v>108</v>
      </c>
      <c r="F45" s="145">
        <v>198</v>
      </c>
      <c r="G45" s="145">
        <v>1848</v>
      </c>
      <c r="H45" s="204">
        <v>2154</v>
      </c>
    </row>
    <row r="46" spans="1:8" s="2" customFormat="1" x14ac:dyDescent="0.25">
      <c r="A46" s="67" t="s">
        <v>333</v>
      </c>
      <c r="B46" s="67" t="s">
        <v>174</v>
      </c>
      <c r="C46" s="67" t="s">
        <v>272</v>
      </c>
      <c r="D46" s="67" t="s">
        <v>334</v>
      </c>
      <c r="E46" s="194">
        <v>60</v>
      </c>
      <c r="F46" s="145">
        <v>83</v>
      </c>
      <c r="G46" s="145">
        <v>815</v>
      </c>
      <c r="H46" s="204">
        <v>958</v>
      </c>
    </row>
    <row r="47" spans="1:8" s="2" customFormat="1" x14ac:dyDescent="0.25">
      <c r="A47" s="67" t="s">
        <v>335</v>
      </c>
      <c r="B47" s="67" t="s">
        <v>174</v>
      </c>
      <c r="C47" s="67" t="s">
        <v>336</v>
      </c>
      <c r="D47" s="67" t="s">
        <v>337</v>
      </c>
      <c r="E47" s="194">
        <v>99</v>
      </c>
      <c r="F47" s="145">
        <v>216</v>
      </c>
      <c r="G47" s="145">
        <v>3522</v>
      </c>
      <c r="H47" s="204">
        <v>3837</v>
      </c>
    </row>
    <row r="48" spans="1:8" s="2" customFormat="1" x14ac:dyDescent="0.25">
      <c r="A48" s="67" t="s">
        <v>338</v>
      </c>
      <c r="B48" s="67" t="s">
        <v>176</v>
      </c>
      <c r="C48" s="67" t="s">
        <v>339</v>
      </c>
      <c r="D48" s="67" t="s">
        <v>340</v>
      </c>
      <c r="E48" s="194">
        <v>88</v>
      </c>
      <c r="F48" s="145">
        <v>187</v>
      </c>
      <c r="G48" s="145">
        <v>2727</v>
      </c>
      <c r="H48" s="204">
        <v>3002</v>
      </c>
    </row>
    <row r="49" spans="1:8" s="2" customFormat="1" x14ac:dyDescent="0.25">
      <c r="A49" s="67" t="s">
        <v>341</v>
      </c>
      <c r="B49" s="67" t="s">
        <v>176</v>
      </c>
      <c r="C49" s="67" t="s">
        <v>342</v>
      </c>
      <c r="D49" s="67" t="s">
        <v>343</v>
      </c>
      <c r="E49" s="194">
        <v>2</v>
      </c>
      <c r="F49" s="145">
        <v>12</v>
      </c>
      <c r="G49" s="145">
        <v>112</v>
      </c>
      <c r="H49" s="204">
        <v>126</v>
      </c>
    </row>
    <row r="50" spans="1:8" s="2" customFormat="1" x14ac:dyDescent="0.25">
      <c r="A50" s="67" t="s">
        <v>344</v>
      </c>
      <c r="B50" s="67" t="s">
        <v>176</v>
      </c>
      <c r="C50" s="67" t="s">
        <v>345</v>
      </c>
      <c r="D50" s="67" t="s">
        <v>346</v>
      </c>
      <c r="E50" s="194">
        <v>50</v>
      </c>
      <c r="F50" s="145">
        <v>41</v>
      </c>
      <c r="G50" s="145">
        <v>1238</v>
      </c>
      <c r="H50" s="204">
        <v>1329</v>
      </c>
    </row>
    <row r="51" spans="1:8" s="2" customFormat="1" x14ac:dyDescent="0.25">
      <c r="A51" s="67" t="s">
        <v>347</v>
      </c>
      <c r="B51" s="67" t="s">
        <v>176</v>
      </c>
      <c r="C51" s="67" t="s">
        <v>342</v>
      </c>
      <c r="D51" s="67" t="s">
        <v>348</v>
      </c>
      <c r="E51" s="194">
        <v>67</v>
      </c>
      <c r="F51" s="145">
        <v>184</v>
      </c>
      <c r="G51" s="145">
        <v>2940</v>
      </c>
      <c r="H51" s="204">
        <v>3191</v>
      </c>
    </row>
    <row r="52" spans="1:8" s="2" customFormat="1" x14ac:dyDescent="0.25">
      <c r="A52" s="67" t="s">
        <v>349</v>
      </c>
      <c r="B52" s="67" t="s">
        <v>176</v>
      </c>
      <c r="C52" s="67" t="s">
        <v>350</v>
      </c>
      <c r="D52" s="67" t="s">
        <v>351</v>
      </c>
      <c r="E52" s="194">
        <v>112</v>
      </c>
      <c r="F52" s="145">
        <v>102</v>
      </c>
      <c r="G52" s="145">
        <v>1379</v>
      </c>
      <c r="H52" s="204">
        <v>1593</v>
      </c>
    </row>
    <row r="53" spans="1:8" s="2" customFormat="1" x14ac:dyDescent="0.25">
      <c r="A53" s="67" t="s">
        <v>352</v>
      </c>
      <c r="B53" s="67" t="s">
        <v>176</v>
      </c>
      <c r="C53" s="67" t="s">
        <v>342</v>
      </c>
      <c r="D53" s="67" t="s">
        <v>353</v>
      </c>
      <c r="E53" s="194">
        <v>12</v>
      </c>
      <c r="F53" s="145">
        <v>27</v>
      </c>
      <c r="G53" s="145">
        <v>481</v>
      </c>
      <c r="H53" s="204">
        <v>520</v>
      </c>
    </row>
    <row r="54" spans="1:8" s="2" customFormat="1" x14ac:dyDescent="0.25">
      <c r="A54" s="67" t="s">
        <v>354</v>
      </c>
      <c r="B54" s="67" t="s">
        <v>176</v>
      </c>
      <c r="C54" s="67" t="s">
        <v>350</v>
      </c>
      <c r="D54" s="67" t="s">
        <v>355</v>
      </c>
      <c r="E54" s="194">
        <v>50</v>
      </c>
      <c r="F54" s="145">
        <v>78</v>
      </c>
      <c r="G54" s="145">
        <v>891</v>
      </c>
      <c r="H54" s="204">
        <v>1019</v>
      </c>
    </row>
    <row r="55" spans="1:8" s="2" customFormat="1" x14ac:dyDescent="0.25">
      <c r="A55" s="67" t="s">
        <v>356</v>
      </c>
      <c r="B55" s="67" t="s">
        <v>176</v>
      </c>
      <c r="C55" s="67" t="s">
        <v>357</v>
      </c>
      <c r="D55" s="67" t="s">
        <v>358</v>
      </c>
      <c r="E55" s="194">
        <v>4</v>
      </c>
      <c r="F55" s="145">
        <v>11</v>
      </c>
      <c r="G55" s="145">
        <v>243</v>
      </c>
      <c r="H55" s="204">
        <v>258</v>
      </c>
    </row>
    <row r="56" spans="1:8" s="2" customFormat="1" x14ac:dyDescent="0.25">
      <c r="A56" s="67" t="s">
        <v>359</v>
      </c>
      <c r="B56" s="67" t="s">
        <v>176</v>
      </c>
      <c r="C56" s="67" t="s">
        <v>360</v>
      </c>
      <c r="D56" s="67" t="s">
        <v>361</v>
      </c>
      <c r="E56" s="194">
        <v>67</v>
      </c>
      <c r="F56" s="145">
        <v>53</v>
      </c>
      <c r="G56" s="145">
        <v>709</v>
      </c>
      <c r="H56" s="204">
        <v>829</v>
      </c>
    </row>
    <row r="57" spans="1:8" s="2" customFormat="1" x14ac:dyDescent="0.25">
      <c r="A57" s="67" t="s">
        <v>362</v>
      </c>
      <c r="B57" s="67" t="s">
        <v>176</v>
      </c>
      <c r="C57" s="67" t="s">
        <v>342</v>
      </c>
      <c r="D57" s="67" t="s">
        <v>363</v>
      </c>
      <c r="E57" s="194">
        <v>3</v>
      </c>
      <c r="F57" s="145">
        <v>3</v>
      </c>
      <c r="G57" s="145">
        <v>29</v>
      </c>
      <c r="H57" s="204">
        <v>35</v>
      </c>
    </row>
    <row r="58" spans="1:8" s="2" customFormat="1" x14ac:dyDescent="0.25">
      <c r="A58" s="67" t="s">
        <v>364</v>
      </c>
      <c r="B58" s="67" t="s">
        <v>176</v>
      </c>
      <c r="C58" s="67" t="s">
        <v>365</v>
      </c>
      <c r="D58" s="67" t="s">
        <v>366</v>
      </c>
      <c r="E58" s="194">
        <v>63</v>
      </c>
      <c r="F58" s="145">
        <v>100</v>
      </c>
      <c r="G58" s="145">
        <v>1753</v>
      </c>
      <c r="H58" s="204">
        <v>1916</v>
      </c>
    </row>
    <row r="59" spans="1:8" s="2" customFormat="1" x14ac:dyDescent="0.25">
      <c r="A59" s="67" t="s">
        <v>367</v>
      </c>
      <c r="B59" s="67" t="s">
        <v>176</v>
      </c>
      <c r="C59" s="67" t="s">
        <v>342</v>
      </c>
      <c r="D59" s="67" t="s">
        <v>368</v>
      </c>
      <c r="E59" s="194">
        <v>21</v>
      </c>
      <c r="F59" s="145">
        <v>42</v>
      </c>
      <c r="G59" s="145">
        <v>947</v>
      </c>
      <c r="H59" s="204">
        <v>1010</v>
      </c>
    </row>
    <row r="60" spans="1:8" s="2" customFormat="1" x14ac:dyDescent="0.25">
      <c r="A60" s="67" t="s">
        <v>369</v>
      </c>
      <c r="B60" s="67" t="s">
        <v>176</v>
      </c>
      <c r="C60" s="67" t="s">
        <v>342</v>
      </c>
      <c r="D60" s="67" t="s">
        <v>370</v>
      </c>
      <c r="E60" s="194">
        <v>41</v>
      </c>
      <c r="F60" s="145">
        <v>104</v>
      </c>
      <c r="G60" s="145">
        <v>1414</v>
      </c>
      <c r="H60" s="204">
        <v>1559</v>
      </c>
    </row>
    <row r="61" spans="1:8" s="2" customFormat="1" x14ac:dyDescent="0.25">
      <c r="A61" s="67" t="s">
        <v>371</v>
      </c>
      <c r="B61" s="67" t="s">
        <v>176</v>
      </c>
      <c r="C61" s="67" t="s">
        <v>357</v>
      </c>
      <c r="D61" s="67" t="s">
        <v>372</v>
      </c>
      <c r="E61" s="194">
        <v>12</v>
      </c>
      <c r="F61" s="145">
        <v>60</v>
      </c>
      <c r="G61" s="145">
        <v>838</v>
      </c>
      <c r="H61" s="204">
        <v>910</v>
      </c>
    </row>
    <row r="62" spans="1:8" s="2" customFormat="1" x14ac:dyDescent="0.25">
      <c r="A62" s="67" t="s">
        <v>373</v>
      </c>
      <c r="B62" s="67" t="s">
        <v>176</v>
      </c>
      <c r="C62" s="67" t="s">
        <v>360</v>
      </c>
      <c r="D62" s="67" t="s">
        <v>374</v>
      </c>
      <c r="E62" s="194">
        <v>48</v>
      </c>
      <c r="F62" s="145">
        <v>55</v>
      </c>
      <c r="G62" s="145">
        <v>870</v>
      </c>
      <c r="H62" s="204">
        <v>973</v>
      </c>
    </row>
    <row r="63" spans="1:8" s="2" customFormat="1" x14ac:dyDescent="0.25">
      <c r="A63" s="67" t="s">
        <v>375</v>
      </c>
      <c r="B63" s="67" t="s">
        <v>176</v>
      </c>
      <c r="C63" s="67" t="s">
        <v>357</v>
      </c>
      <c r="D63" s="67" t="s">
        <v>376</v>
      </c>
      <c r="E63" s="194">
        <v>42</v>
      </c>
      <c r="F63" s="145">
        <v>199</v>
      </c>
      <c r="G63" s="145">
        <v>2782</v>
      </c>
      <c r="H63" s="204">
        <v>3023</v>
      </c>
    </row>
    <row r="64" spans="1:8" s="2" customFormat="1" x14ac:dyDescent="0.25">
      <c r="A64" s="67" t="s">
        <v>377</v>
      </c>
      <c r="B64" s="67" t="s">
        <v>176</v>
      </c>
      <c r="C64" s="67" t="s">
        <v>339</v>
      </c>
      <c r="D64" s="67" t="s">
        <v>378</v>
      </c>
      <c r="E64" s="194">
        <v>111</v>
      </c>
      <c r="F64" s="145">
        <v>233</v>
      </c>
      <c r="G64" s="145">
        <v>3243</v>
      </c>
      <c r="H64" s="204">
        <v>3587</v>
      </c>
    </row>
    <row r="65" spans="1:8" s="2" customFormat="1" x14ac:dyDescent="0.25">
      <c r="A65" s="67" t="s">
        <v>379</v>
      </c>
      <c r="B65" s="67" t="s">
        <v>176</v>
      </c>
      <c r="C65" s="67" t="s">
        <v>342</v>
      </c>
      <c r="D65" s="67" t="s">
        <v>380</v>
      </c>
      <c r="E65" s="194">
        <v>15</v>
      </c>
      <c r="F65" s="145">
        <v>85</v>
      </c>
      <c r="G65" s="145">
        <v>1214</v>
      </c>
      <c r="H65" s="204">
        <v>1314</v>
      </c>
    </row>
    <row r="66" spans="1:8" s="2" customFormat="1" x14ac:dyDescent="0.25">
      <c r="A66" s="67" t="s">
        <v>381</v>
      </c>
      <c r="B66" s="67" t="s">
        <v>176</v>
      </c>
      <c r="C66" s="67" t="s">
        <v>360</v>
      </c>
      <c r="D66" s="67" t="s">
        <v>382</v>
      </c>
      <c r="E66" s="194">
        <v>10</v>
      </c>
      <c r="F66" s="145">
        <v>41</v>
      </c>
      <c r="G66" s="145">
        <v>594</v>
      </c>
      <c r="H66" s="204">
        <v>645</v>
      </c>
    </row>
    <row r="67" spans="1:8" s="2" customFormat="1" x14ac:dyDescent="0.25">
      <c r="A67" s="67" t="s">
        <v>383</v>
      </c>
      <c r="B67" s="67" t="s">
        <v>176</v>
      </c>
      <c r="C67" s="67" t="s">
        <v>350</v>
      </c>
      <c r="D67" s="67" t="s">
        <v>384</v>
      </c>
      <c r="E67" s="194">
        <v>13</v>
      </c>
      <c r="F67" s="145">
        <v>46</v>
      </c>
      <c r="G67" s="145">
        <v>371</v>
      </c>
      <c r="H67" s="204">
        <v>430</v>
      </c>
    </row>
    <row r="68" spans="1:8" s="2" customFormat="1" x14ac:dyDescent="0.25">
      <c r="A68" s="67" t="s">
        <v>385</v>
      </c>
      <c r="B68" s="67" t="s">
        <v>176</v>
      </c>
      <c r="C68" s="67" t="s">
        <v>342</v>
      </c>
      <c r="D68" s="67" t="s">
        <v>386</v>
      </c>
      <c r="E68" s="194">
        <v>5</v>
      </c>
      <c r="F68" s="145">
        <v>8</v>
      </c>
      <c r="G68" s="145">
        <v>166</v>
      </c>
      <c r="H68" s="204">
        <v>179</v>
      </c>
    </row>
    <row r="69" spans="1:8" s="2" customFormat="1" x14ac:dyDescent="0.25">
      <c r="A69" s="67" t="s">
        <v>387</v>
      </c>
      <c r="B69" s="67" t="s">
        <v>176</v>
      </c>
      <c r="C69" s="67" t="s">
        <v>357</v>
      </c>
      <c r="D69" s="67" t="s">
        <v>388</v>
      </c>
      <c r="E69" s="194">
        <v>3</v>
      </c>
      <c r="F69" s="145">
        <v>13</v>
      </c>
      <c r="G69" s="145">
        <v>301</v>
      </c>
      <c r="H69" s="204">
        <v>317</v>
      </c>
    </row>
    <row r="70" spans="1:8" s="2" customFormat="1" x14ac:dyDescent="0.25">
      <c r="A70" s="67" t="s">
        <v>389</v>
      </c>
      <c r="B70" s="67" t="s">
        <v>176</v>
      </c>
      <c r="C70" s="67" t="s">
        <v>360</v>
      </c>
      <c r="D70" s="67" t="s">
        <v>390</v>
      </c>
      <c r="E70" s="194">
        <v>62</v>
      </c>
      <c r="F70" s="145">
        <v>128</v>
      </c>
      <c r="G70" s="145">
        <v>2020</v>
      </c>
      <c r="H70" s="204">
        <v>2210</v>
      </c>
    </row>
    <row r="71" spans="1:8" s="2" customFormat="1" x14ac:dyDescent="0.25">
      <c r="A71" s="67" t="s">
        <v>391</v>
      </c>
      <c r="B71" s="67" t="s">
        <v>176</v>
      </c>
      <c r="C71" s="67" t="s">
        <v>339</v>
      </c>
      <c r="D71" s="67" t="s">
        <v>392</v>
      </c>
      <c r="E71" s="194">
        <v>11</v>
      </c>
      <c r="F71" s="145">
        <v>29</v>
      </c>
      <c r="G71" s="145">
        <v>417</v>
      </c>
      <c r="H71" s="204">
        <v>457</v>
      </c>
    </row>
    <row r="72" spans="1:8" s="2" customFormat="1" x14ac:dyDescent="0.25">
      <c r="A72" s="67" t="s">
        <v>393</v>
      </c>
      <c r="B72" s="67" t="s">
        <v>176</v>
      </c>
      <c r="C72" s="67" t="s">
        <v>350</v>
      </c>
      <c r="D72" s="67" t="s">
        <v>394</v>
      </c>
      <c r="E72" s="194">
        <v>102</v>
      </c>
      <c r="F72" s="145">
        <v>135</v>
      </c>
      <c r="G72" s="145">
        <v>1309</v>
      </c>
      <c r="H72" s="204">
        <v>1546</v>
      </c>
    </row>
    <row r="73" spans="1:8" s="2" customFormat="1" x14ac:dyDescent="0.25">
      <c r="A73" s="67" t="s">
        <v>395</v>
      </c>
      <c r="B73" s="67" t="s">
        <v>176</v>
      </c>
      <c r="C73" s="67" t="s">
        <v>396</v>
      </c>
      <c r="D73" s="67" t="s">
        <v>397</v>
      </c>
      <c r="E73" s="194">
        <v>1</v>
      </c>
      <c r="F73" s="145">
        <v>0</v>
      </c>
      <c r="G73" s="145">
        <v>84</v>
      </c>
      <c r="H73" s="204">
        <v>85</v>
      </c>
    </row>
    <row r="74" spans="1:8" s="2" customFormat="1" x14ac:dyDescent="0.25">
      <c r="A74" s="67" t="s">
        <v>398</v>
      </c>
      <c r="B74" s="67" t="s">
        <v>176</v>
      </c>
      <c r="C74" s="67" t="s">
        <v>342</v>
      </c>
      <c r="D74" s="67" t="s">
        <v>399</v>
      </c>
      <c r="E74" s="194">
        <v>15</v>
      </c>
      <c r="F74" s="145">
        <v>52</v>
      </c>
      <c r="G74" s="145">
        <v>967</v>
      </c>
      <c r="H74" s="204">
        <v>1034</v>
      </c>
    </row>
    <row r="75" spans="1:8" s="2" customFormat="1" x14ac:dyDescent="0.25">
      <c r="A75" s="67" t="s">
        <v>400</v>
      </c>
      <c r="B75" s="67" t="s">
        <v>176</v>
      </c>
      <c r="C75" s="67" t="s">
        <v>339</v>
      </c>
      <c r="D75" s="67" t="s">
        <v>401</v>
      </c>
      <c r="E75" s="194">
        <v>88</v>
      </c>
      <c r="F75" s="145">
        <v>188</v>
      </c>
      <c r="G75" s="145">
        <v>3183</v>
      </c>
      <c r="H75" s="204">
        <v>3459</v>
      </c>
    </row>
    <row r="76" spans="1:8" s="2" customFormat="1" x14ac:dyDescent="0.25">
      <c r="A76" s="67" t="s">
        <v>402</v>
      </c>
      <c r="B76" s="67" t="s">
        <v>176</v>
      </c>
      <c r="C76" s="67" t="s">
        <v>357</v>
      </c>
      <c r="D76" s="67" t="s">
        <v>403</v>
      </c>
      <c r="E76" s="194">
        <v>26</v>
      </c>
      <c r="F76" s="145">
        <v>105</v>
      </c>
      <c r="G76" s="145">
        <v>1607</v>
      </c>
      <c r="H76" s="204">
        <v>1738</v>
      </c>
    </row>
    <row r="77" spans="1:8" s="2" customFormat="1" x14ac:dyDescent="0.25">
      <c r="A77" s="67" t="s">
        <v>404</v>
      </c>
      <c r="B77" s="67" t="s">
        <v>176</v>
      </c>
      <c r="C77" s="67" t="s">
        <v>350</v>
      </c>
      <c r="D77" s="67" t="s">
        <v>405</v>
      </c>
      <c r="E77" s="194">
        <v>94</v>
      </c>
      <c r="F77" s="145">
        <v>203</v>
      </c>
      <c r="G77" s="145">
        <v>2022</v>
      </c>
      <c r="H77" s="204">
        <v>2319</v>
      </c>
    </row>
    <row r="78" spans="1:8" s="2" customFormat="1" x14ac:dyDescent="0.25">
      <c r="A78" s="67" t="s">
        <v>406</v>
      </c>
      <c r="B78" s="67" t="s">
        <v>176</v>
      </c>
      <c r="C78" s="67" t="s">
        <v>350</v>
      </c>
      <c r="D78" s="67" t="s">
        <v>407</v>
      </c>
      <c r="E78" s="194">
        <v>62</v>
      </c>
      <c r="F78" s="145">
        <v>125</v>
      </c>
      <c r="G78" s="145">
        <v>845</v>
      </c>
      <c r="H78" s="204">
        <v>1032</v>
      </c>
    </row>
    <row r="79" spans="1:8" s="2" customFormat="1" x14ac:dyDescent="0.25">
      <c r="A79" s="67" t="s">
        <v>408</v>
      </c>
      <c r="B79" s="67" t="s">
        <v>176</v>
      </c>
      <c r="C79" s="67" t="s">
        <v>409</v>
      </c>
      <c r="D79" s="67" t="s">
        <v>410</v>
      </c>
      <c r="E79" s="194">
        <v>68</v>
      </c>
      <c r="F79" s="145">
        <v>44</v>
      </c>
      <c r="G79" s="145">
        <v>815</v>
      </c>
      <c r="H79" s="204">
        <v>927</v>
      </c>
    </row>
    <row r="80" spans="1:8" s="2" customFormat="1" x14ac:dyDescent="0.25">
      <c r="A80" s="67" t="s">
        <v>411</v>
      </c>
      <c r="B80" s="67" t="s">
        <v>176</v>
      </c>
      <c r="C80" s="67" t="s">
        <v>342</v>
      </c>
      <c r="D80" s="67" t="s">
        <v>412</v>
      </c>
      <c r="E80" s="194">
        <v>1</v>
      </c>
      <c r="F80" s="145">
        <v>17</v>
      </c>
      <c r="G80" s="145">
        <v>309</v>
      </c>
      <c r="H80" s="204">
        <v>327</v>
      </c>
    </row>
    <row r="81" spans="1:8" s="2" customFormat="1" x14ac:dyDescent="0.25">
      <c r="A81" s="67" t="s">
        <v>413</v>
      </c>
      <c r="B81" s="67" t="s">
        <v>176</v>
      </c>
      <c r="C81" s="67" t="s">
        <v>360</v>
      </c>
      <c r="D81" s="67" t="s">
        <v>414</v>
      </c>
      <c r="E81" s="194">
        <v>49</v>
      </c>
      <c r="F81" s="145">
        <v>173</v>
      </c>
      <c r="G81" s="145">
        <v>2472</v>
      </c>
      <c r="H81" s="204">
        <v>2694</v>
      </c>
    </row>
    <row r="82" spans="1:8" s="2" customFormat="1" x14ac:dyDescent="0.25">
      <c r="A82" s="67" t="s">
        <v>415</v>
      </c>
      <c r="B82" s="67" t="s">
        <v>176</v>
      </c>
      <c r="C82" s="67" t="s">
        <v>350</v>
      </c>
      <c r="D82" s="67" t="s">
        <v>416</v>
      </c>
      <c r="E82" s="194">
        <v>101</v>
      </c>
      <c r="F82" s="145">
        <v>152</v>
      </c>
      <c r="G82" s="145">
        <v>2699</v>
      </c>
      <c r="H82" s="204">
        <v>2952</v>
      </c>
    </row>
    <row r="83" spans="1:8" s="2" customFormat="1" x14ac:dyDescent="0.25">
      <c r="A83" s="67" t="s">
        <v>417</v>
      </c>
      <c r="B83" s="67" t="s">
        <v>176</v>
      </c>
      <c r="C83" s="67" t="s">
        <v>418</v>
      </c>
      <c r="D83" s="67" t="s">
        <v>419</v>
      </c>
      <c r="E83" s="194">
        <v>5</v>
      </c>
      <c r="F83" s="145">
        <v>6</v>
      </c>
      <c r="G83" s="145">
        <v>91</v>
      </c>
      <c r="H83" s="204">
        <v>102</v>
      </c>
    </row>
    <row r="84" spans="1:8" s="2" customFormat="1" x14ac:dyDescent="0.25">
      <c r="A84" s="67" t="s">
        <v>420</v>
      </c>
      <c r="B84" s="67" t="s">
        <v>176</v>
      </c>
      <c r="C84" s="67" t="s">
        <v>357</v>
      </c>
      <c r="D84" s="67" t="s">
        <v>421</v>
      </c>
      <c r="E84" s="194">
        <v>10</v>
      </c>
      <c r="F84" s="145">
        <v>38</v>
      </c>
      <c r="G84" s="145">
        <v>787</v>
      </c>
      <c r="H84" s="204">
        <v>835</v>
      </c>
    </row>
    <row r="85" spans="1:8" s="2" customFormat="1" x14ac:dyDescent="0.25">
      <c r="A85" s="67" t="s">
        <v>422</v>
      </c>
      <c r="B85" s="67" t="s">
        <v>176</v>
      </c>
      <c r="C85" s="67" t="s">
        <v>357</v>
      </c>
      <c r="D85" s="67" t="s">
        <v>423</v>
      </c>
      <c r="E85" s="194">
        <v>2</v>
      </c>
      <c r="F85" s="145">
        <v>10</v>
      </c>
      <c r="G85" s="145">
        <v>113</v>
      </c>
      <c r="H85" s="204">
        <v>125</v>
      </c>
    </row>
    <row r="86" spans="1:8" s="2" customFormat="1" x14ac:dyDescent="0.25">
      <c r="A86" s="67" t="s">
        <v>424</v>
      </c>
      <c r="B86" s="67" t="s">
        <v>176</v>
      </c>
      <c r="C86" s="67" t="s">
        <v>342</v>
      </c>
      <c r="D86" s="67" t="s">
        <v>425</v>
      </c>
      <c r="E86" s="194">
        <v>19</v>
      </c>
      <c r="F86" s="145">
        <v>45</v>
      </c>
      <c r="G86" s="145">
        <v>907</v>
      </c>
      <c r="H86" s="204">
        <v>971</v>
      </c>
    </row>
    <row r="87" spans="1:8" s="2" customFormat="1" x14ac:dyDescent="0.25">
      <c r="A87" s="67" t="s">
        <v>426</v>
      </c>
      <c r="B87" s="67" t="s">
        <v>176</v>
      </c>
      <c r="C87" s="67" t="s">
        <v>357</v>
      </c>
      <c r="D87" s="67" t="s">
        <v>427</v>
      </c>
      <c r="E87" s="194">
        <v>3</v>
      </c>
      <c r="F87" s="145">
        <v>14</v>
      </c>
      <c r="G87" s="145">
        <v>333</v>
      </c>
      <c r="H87" s="204">
        <v>350</v>
      </c>
    </row>
    <row r="88" spans="1:8" s="2" customFormat="1" x14ac:dyDescent="0.25">
      <c r="A88" s="67" t="s">
        <v>428</v>
      </c>
      <c r="B88" s="67" t="s">
        <v>176</v>
      </c>
      <c r="C88" s="67" t="s">
        <v>429</v>
      </c>
      <c r="D88" s="67" t="s">
        <v>430</v>
      </c>
      <c r="E88" s="194">
        <v>13</v>
      </c>
      <c r="F88" s="145">
        <v>19</v>
      </c>
      <c r="G88" s="145">
        <v>210</v>
      </c>
      <c r="H88" s="204">
        <v>242</v>
      </c>
    </row>
    <row r="89" spans="1:8" s="2" customFormat="1" x14ac:dyDescent="0.25">
      <c r="A89" s="67" t="s">
        <v>431</v>
      </c>
      <c r="B89" s="67" t="s">
        <v>176</v>
      </c>
      <c r="C89" s="67" t="s">
        <v>342</v>
      </c>
      <c r="D89" s="67" t="s">
        <v>432</v>
      </c>
      <c r="E89" s="194">
        <v>65</v>
      </c>
      <c r="F89" s="145">
        <v>173</v>
      </c>
      <c r="G89" s="145">
        <v>3486</v>
      </c>
      <c r="H89" s="204">
        <v>3724</v>
      </c>
    </row>
    <row r="90" spans="1:8" s="2" customFormat="1" x14ac:dyDescent="0.25">
      <c r="A90" s="67" t="s">
        <v>433</v>
      </c>
      <c r="B90" s="67" t="s">
        <v>176</v>
      </c>
      <c r="C90" s="67" t="s">
        <v>357</v>
      </c>
      <c r="D90" s="67" t="s">
        <v>434</v>
      </c>
      <c r="E90" s="194">
        <v>2</v>
      </c>
      <c r="F90" s="145">
        <v>4</v>
      </c>
      <c r="G90" s="145">
        <v>86</v>
      </c>
      <c r="H90" s="204">
        <v>92</v>
      </c>
    </row>
    <row r="91" spans="1:8" s="2" customFormat="1" x14ac:dyDescent="0.25">
      <c r="A91" s="67" t="s">
        <v>435</v>
      </c>
      <c r="B91" s="67" t="s">
        <v>176</v>
      </c>
      <c r="C91" s="67" t="s">
        <v>357</v>
      </c>
      <c r="D91" s="67" t="s">
        <v>436</v>
      </c>
      <c r="E91" s="194">
        <v>6</v>
      </c>
      <c r="F91" s="145">
        <v>25</v>
      </c>
      <c r="G91" s="145">
        <v>399</v>
      </c>
      <c r="H91" s="204">
        <v>430</v>
      </c>
    </row>
    <row r="92" spans="1:8" s="2" customFormat="1" x14ac:dyDescent="0.25">
      <c r="A92" s="67" t="s">
        <v>437</v>
      </c>
      <c r="B92" s="67" t="s">
        <v>176</v>
      </c>
      <c r="C92" s="67" t="s">
        <v>339</v>
      </c>
      <c r="D92" s="67" t="s">
        <v>438</v>
      </c>
      <c r="E92" s="194">
        <v>102</v>
      </c>
      <c r="F92" s="145">
        <v>169</v>
      </c>
      <c r="G92" s="145">
        <v>2639</v>
      </c>
      <c r="H92" s="204">
        <v>2910</v>
      </c>
    </row>
    <row r="93" spans="1:8" s="2" customFormat="1" x14ac:dyDescent="0.25">
      <c r="A93" s="67" t="s">
        <v>439</v>
      </c>
      <c r="B93" s="67" t="s">
        <v>177</v>
      </c>
      <c r="C93" s="67" t="s">
        <v>440</v>
      </c>
      <c r="D93" s="67" t="s">
        <v>441</v>
      </c>
      <c r="E93" s="194">
        <v>3</v>
      </c>
      <c r="F93" s="145">
        <v>4</v>
      </c>
      <c r="G93" s="145">
        <v>39</v>
      </c>
      <c r="H93" s="204">
        <v>46</v>
      </c>
    </row>
    <row r="94" spans="1:8" s="2" customFormat="1" x14ac:dyDescent="0.25">
      <c r="A94" s="67" t="s">
        <v>442</v>
      </c>
      <c r="B94" s="67" t="s">
        <v>177</v>
      </c>
      <c r="C94" s="67" t="s">
        <v>440</v>
      </c>
      <c r="D94" s="67" t="s">
        <v>443</v>
      </c>
      <c r="E94" s="194">
        <v>2</v>
      </c>
      <c r="F94" s="145">
        <v>34</v>
      </c>
      <c r="G94" s="145">
        <v>615</v>
      </c>
      <c r="H94" s="204">
        <v>651</v>
      </c>
    </row>
    <row r="95" spans="1:8" s="2" customFormat="1" x14ac:dyDescent="0.25">
      <c r="A95" s="67" t="s">
        <v>444</v>
      </c>
      <c r="B95" s="67" t="s">
        <v>177</v>
      </c>
      <c r="C95" s="67" t="s">
        <v>440</v>
      </c>
      <c r="D95" s="67" t="s">
        <v>445</v>
      </c>
      <c r="E95" s="194">
        <v>6</v>
      </c>
      <c r="F95" s="145">
        <v>9</v>
      </c>
      <c r="G95" s="145">
        <v>100</v>
      </c>
      <c r="H95" s="204">
        <v>115</v>
      </c>
    </row>
    <row r="96" spans="1:8" s="2" customFormat="1" x14ac:dyDescent="0.25">
      <c r="A96" s="67" t="s">
        <v>446</v>
      </c>
      <c r="B96" s="67" t="s">
        <v>177</v>
      </c>
      <c r="C96" s="67" t="s">
        <v>440</v>
      </c>
      <c r="D96" s="67" t="s">
        <v>447</v>
      </c>
      <c r="E96" s="194">
        <v>1</v>
      </c>
      <c r="F96" s="145">
        <v>8</v>
      </c>
      <c r="G96" s="145">
        <v>84</v>
      </c>
      <c r="H96" s="204">
        <v>93</v>
      </c>
    </row>
    <row r="97" spans="1:8" s="2" customFormat="1" x14ac:dyDescent="0.25">
      <c r="A97" s="67" t="s">
        <v>448</v>
      </c>
      <c r="B97" s="67" t="s">
        <v>177</v>
      </c>
      <c r="C97" s="67" t="s">
        <v>440</v>
      </c>
      <c r="D97" s="67" t="s">
        <v>449</v>
      </c>
      <c r="E97" s="194">
        <v>8</v>
      </c>
      <c r="F97" s="145">
        <v>23</v>
      </c>
      <c r="G97" s="145">
        <v>382</v>
      </c>
      <c r="H97" s="204">
        <v>413</v>
      </c>
    </row>
    <row r="98" spans="1:8" s="2" customFormat="1" x14ac:dyDescent="0.25">
      <c r="A98" s="67" t="s">
        <v>450</v>
      </c>
      <c r="B98" s="67" t="s">
        <v>177</v>
      </c>
      <c r="C98" s="67" t="s">
        <v>440</v>
      </c>
      <c r="D98" s="67" t="s">
        <v>451</v>
      </c>
      <c r="E98" s="194">
        <v>57</v>
      </c>
      <c r="F98" s="145">
        <v>154</v>
      </c>
      <c r="G98" s="145">
        <v>1747</v>
      </c>
      <c r="H98" s="204">
        <v>1958</v>
      </c>
    </row>
    <row r="99" spans="1:8" s="2" customFormat="1" x14ac:dyDescent="0.25">
      <c r="A99" s="67" t="s">
        <v>452</v>
      </c>
      <c r="B99" s="67" t="s">
        <v>177</v>
      </c>
      <c r="C99" s="67" t="s">
        <v>440</v>
      </c>
      <c r="D99" s="67" t="s">
        <v>453</v>
      </c>
      <c r="E99" s="194">
        <v>84</v>
      </c>
      <c r="F99" s="145">
        <v>83</v>
      </c>
      <c r="G99" s="145">
        <v>445</v>
      </c>
      <c r="H99" s="204">
        <v>612</v>
      </c>
    </row>
    <row r="100" spans="1:8" s="2" customFormat="1" x14ac:dyDescent="0.25">
      <c r="A100" s="67" t="s">
        <v>454</v>
      </c>
      <c r="B100" s="67" t="s">
        <v>177</v>
      </c>
      <c r="C100" s="67" t="s">
        <v>440</v>
      </c>
      <c r="D100" s="67" t="s">
        <v>455</v>
      </c>
      <c r="E100" s="194">
        <v>7</v>
      </c>
      <c r="F100" s="145">
        <v>9</v>
      </c>
      <c r="G100" s="145">
        <v>153</v>
      </c>
      <c r="H100" s="204">
        <v>169</v>
      </c>
    </row>
    <row r="101" spans="1:8" s="2" customFormat="1" x14ac:dyDescent="0.25">
      <c r="A101" s="67" t="s">
        <v>456</v>
      </c>
      <c r="B101" s="67" t="s">
        <v>177</v>
      </c>
      <c r="C101" s="67" t="s">
        <v>440</v>
      </c>
      <c r="D101" s="67" t="s">
        <v>457</v>
      </c>
      <c r="E101" s="194">
        <v>6</v>
      </c>
      <c r="F101" s="145">
        <v>18</v>
      </c>
      <c r="G101" s="145">
        <v>285</v>
      </c>
      <c r="H101" s="204">
        <v>309</v>
      </c>
    </row>
    <row r="102" spans="1:8" s="2" customFormat="1" x14ac:dyDescent="0.25">
      <c r="A102" s="67" t="s">
        <v>458</v>
      </c>
      <c r="B102" s="67" t="s">
        <v>177</v>
      </c>
      <c r="C102" s="67" t="s">
        <v>440</v>
      </c>
      <c r="D102" s="67" t="s">
        <v>459</v>
      </c>
      <c r="E102" s="194">
        <v>3</v>
      </c>
      <c r="F102" s="145">
        <v>23</v>
      </c>
      <c r="G102" s="145">
        <v>273</v>
      </c>
      <c r="H102" s="204">
        <v>299</v>
      </c>
    </row>
    <row r="103" spans="1:8" s="2" customFormat="1" x14ac:dyDescent="0.25">
      <c r="A103" s="67" t="s">
        <v>460</v>
      </c>
      <c r="B103" s="67" t="s">
        <v>177</v>
      </c>
      <c r="C103" s="67" t="s">
        <v>440</v>
      </c>
      <c r="D103" s="67" t="s">
        <v>461</v>
      </c>
      <c r="E103" s="194">
        <v>28</v>
      </c>
      <c r="F103" s="145">
        <v>45</v>
      </c>
      <c r="G103" s="145">
        <v>468</v>
      </c>
      <c r="H103" s="204">
        <v>541</v>
      </c>
    </row>
    <row r="104" spans="1:8" s="2" customFormat="1" x14ac:dyDescent="0.25">
      <c r="A104" s="67" t="s">
        <v>462</v>
      </c>
      <c r="B104" s="67" t="s">
        <v>177</v>
      </c>
      <c r="C104" s="67" t="s">
        <v>440</v>
      </c>
      <c r="D104" s="67" t="s">
        <v>463</v>
      </c>
      <c r="E104" s="194">
        <v>8</v>
      </c>
      <c r="F104" s="145">
        <v>30</v>
      </c>
      <c r="G104" s="145">
        <v>514</v>
      </c>
      <c r="H104" s="204">
        <v>552</v>
      </c>
    </row>
    <row r="105" spans="1:8" s="2" customFormat="1" x14ac:dyDescent="0.25">
      <c r="A105" s="67" t="s">
        <v>464</v>
      </c>
      <c r="B105" s="67" t="s">
        <v>177</v>
      </c>
      <c r="C105" s="67" t="s">
        <v>440</v>
      </c>
      <c r="D105" s="67" t="s">
        <v>465</v>
      </c>
      <c r="E105" s="194">
        <v>1</v>
      </c>
      <c r="F105" s="145">
        <v>27</v>
      </c>
      <c r="G105" s="145">
        <v>241</v>
      </c>
      <c r="H105" s="204">
        <v>269</v>
      </c>
    </row>
    <row r="106" spans="1:8" s="2" customFormat="1" x14ac:dyDescent="0.25">
      <c r="A106" s="67" t="s">
        <v>466</v>
      </c>
      <c r="B106" s="67" t="s">
        <v>177</v>
      </c>
      <c r="C106" s="67" t="s">
        <v>440</v>
      </c>
      <c r="D106" s="67" t="s">
        <v>467</v>
      </c>
      <c r="E106" s="194">
        <v>6</v>
      </c>
      <c r="F106" s="145">
        <v>21</v>
      </c>
      <c r="G106" s="145">
        <v>256</v>
      </c>
      <c r="H106" s="204">
        <v>283</v>
      </c>
    </row>
    <row r="107" spans="1:8" s="2" customFormat="1" x14ac:dyDescent="0.25">
      <c r="A107" s="67" t="s">
        <v>468</v>
      </c>
      <c r="B107" s="67" t="s">
        <v>177</v>
      </c>
      <c r="C107" s="67" t="s">
        <v>440</v>
      </c>
      <c r="D107" s="67" t="s">
        <v>469</v>
      </c>
      <c r="E107" s="194">
        <v>4</v>
      </c>
      <c r="F107" s="145">
        <v>20</v>
      </c>
      <c r="G107" s="145">
        <v>263</v>
      </c>
      <c r="H107" s="204">
        <v>287</v>
      </c>
    </row>
    <row r="108" spans="1:8" s="2" customFormat="1" x14ac:dyDescent="0.25">
      <c r="A108" s="67" t="s">
        <v>470</v>
      </c>
      <c r="B108" s="67" t="s">
        <v>177</v>
      </c>
      <c r="C108" s="67" t="s">
        <v>440</v>
      </c>
      <c r="D108" s="67" t="s">
        <v>471</v>
      </c>
      <c r="E108" s="194">
        <v>6</v>
      </c>
      <c r="F108" s="145">
        <v>15</v>
      </c>
      <c r="G108" s="145">
        <v>122</v>
      </c>
      <c r="H108" s="204">
        <v>143</v>
      </c>
    </row>
    <row r="109" spans="1:8" s="2" customFormat="1" x14ac:dyDescent="0.25">
      <c r="A109" s="67" t="s">
        <v>472</v>
      </c>
      <c r="B109" s="67" t="s">
        <v>177</v>
      </c>
      <c r="C109" s="67" t="s">
        <v>440</v>
      </c>
      <c r="D109" s="67" t="s">
        <v>473</v>
      </c>
      <c r="E109" s="194">
        <v>9</v>
      </c>
      <c r="F109" s="145">
        <v>30</v>
      </c>
      <c r="G109" s="145">
        <v>389</v>
      </c>
      <c r="H109" s="204">
        <v>428</v>
      </c>
    </row>
    <row r="110" spans="1:8" s="2" customFormat="1" x14ac:dyDescent="0.25">
      <c r="A110" s="67" t="s">
        <v>474</v>
      </c>
      <c r="B110" s="67" t="s">
        <v>177</v>
      </c>
      <c r="C110" s="67" t="s">
        <v>440</v>
      </c>
      <c r="D110" s="67" t="s">
        <v>475</v>
      </c>
      <c r="E110" s="194">
        <v>32</v>
      </c>
      <c r="F110" s="145">
        <v>28</v>
      </c>
      <c r="G110" s="145">
        <v>455</v>
      </c>
      <c r="H110" s="204">
        <v>515</v>
      </c>
    </row>
    <row r="111" spans="1:8" s="2" customFormat="1" x14ac:dyDescent="0.25">
      <c r="A111" s="67" t="s">
        <v>476</v>
      </c>
      <c r="B111" s="67" t="s">
        <v>177</v>
      </c>
      <c r="C111" s="67" t="s">
        <v>440</v>
      </c>
      <c r="D111" s="67" t="s">
        <v>477</v>
      </c>
      <c r="E111" s="194">
        <v>12</v>
      </c>
      <c r="F111" s="145">
        <v>34</v>
      </c>
      <c r="G111" s="145">
        <v>1001</v>
      </c>
      <c r="H111" s="204">
        <v>1047</v>
      </c>
    </row>
    <row r="112" spans="1:8" s="2" customFormat="1" x14ac:dyDescent="0.25">
      <c r="A112" s="67" t="s">
        <v>478</v>
      </c>
      <c r="B112" s="67" t="s">
        <v>177</v>
      </c>
      <c r="C112" s="67" t="s">
        <v>440</v>
      </c>
      <c r="D112" s="67" t="s">
        <v>479</v>
      </c>
      <c r="E112" s="194">
        <v>18</v>
      </c>
      <c r="F112" s="145">
        <v>116</v>
      </c>
      <c r="G112" s="145">
        <v>1203</v>
      </c>
      <c r="H112" s="204">
        <v>1337</v>
      </c>
    </row>
    <row r="113" spans="1:8" s="2" customFormat="1" x14ac:dyDescent="0.25">
      <c r="A113" s="67" t="s">
        <v>480</v>
      </c>
      <c r="B113" s="67" t="s">
        <v>177</v>
      </c>
      <c r="C113" s="67" t="s">
        <v>440</v>
      </c>
      <c r="D113" s="67" t="s">
        <v>481</v>
      </c>
      <c r="E113" s="194">
        <v>3</v>
      </c>
      <c r="F113" s="145">
        <v>12</v>
      </c>
      <c r="G113" s="145">
        <v>146</v>
      </c>
      <c r="H113" s="204">
        <v>161</v>
      </c>
    </row>
    <row r="114" spans="1:8" s="2" customFormat="1" x14ac:dyDescent="0.25">
      <c r="A114" s="67" t="s">
        <v>482</v>
      </c>
      <c r="B114" s="67" t="s">
        <v>177</v>
      </c>
      <c r="C114" s="67" t="s">
        <v>440</v>
      </c>
      <c r="D114" s="67" t="s">
        <v>483</v>
      </c>
      <c r="E114" s="194">
        <v>6</v>
      </c>
      <c r="F114" s="145">
        <v>56</v>
      </c>
      <c r="G114" s="145">
        <v>881</v>
      </c>
      <c r="H114" s="204">
        <v>943</v>
      </c>
    </row>
    <row r="115" spans="1:8" s="2" customFormat="1" x14ac:dyDescent="0.25">
      <c r="A115" s="67" t="s">
        <v>484</v>
      </c>
      <c r="B115" s="67" t="s">
        <v>177</v>
      </c>
      <c r="C115" s="67" t="s">
        <v>440</v>
      </c>
      <c r="D115" s="67" t="s">
        <v>485</v>
      </c>
      <c r="E115" s="194">
        <v>2</v>
      </c>
      <c r="F115" s="145">
        <v>29</v>
      </c>
      <c r="G115" s="145">
        <v>335</v>
      </c>
      <c r="H115" s="204">
        <v>366</v>
      </c>
    </row>
    <row r="116" spans="1:8" s="2" customFormat="1" x14ac:dyDescent="0.25">
      <c r="A116" s="67" t="s">
        <v>486</v>
      </c>
      <c r="B116" s="67" t="s">
        <v>177</v>
      </c>
      <c r="C116" s="67" t="s">
        <v>440</v>
      </c>
      <c r="D116" s="67" t="s">
        <v>487</v>
      </c>
      <c r="E116" s="194">
        <v>3</v>
      </c>
      <c r="F116" s="145">
        <v>11</v>
      </c>
      <c r="G116" s="145">
        <v>228</v>
      </c>
      <c r="H116" s="204">
        <v>242</v>
      </c>
    </row>
    <row r="117" spans="1:8" s="2" customFormat="1" x14ac:dyDescent="0.25">
      <c r="A117" s="67" t="s">
        <v>488</v>
      </c>
      <c r="B117" s="67" t="s">
        <v>177</v>
      </c>
      <c r="C117" s="67" t="s">
        <v>440</v>
      </c>
      <c r="D117" s="67" t="s">
        <v>489</v>
      </c>
      <c r="E117" s="194">
        <v>4</v>
      </c>
      <c r="F117" s="145">
        <v>6</v>
      </c>
      <c r="G117" s="145">
        <v>114</v>
      </c>
      <c r="H117" s="204">
        <v>124</v>
      </c>
    </row>
    <row r="118" spans="1:8" s="2" customFormat="1" x14ac:dyDescent="0.25">
      <c r="A118" s="67" t="s">
        <v>490</v>
      </c>
      <c r="B118" s="67" t="s">
        <v>177</v>
      </c>
      <c r="C118" s="67" t="s">
        <v>440</v>
      </c>
      <c r="D118" s="67" t="s">
        <v>491</v>
      </c>
      <c r="E118" s="194">
        <v>1</v>
      </c>
      <c r="F118" s="145">
        <v>12</v>
      </c>
      <c r="G118" s="145">
        <v>126</v>
      </c>
      <c r="H118" s="204">
        <v>139</v>
      </c>
    </row>
    <row r="119" spans="1:8" s="2" customFormat="1" x14ac:dyDescent="0.25">
      <c r="A119" s="67" t="s">
        <v>492</v>
      </c>
      <c r="B119" s="67" t="s">
        <v>177</v>
      </c>
      <c r="C119" s="67" t="s">
        <v>440</v>
      </c>
      <c r="D119" s="67" t="s">
        <v>493</v>
      </c>
      <c r="E119" s="194">
        <v>40</v>
      </c>
      <c r="F119" s="145">
        <v>88</v>
      </c>
      <c r="G119" s="145">
        <v>690</v>
      </c>
      <c r="H119" s="204">
        <v>818</v>
      </c>
    </row>
    <row r="120" spans="1:8" s="2" customFormat="1" x14ac:dyDescent="0.25">
      <c r="A120" s="67" t="s">
        <v>494</v>
      </c>
      <c r="B120" s="67" t="s">
        <v>177</v>
      </c>
      <c r="C120" s="67" t="s">
        <v>440</v>
      </c>
      <c r="D120" s="67" t="s">
        <v>495</v>
      </c>
      <c r="E120" s="194">
        <v>4</v>
      </c>
      <c r="F120" s="145">
        <v>29</v>
      </c>
      <c r="G120" s="145">
        <v>873</v>
      </c>
      <c r="H120" s="204">
        <v>906</v>
      </c>
    </row>
    <row r="121" spans="1:8" s="2" customFormat="1" x14ac:dyDescent="0.25">
      <c r="A121" s="67" t="s">
        <v>496</v>
      </c>
      <c r="B121" s="67" t="s">
        <v>177</v>
      </c>
      <c r="C121" s="67" t="s">
        <v>440</v>
      </c>
      <c r="D121" s="67" t="s">
        <v>497</v>
      </c>
      <c r="E121" s="194">
        <v>1</v>
      </c>
      <c r="F121" s="145">
        <v>14</v>
      </c>
      <c r="G121" s="145">
        <v>194</v>
      </c>
      <c r="H121" s="204">
        <v>209</v>
      </c>
    </row>
    <row r="122" spans="1:8" s="2" customFormat="1" x14ac:dyDescent="0.25">
      <c r="A122" s="67" t="s">
        <v>498</v>
      </c>
      <c r="B122" s="67" t="s">
        <v>177</v>
      </c>
      <c r="C122" s="67" t="s">
        <v>440</v>
      </c>
      <c r="D122" s="67" t="s">
        <v>499</v>
      </c>
      <c r="E122" s="194">
        <v>21</v>
      </c>
      <c r="F122" s="145">
        <v>40</v>
      </c>
      <c r="G122" s="145">
        <v>853</v>
      </c>
      <c r="H122" s="204">
        <v>914</v>
      </c>
    </row>
    <row r="123" spans="1:8" s="2" customFormat="1" x14ac:dyDescent="0.25">
      <c r="A123" s="67" t="s">
        <v>500</v>
      </c>
      <c r="B123" s="67" t="s">
        <v>177</v>
      </c>
      <c r="C123" s="67" t="s">
        <v>440</v>
      </c>
      <c r="D123" s="67" t="s">
        <v>501</v>
      </c>
      <c r="E123" s="194">
        <v>0</v>
      </c>
      <c r="F123" s="145">
        <v>13</v>
      </c>
      <c r="G123" s="145">
        <v>104</v>
      </c>
      <c r="H123" s="204">
        <v>117</v>
      </c>
    </row>
    <row r="124" spans="1:8" s="2" customFormat="1" x14ac:dyDescent="0.25">
      <c r="A124" s="67" t="s">
        <v>502</v>
      </c>
      <c r="B124" s="67" t="s">
        <v>177</v>
      </c>
      <c r="C124" s="67" t="s">
        <v>440</v>
      </c>
      <c r="D124" s="67" t="s">
        <v>503</v>
      </c>
      <c r="E124" s="194">
        <v>5</v>
      </c>
      <c r="F124" s="145">
        <v>34</v>
      </c>
      <c r="G124" s="145">
        <v>269</v>
      </c>
      <c r="H124" s="204">
        <v>308</v>
      </c>
    </row>
    <row r="125" spans="1:8" s="2" customFormat="1" x14ac:dyDescent="0.25">
      <c r="A125" s="67" t="s">
        <v>504</v>
      </c>
      <c r="B125" s="67" t="s">
        <v>177</v>
      </c>
      <c r="C125" s="67" t="s">
        <v>440</v>
      </c>
      <c r="D125" s="67" t="s">
        <v>505</v>
      </c>
      <c r="E125" s="194">
        <v>208</v>
      </c>
      <c r="F125" s="145">
        <v>371</v>
      </c>
      <c r="G125" s="145">
        <v>3366</v>
      </c>
      <c r="H125" s="204">
        <v>3945</v>
      </c>
    </row>
    <row r="126" spans="1:8" s="2" customFormat="1" x14ac:dyDescent="0.25">
      <c r="A126" s="67" t="s">
        <v>506</v>
      </c>
      <c r="B126" s="67" t="s">
        <v>171</v>
      </c>
      <c r="C126" s="67" t="s">
        <v>507</v>
      </c>
      <c r="D126" s="67" t="s">
        <v>508</v>
      </c>
      <c r="E126" s="194">
        <v>103</v>
      </c>
      <c r="F126" s="145">
        <v>165</v>
      </c>
      <c r="G126" s="145">
        <v>2836</v>
      </c>
      <c r="H126" s="204">
        <v>3104</v>
      </c>
    </row>
    <row r="127" spans="1:8" s="2" customFormat="1" x14ac:dyDescent="0.25">
      <c r="A127" s="67" t="s">
        <v>509</v>
      </c>
      <c r="B127" s="67" t="s">
        <v>171</v>
      </c>
      <c r="C127" s="67" t="s">
        <v>510</v>
      </c>
      <c r="D127" s="67" t="s">
        <v>511</v>
      </c>
      <c r="E127" s="194">
        <v>7</v>
      </c>
      <c r="F127" s="145">
        <v>32</v>
      </c>
      <c r="G127" s="145">
        <v>497</v>
      </c>
      <c r="H127" s="204">
        <v>536</v>
      </c>
    </row>
    <row r="128" spans="1:8" s="2" customFormat="1" x14ac:dyDescent="0.25">
      <c r="A128" s="67" t="s">
        <v>512</v>
      </c>
      <c r="B128" s="67" t="s">
        <v>171</v>
      </c>
      <c r="C128" s="67" t="s">
        <v>513</v>
      </c>
      <c r="D128" s="67" t="s">
        <v>514</v>
      </c>
      <c r="E128" s="194">
        <v>8</v>
      </c>
      <c r="F128" s="145">
        <v>20</v>
      </c>
      <c r="G128" s="145">
        <v>217</v>
      </c>
      <c r="H128" s="204">
        <v>245</v>
      </c>
    </row>
    <row r="129" spans="1:8" s="2" customFormat="1" x14ac:dyDescent="0.25">
      <c r="A129" s="67" t="s">
        <v>515</v>
      </c>
      <c r="B129" s="67" t="s">
        <v>171</v>
      </c>
      <c r="C129" s="67" t="s">
        <v>516</v>
      </c>
      <c r="D129" s="67" t="s">
        <v>517</v>
      </c>
      <c r="E129" s="194">
        <v>3</v>
      </c>
      <c r="F129" s="145">
        <v>6</v>
      </c>
      <c r="G129" s="145">
        <v>145</v>
      </c>
      <c r="H129" s="204">
        <v>154</v>
      </c>
    </row>
    <row r="130" spans="1:8" s="2" customFormat="1" x14ac:dyDescent="0.25">
      <c r="A130" s="67" t="s">
        <v>518</v>
      </c>
      <c r="B130" s="67" t="s">
        <v>171</v>
      </c>
      <c r="C130" s="67" t="s">
        <v>519</v>
      </c>
      <c r="D130" s="67" t="s">
        <v>520</v>
      </c>
      <c r="E130" s="194">
        <v>1</v>
      </c>
      <c r="F130" s="145">
        <v>10</v>
      </c>
      <c r="G130" s="145">
        <v>113</v>
      </c>
      <c r="H130" s="204">
        <v>124</v>
      </c>
    </row>
    <row r="131" spans="1:8" s="2" customFormat="1" x14ac:dyDescent="0.25">
      <c r="A131" s="67" t="s">
        <v>521</v>
      </c>
      <c r="B131" s="67" t="s">
        <v>171</v>
      </c>
      <c r="C131" s="67" t="s">
        <v>522</v>
      </c>
      <c r="D131" s="67" t="s">
        <v>523</v>
      </c>
      <c r="E131" s="194">
        <v>53</v>
      </c>
      <c r="F131" s="145">
        <v>156</v>
      </c>
      <c r="G131" s="145">
        <v>564</v>
      </c>
      <c r="H131" s="204">
        <v>773</v>
      </c>
    </row>
    <row r="132" spans="1:8" s="2" customFormat="1" x14ac:dyDescent="0.25">
      <c r="A132" s="67" t="s">
        <v>524</v>
      </c>
      <c r="B132" s="67" t="s">
        <v>171</v>
      </c>
      <c r="C132" s="67" t="s">
        <v>525</v>
      </c>
      <c r="D132" s="67" t="s">
        <v>526</v>
      </c>
      <c r="E132" s="194">
        <v>2</v>
      </c>
      <c r="F132" s="145">
        <v>10</v>
      </c>
      <c r="G132" s="145">
        <v>213</v>
      </c>
      <c r="H132" s="204">
        <v>225</v>
      </c>
    </row>
    <row r="133" spans="1:8" s="2" customFormat="1" x14ac:dyDescent="0.25">
      <c r="A133" s="67" t="s">
        <v>527</v>
      </c>
      <c r="B133" s="67" t="s">
        <v>171</v>
      </c>
      <c r="C133" s="67" t="s">
        <v>528</v>
      </c>
      <c r="D133" s="67" t="s">
        <v>529</v>
      </c>
      <c r="E133" s="194">
        <v>173</v>
      </c>
      <c r="F133" s="145">
        <v>268</v>
      </c>
      <c r="G133" s="145">
        <v>5166</v>
      </c>
      <c r="H133" s="204">
        <v>5607</v>
      </c>
    </row>
    <row r="134" spans="1:8" s="2" customFormat="1" x14ac:dyDescent="0.25">
      <c r="A134" s="67" t="s">
        <v>530</v>
      </c>
      <c r="B134" s="67" t="s">
        <v>171</v>
      </c>
      <c r="C134" s="67" t="s">
        <v>531</v>
      </c>
      <c r="D134" s="67" t="s">
        <v>532</v>
      </c>
      <c r="E134" s="194">
        <v>14</v>
      </c>
      <c r="F134" s="145">
        <v>27</v>
      </c>
      <c r="G134" s="145">
        <v>568</v>
      </c>
      <c r="H134" s="204">
        <v>609</v>
      </c>
    </row>
    <row r="135" spans="1:8" s="2" customFormat="1" x14ac:dyDescent="0.25">
      <c r="A135" s="67" t="s">
        <v>533</v>
      </c>
      <c r="B135" s="67" t="s">
        <v>171</v>
      </c>
      <c r="C135" s="67" t="s">
        <v>534</v>
      </c>
      <c r="D135" s="67" t="s">
        <v>535</v>
      </c>
      <c r="E135" s="194">
        <v>4</v>
      </c>
      <c r="F135" s="145">
        <v>7</v>
      </c>
      <c r="G135" s="145">
        <v>183</v>
      </c>
      <c r="H135" s="204">
        <v>194</v>
      </c>
    </row>
    <row r="136" spans="1:8" s="2" customFormat="1" x14ac:dyDescent="0.25">
      <c r="A136" s="67" t="s">
        <v>536</v>
      </c>
      <c r="B136" s="67" t="s">
        <v>171</v>
      </c>
      <c r="C136" s="67" t="s">
        <v>537</v>
      </c>
      <c r="D136" s="67" t="s">
        <v>538</v>
      </c>
      <c r="E136" s="194">
        <v>7</v>
      </c>
      <c r="F136" s="145">
        <v>37</v>
      </c>
      <c r="G136" s="145">
        <v>425</v>
      </c>
      <c r="H136" s="204">
        <v>469</v>
      </c>
    </row>
    <row r="137" spans="1:8" s="2" customFormat="1" x14ac:dyDescent="0.25">
      <c r="A137" s="67" t="s">
        <v>539</v>
      </c>
      <c r="B137" s="67" t="s">
        <v>171</v>
      </c>
      <c r="C137" s="67" t="s">
        <v>540</v>
      </c>
      <c r="D137" s="67" t="s">
        <v>541</v>
      </c>
      <c r="E137" s="194">
        <v>10</v>
      </c>
      <c r="F137" s="145">
        <v>16</v>
      </c>
      <c r="G137" s="145">
        <v>349</v>
      </c>
      <c r="H137" s="204">
        <v>375</v>
      </c>
    </row>
    <row r="138" spans="1:8" s="2" customFormat="1" x14ac:dyDescent="0.25">
      <c r="A138" s="67" t="s">
        <v>542</v>
      </c>
      <c r="B138" s="67" t="s">
        <v>172</v>
      </c>
      <c r="C138" s="67" t="s">
        <v>543</v>
      </c>
      <c r="D138" s="67" t="s">
        <v>544</v>
      </c>
      <c r="E138" s="194">
        <v>29</v>
      </c>
      <c r="F138" s="145">
        <v>49</v>
      </c>
      <c r="G138" s="145">
        <v>1111</v>
      </c>
      <c r="H138" s="204">
        <v>1189</v>
      </c>
    </row>
    <row r="139" spans="1:8" s="2" customFormat="1" x14ac:dyDescent="0.25">
      <c r="A139" s="67" t="s">
        <v>545</v>
      </c>
      <c r="B139" s="67" t="s">
        <v>172</v>
      </c>
      <c r="C139" s="67" t="s">
        <v>543</v>
      </c>
      <c r="D139" s="67" t="s">
        <v>546</v>
      </c>
      <c r="E139" s="194">
        <v>8</v>
      </c>
      <c r="F139" s="145">
        <v>15</v>
      </c>
      <c r="G139" s="145">
        <v>247</v>
      </c>
      <c r="H139" s="204">
        <v>270</v>
      </c>
    </row>
    <row r="140" spans="1:8" s="2" customFormat="1" x14ac:dyDescent="0.25">
      <c r="A140" s="67" t="s">
        <v>547</v>
      </c>
      <c r="B140" s="67" t="s">
        <v>172</v>
      </c>
      <c r="C140" s="67" t="s">
        <v>548</v>
      </c>
      <c r="D140" s="67" t="s">
        <v>549</v>
      </c>
      <c r="E140" s="194">
        <v>2</v>
      </c>
      <c r="F140" s="145">
        <v>17</v>
      </c>
      <c r="G140" s="145">
        <v>208</v>
      </c>
      <c r="H140" s="204">
        <v>227</v>
      </c>
    </row>
    <row r="141" spans="1:8" s="2" customFormat="1" x14ac:dyDescent="0.25">
      <c r="A141" s="67" t="s">
        <v>550</v>
      </c>
      <c r="B141" s="67" t="s">
        <v>172</v>
      </c>
      <c r="C141" s="67" t="s">
        <v>551</v>
      </c>
      <c r="D141" s="67" t="s">
        <v>552</v>
      </c>
      <c r="E141" s="194">
        <v>1</v>
      </c>
      <c r="F141" s="145">
        <v>5</v>
      </c>
      <c r="G141" s="145">
        <v>41</v>
      </c>
      <c r="H141" s="204">
        <v>47</v>
      </c>
    </row>
    <row r="142" spans="1:8" s="2" customFormat="1" x14ac:dyDescent="0.25">
      <c r="A142" s="67" t="s">
        <v>553</v>
      </c>
      <c r="B142" s="67" t="s">
        <v>172</v>
      </c>
      <c r="C142" s="67" t="s">
        <v>554</v>
      </c>
      <c r="D142" s="67" t="s">
        <v>555</v>
      </c>
      <c r="E142" s="194">
        <v>3</v>
      </c>
      <c r="F142" s="145">
        <v>17</v>
      </c>
      <c r="G142" s="145">
        <v>336</v>
      </c>
      <c r="H142" s="204">
        <v>356</v>
      </c>
    </row>
    <row r="143" spans="1:8" s="2" customFormat="1" x14ac:dyDescent="0.25">
      <c r="A143" s="67" t="s">
        <v>556</v>
      </c>
      <c r="B143" s="67" t="s">
        <v>172</v>
      </c>
      <c r="C143" s="67" t="s">
        <v>557</v>
      </c>
      <c r="D143" s="67" t="s">
        <v>558</v>
      </c>
      <c r="E143" s="194">
        <v>5</v>
      </c>
      <c r="F143" s="145">
        <v>14</v>
      </c>
      <c r="G143" s="145">
        <v>289</v>
      </c>
      <c r="H143" s="204">
        <v>308</v>
      </c>
    </row>
    <row r="144" spans="1:8" s="2" customFormat="1" x14ac:dyDescent="0.25">
      <c r="A144" s="67" t="s">
        <v>559</v>
      </c>
      <c r="B144" s="67" t="s">
        <v>172</v>
      </c>
      <c r="C144" s="67" t="s">
        <v>560</v>
      </c>
      <c r="D144" s="67" t="s">
        <v>561</v>
      </c>
      <c r="E144" s="194">
        <v>5</v>
      </c>
      <c r="F144" s="145">
        <v>10</v>
      </c>
      <c r="G144" s="145">
        <v>228</v>
      </c>
      <c r="H144" s="204">
        <v>243</v>
      </c>
    </row>
    <row r="145" spans="1:8" s="2" customFormat="1" x14ac:dyDescent="0.25">
      <c r="A145" s="67" t="s">
        <v>562</v>
      </c>
      <c r="B145" s="67" t="s">
        <v>172</v>
      </c>
      <c r="C145" s="67" t="s">
        <v>543</v>
      </c>
      <c r="D145" s="67" t="s">
        <v>563</v>
      </c>
      <c r="E145" s="194">
        <v>55</v>
      </c>
      <c r="F145" s="145">
        <v>70</v>
      </c>
      <c r="G145" s="145">
        <v>1045</v>
      </c>
      <c r="H145" s="204">
        <v>1170</v>
      </c>
    </row>
    <row r="146" spans="1:8" s="2" customFormat="1" x14ac:dyDescent="0.25">
      <c r="A146" s="67" t="s">
        <v>564</v>
      </c>
      <c r="B146" s="67" t="s">
        <v>172</v>
      </c>
      <c r="C146" s="67" t="s">
        <v>565</v>
      </c>
      <c r="D146" s="67" t="s">
        <v>566</v>
      </c>
      <c r="E146" s="194">
        <v>48</v>
      </c>
      <c r="F146" s="145">
        <v>181</v>
      </c>
      <c r="G146" s="145">
        <v>2419</v>
      </c>
      <c r="H146" s="204">
        <v>2648</v>
      </c>
    </row>
    <row r="147" spans="1:8" s="2" customFormat="1" x14ac:dyDescent="0.25">
      <c r="A147" s="67" t="s">
        <v>567</v>
      </c>
      <c r="B147" s="67" t="s">
        <v>172</v>
      </c>
      <c r="C147" s="67" t="s">
        <v>568</v>
      </c>
      <c r="D147" s="67" t="s">
        <v>569</v>
      </c>
      <c r="E147" s="194">
        <v>86</v>
      </c>
      <c r="F147" s="145">
        <v>177</v>
      </c>
      <c r="G147" s="145">
        <v>2255</v>
      </c>
      <c r="H147" s="204">
        <v>2518</v>
      </c>
    </row>
    <row r="148" spans="1:8" s="2" customFormat="1" x14ac:dyDescent="0.25">
      <c r="A148" s="67" t="s">
        <v>570</v>
      </c>
      <c r="B148" s="67" t="s">
        <v>172</v>
      </c>
      <c r="C148" s="67" t="s">
        <v>557</v>
      </c>
      <c r="D148" s="67" t="s">
        <v>571</v>
      </c>
      <c r="E148" s="194">
        <v>5</v>
      </c>
      <c r="F148" s="145">
        <v>26</v>
      </c>
      <c r="G148" s="145">
        <v>403</v>
      </c>
      <c r="H148" s="204">
        <v>434</v>
      </c>
    </row>
    <row r="149" spans="1:8" s="2" customFormat="1" x14ac:dyDescent="0.25">
      <c r="A149" s="67" t="s">
        <v>572</v>
      </c>
      <c r="B149" s="67" t="s">
        <v>172</v>
      </c>
      <c r="C149" s="67" t="s">
        <v>543</v>
      </c>
      <c r="D149" s="67" t="s">
        <v>573</v>
      </c>
      <c r="E149" s="194">
        <v>14</v>
      </c>
      <c r="F149" s="145">
        <v>30</v>
      </c>
      <c r="G149" s="145">
        <v>446</v>
      </c>
      <c r="H149" s="204">
        <v>490</v>
      </c>
    </row>
    <row r="150" spans="1:8" s="2" customFormat="1" x14ac:dyDescent="0.25">
      <c r="A150" s="67" t="s">
        <v>574</v>
      </c>
      <c r="B150" s="67" t="s">
        <v>172</v>
      </c>
      <c r="C150" s="67" t="s">
        <v>543</v>
      </c>
      <c r="D150" s="67" t="s">
        <v>575</v>
      </c>
      <c r="E150" s="194">
        <v>45</v>
      </c>
      <c r="F150" s="145">
        <v>149</v>
      </c>
      <c r="G150" s="145">
        <v>1773</v>
      </c>
      <c r="H150" s="204">
        <v>1967</v>
      </c>
    </row>
    <row r="151" spans="1:8" s="2" customFormat="1" x14ac:dyDescent="0.25">
      <c r="A151" s="67" t="s">
        <v>576</v>
      </c>
      <c r="B151" s="67" t="s">
        <v>172</v>
      </c>
      <c r="C151" s="67" t="s">
        <v>557</v>
      </c>
      <c r="D151" s="67" t="s">
        <v>577</v>
      </c>
      <c r="E151" s="194">
        <v>1</v>
      </c>
      <c r="F151" s="145">
        <v>6</v>
      </c>
      <c r="G151" s="145">
        <v>195</v>
      </c>
      <c r="H151" s="204">
        <v>202</v>
      </c>
    </row>
    <row r="152" spans="1:8" s="2" customFormat="1" x14ac:dyDescent="0.25">
      <c r="A152" s="67" t="s">
        <v>578</v>
      </c>
      <c r="B152" s="67" t="s">
        <v>172</v>
      </c>
      <c r="C152" s="67" t="s">
        <v>579</v>
      </c>
      <c r="D152" s="67" t="s">
        <v>580</v>
      </c>
      <c r="E152" s="194">
        <v>2</v>
      </c>
      <c r="F152" s="145">
        <v>17</v>
      </c>
      <c r="G152" s="145">
        <v>109</v>
      </c>
      <c r="H152" s="204">
        <v>128</v>
      </c>
    </row>
    <row r="153" spans="1:8" s="2" customFormat="1" x14ac:dyDescent="0.25">
      <c r="A153" s="67" t="s">
        <v>581</v>
      </c>
      <c r="B153" s="67" t="s">
        <v>172</v>
      </c>
      <c r="C153" s="67" t="s">
        <v>557</v>
      </c>
      <c r="D153" s="67" t="s">
        <v>582</v>
      </c>
      <c r="E153" s="194">
        <v>1</v>
      </c>
      <c r="F153" s="145">
        <v>11</v>
      </c>
      <c r="G153" s="145">
        <v>100</v>
      </c>
      <c r="H153" s="204">
        <v>112</v>
      </c>
    </row>
    <row r="154" spans="1:8" s="2" customFormat="1" x14ac:dyDescent="0.25">
      <c r="A154" s="67" t="s">
        <v>583</v>
      </c>
      <c r="B154" s="67" t="s">
        <v>172</v>
      </c>
      <c r="C154" s="67" t="s">
        <v>584</v>
      </c>
      <c r="D154" s="67" t="s">
        <v>585</v>
      </c>
      <c r="E154" s="194">
        <v>1</v>
      </c>
      <c r="F154" s="145">
        <v>4</v>
      </c>
      <c r="G154" s="145">
        <v>98</v>
      </c>
      <c r="H154" s="204">
        <v>103</v>
      </c>
    </row>
    <row r="155" spans="1:8" s="2" customFormat="1" x14ac:dyDescent="0.25">
      <c r="A155" s="67" t="s">
        <v>586</v>
      </c>
      <c r="B155" s="67" t="s">
        <v>172</v>
      </c>
      <c r="C155" s="67" t="s">
        <v>557</v>
      </c>
      <c r="D155" s="67" t="s">
        <v>587</v>
      </c>
      <c r="E155" s="194">
        <v>24</v>
      </c>
      <c r="F155" s="145">
        <v>69</v>
      </c>
      <c r="G155" s="145">
        <v>1244</v>
      </c>
      <c r="H155" s="204">
        <v>1337</v>
      </c>
    </row>
    <row r="156" spans="1:8" s="2" customFormat="1" x14ac:dyDescent="0.25">
      <c r="A156" s="67" t="s">
        <v>588</v>
      </c>
      <c r="B156" s="67" t="s">
        <v>172</v>
      </c>
      <c r="C156" s="67" t="s">
        <v>589</v>
      </c>
      <c r="D156" s="67" t="s">
        <v>590</v>
      </c>
      <c r="E156" s="194">
        <v>29</v>
      </c>
      <c r="F156" s="145">
        <v>105</v>
      </c>
      <c r="G156" s="145">
        <v>1396</v>
      </c>
      <c r="H156" s="204">
        <v>1530</v>
      </c>
    </row>
    <row r="157" spans="1:8" s="2" customFormat="1" x14ac:dyDescent="0.25">
      <c r="A157" s="67" t="s">
        <v>591</v>
      </c>
      <c r="B157" s="67" t="s">
        <v>172</v>
      </c>
      <c r="C157" s="67" t="s">
        <v>592</v>
      </c>
      <c r="D157" s="67" t="s">
        <v>593</v>
      </c>
      <c r="E157" s="194">
        <v>14</v>
      </c>
      <c r="F157" s="145">
        <v>81</v>
      </c>
      <c r="G157" s="145">
        <v>744</v>
      </c>
      <c r="H157" s="204">
        <v>839</v>
      </c>
    </row>
    <row r="158" spans="1:8" s="2" customFormat="1" x14ac:dyDescent="0.25">
      <c r="A158" s="67" t="s">
        <v>594</v>
      </c>
      <c r="B158" s="67" t="s">
        <v>172</v>
      </c>
      <c r="C158" s="67" t="s">
        <v>595</v>
      </c>
      <c r="D158" s="67" t="s">
        <v>596</v>
      </c>
      <c r="E158" s="194">
        <v>0</v>
      </c>
      <c r="F158" s="145">
        <v>13</v>
      </c>
      <c r="G158" s="145">
        <v>534</v>
      </c>
      <c r="H158" s="204">
        <v>547</v>
      </c>
    </row>
    <row r="159" spans="1:8" s="2" customFormat="1" x14ac:dyDescent="0.25">
      <c r="A159" s="67" t="s">
        <v>597</v>
      </c>
      <c r="B159" s="67" t="s">
        <v>172</v>
      </c>
      <c r="C159" s="67" t="s">
        <v>557</v>
      </c>
      <c r="D159" s="67" t="s">
        <v>598</v>
      </c>
      <c r="E159" s="194">
        <v>3</v>
      </c>
      <c r="F159" s="145">
        <v>21</v>
      </c>
      <c r="G159" s="145">
        <v>308</v>
      </c>
      <c r="H159" s="204">
        <v>332</v>
      </c>
    </row>
    <row r="160" spans="1:8" s="2" customFormat="1" x14ac:dyDescent="0.25">
      <c r="A160" s="67" t="s">
        <v>599</v>
      </c>
      <c r="B160" s="67" t="s">
        <v>172</v>
      </c>
      <c r="C160" s="67" t="s">
        <v>557</v>
      </c>
      <c r="D160" s="67" t="s">
        <v>600</v>
      </c>
      <c r="E160" s="194">
        <v>4</v>
      </c>
      <c r="F160" s="145">
        <v>19</v>
      </c>
      <c r="G160" s="145">
        <v>456</v>
      </c>
      <c r="H160" s="204">
        <v>479</v>
      </c>
    </row>
    <row r="161" spans="1:8" s="2" customFormat="1" x14ac:dyDescent="0.25">
      <c r="A161" s="67" t="s">
        <v>601</v>
      </c>
      <c r="B161" s="67" t="s">
        <v>172</v>
      </c>
      <c r="C161" s="67" t="s">
        <v>557</v>
      </c>
      <c r="D161" s="67" t="s">
        <v>602</v>
      </c>
      <c r="E161" s="194">
        <v>19</v>
      </c>
      <c r="F161" s="145">
        <v>46</v>
      </c>
      <c r="G161" s="145">
        <v>762</v>
      </c>
      <c r="H161" s="204">
        <v>827</v>
      </c>
    </row>
    <row r="162" spans="1:8" s="2" customFormat="1" x14ac:dyDescent="0.25">
      <c r="A162" s="67" t="s">
        <v>603</v>
      </c>
      <c r="B162" s="67" t="s">
        <v>172</v>
      </c>
      <c r="C162" s="67" t="s">
        <v>604</v>
      </c>
      <c r="D162" s="67" t="s">
        <v>605</v>
      </c>
      <c r="E162" s="194">
        <v>5</v>
      </c>
      <c r="F162" s="145">
        <v>21</v>
      </c>
      <c r="G162" s="145">
        <v>329</v>
      </c>
      <c r="H162" s="204">
        <v>355</v>
      </c>
    </row>
    <row r="163" spans="1:8" s="2" customFormat="1" x14ac:dyDescent="0.25">
      <c r="A163" s="67" t="s">
        <v>606</v>
      </c>
      <c r="B163" s="67" t="s">
        <v>172</v>
      </c>
      <c r="C163" s="67" t="s">
        <v>557</v>
      </c>
      <c r="D163" s="67" t="s">
        <v>607</v>
      </c>
      <c r="E163" s="194">
        <v>0</v>
      </c>
      <c r="F163" s="145">
        <v>13</v>
      </c>
      <c r="G163" s="145">
        <v>260</v>
      </c>
      <c r="H163" s="204">
        <v>273</v>
      </c>
    </row>
    <row r="164" spans="1:8" s="2" customFormat="1" x14ac:dyDescent="0.25">
      <c r="A164" s="67" t="s">
        <v>608</v>
      </c>
      <c r="B164" s="67" t="s">
        <v>172</v>
      </c>
      <c r="C164" s="67" t="s">
        <v>609</v>
      </c>
      <c r="D164" s="67" t="s">
        <v>610</v>
      </c>
      <c r="E164" s="194">
        <v>6</v>
      </c>
      <c r="F164" s="145">
        <v>13</v>
      </c>
      <c r="G164" s="145">
        <v>213</v>
      </c>
      <c r="H164" s="204">
        <v>232</v>
      </c>
    </row>
    <row r="165" spans="1:8" s="2" customFormat="1" x14ac:dyDescent="0.25">
      <c r="A165" s="67" t="s">
        <v>611</v>
      </c>
      <c r="B165" s="67" t="s">
        <v>172</v>
      </c>
      <c r="C165" s="67" t="s">
        <v>612</v>
      </c>
      <c r="D165" s="67" t="s">
        <v>613</v>
      </c>
      <c r="E165" s="194">
        <v>2</v>
      </c>
      <c r="F165" s="145">
        <v>21</v>
      </c>
      <c r="G165" s="145">
        <v>543</v>
      </c>
      <c r="H165" s="204">
        <v>566</v>
      </c>
    </row>
    <row r="166" spans="1:8" s="2" customFormat="1" x14ac:dyDescent="0.25">
      <c r="A166" s="67" t="s">
        <v>614</v>
      </c>
      <c r="B166" s="67" t="s">
        <v>172</v>
      </c>
      <c r="C166" s="67" t="s">
        <v>543</v>
      </c>
      <c r="D166" s="67" t="s">
        <v>615</v>
      </c>
      <c r="E166" s="194">
        <v>34</v>
      </c>
      <c r="F166" s="145">
        <v>149</v>
      </c>
      <c r="G166" s="145">
        <v>2341</v>
      </c>
      <c r="H166" s="204">
        <v>2524</v>
      </c>
    </row>
    <row r="167" spans="1:8" s="2" customFormat="1" x14ac:dyDescent="0.25">
      <c r="A167" s="67" t="s">
        <v>616</v>
      </c>
      <c r="B167" s="67" t="s">
        <v>172</v>
      </c>
      <c r="C167" s="67" t="s">
        <v>557</v>
      </c>
      <c r="D167" s="67" t="s">
        <v>617</v>
      </c>
      <c r="E167" s="194">
        <v>2</v>
      </c>
      <c r="F167" s="145">
        <v>10</v>
      </c>
      <c r="G167" s="145">
        <v>132</v>
      </c>
      <c r="H167" s="204">
        <v>144</v>
      </c>
    </row>
    <row r="168" spans="1:8" s="2" customFormat="1" x14ac:dyDescent="0.25">
      <c r="A168" s="67" t="s">
        <v>618</v>
      </c>
      <c r="B168" s="67" t="s">
        <v>172</v>
      </c>
      <c r="C168" s="67" t="s">
        <v>619</v>
      </c>
      <c r="D168" s="67" t="s">
        <v>620</v>
      </c>
      <c r="E168" s="194">
        <v>1</v>
      </c>
      <c r="F168" s="145">
        <v>14</v>
      </c>
      <c r="G168" s="145">
        <v>134</v>
      </c>
      <c r="H168" s="204">
        <v>149</v>
      </c>
    </row>
    <row r="169" spans="1:8" s="2" customFormat="1" x14ac:dyDescent="0.25">
      <c r="A169" s="67" t="s">
        <v>621</v>
      </c>
      <c r="B169" s="67" t="s">
        <v>172</v>
      </c>
      <c r="C169" s="67" t="s">
        <v>622</v>
      </c>
      <c r="D169" s="67" t="s">
        <v>623</v>
      </c>
      <c r="E169" s="194">
        <v>7</v>
      </c>
      <c r="F169" s="145">
        <v>24</v>
      </c>
      <c r="G169" s="145">
        <v>359</v>
      </c>
      <c r="H169" s="204">
        <v>390</v>
      </c>
    </row>
    <row r="170" spans="1:8" s="2" customFormat="1" x14ac:dyDescent="0.25">
      <c r="A170" s="67" t="s">
        <v>624</v>
      </c>
      <c r="B170" s="67" t="s">
        <v>172</v>
      </c>
      <c r="C170" s="67" t="s">
        <v>625</v>
      </c>
      <c r="D170" s="67" t="s">
        <v>626</v>
      </c>
      <c r="E170" s="194">
        <v>2</v>
      </c>
      <c r="F170" s="145">
        <v>21</v>
      </c>
      <c r="G170" s="145">
        <v>308</v>
      </c>
      <c r="H170" s="204">
        <v>331</v>
      </c>
    </row>
    <row r="171" spans="1:8" s="2" customFormat="1" x14ac:dyDescent="0.25">
      <c r="A171" s="67" t="s">
        <v>627</v>
      </c>
      <c r="B171" s="67" t="s">
        <v>172</v>
      </c>
      <c r="C171" s="67" t="s">
        <v>628</v>
      </c>
      <c r="D171" s="67" t="s">
        <v>629</v>
      </c>
      <c r="E171" s="194">
        <v>6</v>
      </c>
      <c r="F171" s="145">
        <v>10</v>
      </c>
      <c r="G171" s="145">
        <v>245</v>
      </c>
      <c r="H171" s="204">
        <v>261</v>
      </c>
    </row>
    <row r="172" spans="1:8" s="2" customFormat="1" x14ac:dyDescent="0.25">
      <c r="A172" s="67" t="s">
        <v>630</v>
      </c>
      <c r="B172" s="67" t="s">
        <v>172</v>
      </c>
      <c r="C172" s="67" t="s">
        <v>631</v>
      </c>
      <c r="D172" s="67" t="s">
        <v>632</v>
      </c>
      <c r="E172" s="194">
        <v>6</v>
      </c>
      <c r="F172" s="145">
        <v>18</v>
      </c>
      <c r="G172" s="145">
        <v>354</v>
      </c>
      <c r="H172" s="204">
        <v>378</v>
      </c>
    </row>
    <row r="173" spans="1:8" s="2" customFormat="1" x14ac:dyDescent="0.25">
      <c r="A173" s="67" t="s">
        <v>633</v>
      </c>
      <c r="B173" s="67" t="s">
        <v>172</v>
      </c>
      <c r="C173" s="67" t="s">
        <v>557</v>
      </c>
      <c r="D173" s="67" t="s">
        <v>634</v>
      </c>
      <c r="E173" s="194">
        <v>6</v>
      </c>
      <c r="F173" s="145">
        <v>21</v>
      </c>
      <c r="G173" s="145">
        <v>485</v>
      </c>
      <c r="H173" s="204">
        <v>512</v>
      </c>
    </row>
    <row r="174" spans="1:8" s="2" customFormat="1" x14ac:dyDescent="0.25">
      <c r="A174" s="67" t="s">
        <v>635</v>
      </c>
      <c r="B174" s="67" t="s">
        <v>172</v>
      </c>
      <c r="C174" s="67" t="s">
        <v>636</v>
      </c>
      <c r="D174" s="67" t="s">
        <v>637</v>
      </c>
      <c r="E174" s="194">
        <v>1</v>
      </c>
      <c r="F174" s="145">
        <v>31</v>
      </c>
      <c r="G174" s="145">
        <v>319</v>
      </c>
      <c r="H174" s="204">
        <v>351</v>
      </c>
    </row>
    <row r="175" spans="1:8" s="2" customFormat="1" x14ac:dyDescent="0.25">
      <c r="A175" s="67" t="s">
        <v>638</v>
      </c>
      <c r="B175" s="67" t="s">
        <v>172</v>
      </c>
      <c r="C175" s="67" t="s">
        <v>639</v>
      </c>
      <c r="D175" s="67" t="s">
        <v>640</v>
      </c>
      <c r="E175" s="194">
        <v>9</v>
      </c>
      <c r="F175" s="145">
        <v>31</v>
      </c>
      <c r="G175" s="145">
        <v>687</v>
      </c>
      <c r="H175" s="204">
        <v>727</v>
      </c>
    </row>
    <row r="176" spans="1:8" s="2" customFormat="1" x14ac:dyDescent="0.25">
      <c r="A176" s="67" t="s">
        <v>641</v>
      </c>
      <c r="B176" s="67" t="s">
        <v>172</v>
      </c>
      <c r="C176" s="67" t="s">
        <v>557</v>
      </c>
      <c r="D176" s="67" t="s">
        <v>642</v>
      </c>
      <c r="E176" s="194">
        <v>2</v>
      </c>
      <c r="F176" s="145">
        <v>7</v>
      </c>
      <c r="G176" s="145">
        <v>294</v>
      </c>
      <c r="H176" s="204">
        <v>303</v>
      </c>
    </row>
    <row r="177" spans="1:8" s="2" customFormat="1" x14ac:dyDescent="0.25">
      <c r="A177" s="67" t="s">
        <v>643</v>
      </c>
      <c r="B177" s="67" t="s">
        <v>178</v>
      </c>
      <c r="C177" s="67" t="s">
        <v>644</v>
      </c>
      <c r="D177" s="67" t="s">
        <v>645</v>
      </c>
      <c r="E177" s="194">
        <v>7</v>
      </c>
      <c r="F177" s="145">
        <v>7</v>
      </c>
      <c r="G177" s="145">
        <v>105</v>
      </c>
      <c r="H177" s="204">
        <v>119</v>
      </c>
    </row>
    <row r="178" spans="1:8" s="2" customFormat="1" x14ac:dyDescent="0.25">
      <c r="A178" s="67" t="s">
        <v>646</v>
      </c>
      <c r="B178" s="67" t="s">
        <v>178</v>
      </c>
      <c r="C178" s="67" t="s">
        <v>644</v>
      </c>
      <c r="D178" s="67" t="s">
        <v>647</v>
      </c>
      <c r="E178" s="194">
        <v>24</v>
      </c>
      <c r="F178" s="145">
        <v>28</v>
      </c>
      <c r="G178" s="145">
        <v>927</v>
      </c>
      <c r="H178" s="204">
        <v>979</v>
      </c>
    </row>
    <row r="179" spans="1:8" s="2" customFormat="1" x14ac:dyDescent="0.25">
      <c r="A179" s="67" t="s">
        <v>648</v>
      </c>
      <c r="B179" s="67" t="s">
        <v>178</v>
      </c>
      <c r="C179" s="67" t="s">
        <v>649</v>
      </c>
      <c r="D179" s="67" t="s">
        <v>650</v>
      </c>
      <c r="E179" s="194">
        <v>52</v>
      </c>
      <c r="F179" s="145">
        <v>130</v>
      </c>
      <c r="G179" s="145">
        <v>2220</v>
      </c>
      <c r="H179" s="204">
        <v>2402</v>
      </c>
    </row>
    <row r="180" spans="1:8" s="2" customFormat="1" x14ac:dyDescent="0.25">
      <c r="A180" s="67" t="s">
        <v>651</v>
      </c>
      <c r="B180" s="67" t="s">
        <v>178</v>
      </c>
      <c r="C180" s="67" t="s">
        <v>652</v>
      </c>
      <c r="D180" s="67" t="s">
        <v>653</v>
      </c>
      <c r="E180" s="194">
        <v>32</v>
      </c>
      <c r="F180" s="145">
        <v>59</v>
      </c>
      <c r="G180" s="145">
        <v>1519</v>
      </c>
      <c r="H180" s="204">
        <v>1610</v>
      </c>
    </row>
    <row r="181" spans="1:8" s="2" customFormat="1" x14ac:dyDescent="0.25">
      <c r="A181" s="67" t="s">
        <v>654</v>
      </c>
      <c r="B181" s="67" t="s">
        <v>178</v>
      </c>
      <c r="C181" s="67" t="s">
        <v>655</v>
      </c>
      <c r="D181" s="67" t="s">
        <v>656</v>
      </c>
      <c r="E181" s="194">
        <v>1</v>
      </c>
      <c r="F181" s="145">
        <v>9</v>
      </c>
      <c r="G181" s="145">
        <v>256</v>
      </c>
      <c r="H181" s="204">
        <v>266</v>
      </c>
    </row>
    <row r="182" spans="1:8" s="2" customFormat="1" x14ac:dyDescent="0.25">
      <c r="A182" s="67" t="s">
        <v>657</v>
      </c>
      <c r="B182" s="67" t="s">
        <v>178</v>
      </c>
      <c r="C182" s="67" t="s">
        <v>658</v>
      </c>
      <c r="D182" s="67" t="s">
        <v>659</v>
      </c>
      <c r="E182" s="194">
        <v>24</v>
      </c>
      <c r="F182" s="145">
        <v>72</v>
      </c>
      <c r="G182" s="145">
        <v>1129</v>
      </c>
      <c r="H182" s="204">
        <v>1225</v>
      </c>
    </row>
    <row r="183" spans="1:8" s="2" customFormat="1" x14ac:dyDescent="0.25">
      <c r="A183" s="67" t="s">
        <v>660</v>
      </c>
      <c r="B183" s="67" t="s">
        <v>178</v>
      </c>
      <c r="C183" s="67" t="s">
        <v>661</v>
      </c>
      <c r="D183" s="67" t="s">
        <v>662</v>
      </c>
      <c r="E183" s="194">
        <v>134</v>
      </c>
      <c r="F183" s="145">
        <v>300</v>
      </c>
      <c r="G183" s="145">
        <v>5435</v>
      </c>
      <c r="H183" s="204">
        <v>5869</v>
      </c>
    </row>
    <row r="184" spans="1:8" s="2" customFormat="1" x14ac:dyDescent="0.25">
      <c r="A184" s="67" t="s">
        <v>663</v>
      </c>
      <c r="B184" s="67" t="s">
        <v>178</v>
      </c>
      <c r="C184" s="67" t="s">
        <v>649</v>
      </c>
      <c r="D184" s="67" t="s">
        <v>664</v>
      </c>
      <c r="E184" s="194">
        <v>62</v>
      </c>
      <c r="F184" s="145">
        <v>80</v>
      </c>
      <c r="G184" s="145">
        <v>1738</v>
      </c>
      <c r="H184" s="204">
        <v>1880</v>
      </c>
    </row>
    <row r="185" spans="1:8" s="2" customFormat="1" x14ac:dyDescent="0.25">
      <c r="A185" s="67" t="s">
        <v>665</v>
      </c>
      <c r="B185" s="67" t="s">
        <v>178</v>
      </c>
      <c r="C185" s="67" t="s">
        <v>666</v>
      </c>
      <c r="D185" s="67" t="s">
        <v>667</v>
      </c>
      <c r="E185" s="194">
        <v>39</v>
      </c>
      <c r="F185" s="145">
        <v>102</v>
      </c>
      <c r="G185" s="145">
        <v>2195</v>
      </c>
      <c r="H185" s="204">
        <v>2336</v>
      </c>
    </row>
    <row r="186" spans="1:8" s="2" customFormat="1" x14ac:dyDescent="0.25">
      <c r="A186" s="67" t="s">
        <v>668</v>
      </c>
      <c r="B186" s="67" t="s">
        <v>178</v>
      </c>
      <c r="C186" s="67" t="s">
        <v>644</v>
      </c>
      <c r="D186" s="67" t="s">
        <v>669</v>
      </c>
      <c r="E186" s="194">
        <v>82</v>
      </c>
      <c r="F186" s="145">
        <v>123</v>
      </c>
      <c r="G186" s="145">
        <v>3126</v>
      </c>
      <c r="H186" s="204">
        <v>3331</v>
      </c>
    </row>
    <row r="187" spans="1:8" s="2" customFormat="1" x14ac:dyDescent="0.25">
      <c r="A187" s="67" t="s">
        <v>670</v>
      </c>
      <c r="B187" s="67" t="s">
        <v>178</v>
      </c>
      <c r="C187" s="67" t="s">
        <v>644</v>
      </c>
      <c r="D187" s="67" t="s">
        <v>671</v>
      </c>
      <c r="E187" s="194">
        <v>3</v>
      </c>
      <c r="F187" s="145">
        <v>12</v>
      </c>
      <c r="G187" s="145">
        <v>89</v>
      </c>
      <c r="H187" s="204">
        <v>104</v>
      </c>
    </row>
    <row r="188" spans="1:8" s="2" customFormat="1" x14ac:dyDescent="0.25">
      <c r="A188" s="67" t="s">
        <v>672</v>
      </c>
      <c r="B188" s="67" t="s">
        <v>178</v>
      </c>
      <c r="C188" s="67" t="s">
        <v>649</v>
      </c>
      <c r="D188" s="67" t="s">
        <v>673</v>
      </c>
      <c r="E188" s="194">
        <v>7</v>
      </c>
      <c r="F188" s="145">
        <v>10</v>
      </c>
      <c r="G188" s="145">
        <v>164</v>
      </c>
      <c r="H188" s="204">
        <v>181</v>
      </c>
    </row>
    <row r="189" spans="1:8" s="2" customFormat="1" x14ac:dyDescent="0.25">
      <c r="A189" s="67" t="s">
        <v>674</v>
      </c>
      <c r="B189" s="67" t="s">
        <v>178</v>
      </c>
      <c r="C189" s="67" t="s">
        <v>649</v>
      </c>
      <c r="D189" s="67" t="s">
        <v>675</v>
      </c>
      <c r="E189" s="194">
        <v>38</v>
      </c>
      <c r="F189" s="145">
        <v>110</v>
      </c>
      <c r="G189" s="145">
        <v>1778</v>
      </c>
      <c r="H189" s="204">
        <v>1926</v>
      </c>
    </row>
    <row r="190" spans="1:8" s="2" customFormat="1" x14ac:dyDescent="0.25">
      <c r="A190" s="67" t="s">
        <v>676</v>
      </c>
      <c r="B190" s="67" t="s">
        <v>178</v>
      </c>
      <c r="C190" s="67" t="s">
        <v>652</v>
      </c>
      <c r="D190" s="67" t="s">
        <v>677</v>
      </c>
      <c r="E190" s="194">
        <v>16</v>
      </c>
      <c r="F190" s="145">
        <v>69</v>
      </c>
      <c r="G190" s="145">
        <v>1262</v>
      </c>
      <c r="H190" s="204">
        <v>1347</v>
      </c>
    </row>
    <row r="191" spans="1:8" s="2" customFormat="1" x14ac:dyDescent="0.25">
      <c r="A191" s="67" t="s">
        <v>678</v>
      </c>
      <c r="B191" s="67" t="s">
        <v>178</v>
      </c>
      <c r="C191" s="67" t="s">
        <v>679</v>
      </c>
      <c r="D191" s="67" t="s">
        <v>680</v>
      </c>
      <c r="E191" s="194">
        <v>3</v>
      </c>
      <c r="F191" s="145">
        <v>11</v>
      </c>
      <c r="G191" s="145">
        <v>118</v>
      </c>
      <c r="H191" s="204">
        <v>132</v>
      </c>
    </row>
    <row r="192" spans="1:8" s="2" customFormat="1" x14ac:dyDescent="0.25">
      <c r="A192" s="67" t="s">
        <v>681</v>
      </c>
      <c r="B192" s="67" t="s">
        <v>178</v>
      </c>
      <c r="C192" s="67" t="s">
        <v>652</v>
      </c>
      <c r="D192" s="67" t="s">
        <v>682</v>
      </c>
      <c r="E192" s="194">
        <v>0</v>
      </c>
      <c r="F192" s="145">
        <v>9</v>
      </c>
      <c r="G192" s="145">
        <v>175</v>
      </c>
      <c r="H192" s="204">
        <v>184</v>
      </c>
    </row>
    <row r="193" spans="1:8" s="2" customFormat="1" x14ac:dyDescent="0.25">
      <c r="A193" s="67" t="s">
        <v>683</v>
      </c>
      <c r="B193" s="67" t="s">
        <v>178</v>
      </c>
      <c r="C193" s="67" t="s">
        <v>684</v>
      </c>
      <c r="D193" s="67" t="s">
        <v>685</v>
      </c>
      <c r="E193" s="194">
        <v>8</v>
      </c>
      <c r="F193" s="145">
        <v>24</v>
      </c>
      <c r="G193" s="145">
        <v>479</v>
      </c>
      <c r="H193" s="204">
        <v>511</v>
      </c>
    </row>
    <row r="194" spans="1:8" s="2" customFormat="1" x14ac:dyDescent="0.25">
      <c r="A194" s="67" t="s">
        <v>686</v>
      </c>
      <c r="B194" s="67" t="s">
        <v>178</v>
      </c>
      <c r="C194" s="67" t="s">
        <v>684</v>
      </c>
      <c r="D194" s="67" t="s">
        <v>687</v>
      </c>
      <c r="E194" s="194">
        <v>0</v>
      </c>
      <c r="F194" s="145">
        <v>17</v>
      </c>
      <c r="G194" s="145">
        <v>303</v>
      </c>
      <c r="H194" s="204">
        <v>320</v>
      </c>
    </row>
    <row r="195" spans="1:8" s="2" customFormat="1" x14ac:dyDescent="0.25">
      <c r="A195" s="67" t="s">
        <v>688</v>
      </c>
      <c r="B195" s="67" t="s">
        <v>178</v>
      </c>
      <c r="C195" s="67" t="s">
        <v>652</v>
      </c>
      <c r="D195" s="67" t="s">
        <v>689</v>
      </c>
      <c r="E195" s="194">
        <v>4</v>
      </c>
      <c r="F195" s="145">
        <v>20</v>
      </c>
      <c r="G195" s="145">
        <v>408</v>
      </c>
      <c r="H195" s="204">
        <v>432</v>
      </c>
    </row>
    <row r="196" spans="1:8" s="2" customFormat="1" x14ac:dyDescent="0.25">
      <c r="A196" s="67" t="s">
        <v>690</v>
      </c>
      <c r="B196" s="67" t="s">
        <v>178</v>
      </c>
      <c r="C196" s="67" t="s">
        <v>649</v>
      </c>
      <c r="D196" s="67" t="s">
        <v>691</v>
      </c>
      <c r="E196" s="194">
        <v>30</v>
      </c>
      <c r="F196" s="145">
        <v>39</v>
      </c>
      <c r="G196" s="145">
        <v>848</v>
      </c>
      <c r="H196" s="204">
        <v>917</v>
      </c>
    </row>
    <row r="197" spans="1:8" s="2" customFormat="1" x14ac:dyDescent="0.25">
      <c r="A197" s="67" t="s">
        <v>692</v>
      </c>
      <c r="B197" s="67" t="s">
        <v>178</v>
      </c>
      <c r="C197" s="67" t="s">
        <v>652</v>
      </c>
      <c r="D197" s="67" t="s">
        <v>693</v>
      </c>
      <c r="E197" s="194">
        <v>4</v>
      </c>
      <c r="F197" s="145">
        <v>18</v>
      </c>
      <c r="G197" s="145">
        <v>179</v>
      </c>
      <c r="H197" s="204">
        <v>201</v>
      </c>
    </row>
    <row r="198" spans="1:8" s="2" customFormat="1" x14ac:dyDescent="0.25">
      <c r="A198" s="67" t="s">
        <v>694</v>
      </c>
      <c r="B198" s="67" t="s">
        <v>178</v>
      </c>
      <c r="C198" s="67" t="s">
        <v>649</v>
      </c>
      <c r="D198" s="67" t="s">
        <v>695</v>
      </c>
      <c r="E198" s="194">
        <v>10</v>
      </c>
      <c r="F198" s="145">
        <v>21</v>
      </c>
      <c r="G198" s="145">
        <v>279</v>
      </c>
      <c r="H198" s="204">
        <v>310</v>
      </c>
    </row>
    <row r="199" spans="1:8" s="2" customFormat="1" x14ac:dyDescent="0.25">
      <c r="A199" s="67" t="s">
        <v>696</v>
      </c>
      <c r="B199" s="67" t="s">
        <v>178</v>
      </c>
      <c r="C199" s="67" t="s">
        <v>684</v>
      </c>
      <c r="D199" s="67" t="s">
        <v>697</v>
      </c>
      <c r="E199" s="194">
        <v>30</v>
      </c>
      <c r="F199" s="145">
        <v>42</v>
      </c>
      <c r="G199" s="145">
        <v>1017</v>
      </c>
      <c r="H199" s="204">
        <v>1089</v>
      </c>
    </row>
    <row r="200" spans="1:8" s="2" customFormat="1" x14ac:dyDescent="0.25">
      <c r="A200" s="67" t="s">
        <v>698</v>
      </c>
      <c r="B200" s="67" t="s">
        <v>178</v>
      </c>
      <c r="C200" s="67" t="s">
        <v>652</v>
      </c>
      <c r="D200" s="67" t="s">
        <v>699</v>
      </c>
      <c r="E200" s="194">
        <v>13</v>
      </c>
      <c r="F200" s="145">
        <v>42</v>
      </c>
      <c r="G200" s="145">
        <v>864</v>
      </c>
      <c r="H200" s="204">
        <v>919</v>
      </c>
    </row>
    <row r="201" spans="1:8" s="2" customFormat="1" x14ac:dyDescent="0.25">
      <c r="A201" s="67" t="s">
        <v>700</v>
      </c>
      <c r="B201" s="67" t="s">
        <v>178</v>
      </c>
      <c r="C201" s="67" t="s">
        <v>679</v>
      </c>
      <c r="D201" s="67" t="s">
        <v>701</v>
      </c>
      <c r="E201" s="194">
        <v>1</v>
      </c>
      <c r="F201" s="145">
        <v>23</v>
      </c>
      <c r="G201" s="145">
        <v>544</v>
      </c>
      <c r="H201" s="204">
        <v>568</v>
      </c>
    </row>
    <row r="202" spans="1:8" s="2" customFormat="1" x14ac:dyDescent="0.25">
      <c r="A202" s="67" t="s">
        <v>702</v>
      </c>
      <c r="B202" s="67" t="s">
        <v>178</v>
      </c>
      <c r="C202" s="67" t="s">
        <v>652</v>
      </c>
      <c r="D202" s="67" t="s">
        <v>703</v>
      </c>
      <c r="E202" s="194">
        <v>2</v>
      </c>
      <c r="F202" s="145">
        <v>6</v>
      </c>
      <c r="G202" s="145">
        <v>238</v>
      </c>
      <c r="H202" s="204">
        <v>246</v>
      </c>
    </row>
    <row r="203" spans="1:8" s="2" customFormat="1" x14ac:dyDescent="0.25">
      <c r="A203" s="67" t="s">
        <v>704</v>
      </c>
      <c r="B203" s="67" t="s">
        <v>178</v>
      </c>
      <c r="C203" s="67" t="s">
        <v>644</v>
      </c>
      <c r="D203" s="67" t="s">
        <v>705</v>
      </c>
      <c r="E203" s="194">
        <v>38</v>
      </c>
      <c r="F203" s="145">
        <v>64</v>
      </c>
      <c r="G203" s="145">
        <v>1660</v>
      </c>
      <c r="H203" s="204">
        <v>1762</v>
      </c>
    </row>
    <row r="204" spans="1:8" s="2" customFormat="1" x14ac:dyDescent="0.25">
      <c r="A204" s="67" t="s">
        <v>706</v>
      </c>
      <c r="B204" s="67" t="s">
        <v>178</v>
      </c>
      <c r="C204" s="67" t="s">
        <v>707</v>
      </c>
      <c r="D204" s="67" t="s">
        <v>708</v>
      </c>
      <c r="E204" s="194">
        <v>29</v>
      </c>
      <c r="F204" s="145">
        <v>68</v>
      </c>
      <c r="G204" s="145">
        <v>1876</v>
      </c>
      <c r="H204" s="204">
        <v>1973</v>
      </c>
    </row>
    <row r="205" spans="1:8" s="2" customFormat="1" x14ac:dyDescent="0.25">
      <c r="A205" s="67" t="s">
        <v>709</v>
      </c>
      <c r="B205" s="67" t="s">
        <v>178</v>
      </c>
      <c r="C205" s="67" t="s">
        <v>679</v>
      </c>
      <c r="D205" s="67" t="s">
        <v>710</v>
      </c>
      <c r="E205" s="194">
        <v>30</v>
      </c>
      <c r="F205" s="145">
        <v>61</v>
      </c>
      <c r="G205" s="145">
        <v>1180</v>
      </c>
      <c r="H205" s="204">
        <v>1271</v>
      </c>
    </row>
    <row r="206" spans="1:8" s="2" customFormat="1" x14ac:dyDescent="0.25">
      <c r="A206" s="67" t="s">
        <v>711</v>
      </c>
      <c r="B206" s="67" t="s">
        <v>178</v>
      </c>
      <c r="C206" s="67" t="s">
        <v>649</v>
      </c>
      <c r="D206" s="67" t="s">
        <v>712</v>
      </c>
      <c r="E206" s="194">
        <v>42</v>
      </c>
      <c r="F206" s="145">
        <v>105</v>
      </c>
      <c r="G206" s="145">
        <v>1875</v>
      </c>
      <c r="H206" s="204">
        <v>2022</v>
      </c>
    </row>
    <row r="207" spans="1:8" s="2" customFormat="1" x14ac:dyDescent="0.25">
      <c r="A207" s="67" t="s">
        <v>713</v>
      </c>
      <c r="B207" s="67" t="s">
        <v>178</v>
      </c>
      <c r="C207" s="67" t="s">
        <v>714</v>
      </c>
      <c r="D207" s="67" t="s">
        <v>715</v>
      </c>
      <c r="E207" s="194">
        <v>49</v>
      </c>
      <c r="F207" s="145">
        <v>78</v>
      </c>
      <c r="G207" s="145">
        <v>524</v>
      </c>
      <c r="H207" s="204">
        <v>651</v>
      </c>
    </row>
    <row r="208" spans="1:8" s="2" customFormat="1" x14ac:dyDescent="0.25">
      <c r="A208" s="67" t="s">
        <v>716</v>
      </c>
      <c r="B208" s="67" t="s">
        <v>178</v>
      </c>
      <c r="C208" s="67" t="s">
        <v>644</v>
      </c>
      <c r="D208" s="67" t="s">
        <v>717</v>
      </c>
      <c r="E208" s="194">
        <v>18</v>
      </c>
      <c r="F208" s="145">
        <v>60</v>
      </c>
      <c r="G208" s="145">
        <v>985</v>
      </c>
      <c r="H208" s="204">
        <v>1063</v>
      </c>
    </row>
    <row r="209" spans="1:8" s="2" customFormat="1" x14ac:dyDescent="0.25">
      <c r="A209" s="67" t="s">
        <v>718</v>
      </c>
      <c r="B209" s="67" t="s">
        <v>178</v>
      </c>
      <c r="C209" s="67" t="s">
        <v>719</v>
      </c>
      <c r="D209" s="67" t="s">
        <v>720</v>
      </c>
      <c r="E209" s="194">
        <v>30</v>
      </c>
      <c r="F209" s="145">
        <v>59</v>
      </c>
      <c r="G209" s="145">
        <v>1023</v>
      </c>
      <c r="H209" s="204">
        <v>1112</v>
      </c>
    </row>
    <row r="210" spans="1:8" s="2" customFormat="1" x14ac:dyDescent="0.25">
      <c r="A210" s="67" t="s">
        <v>721</v>
      </c>
      <c r="B210" s="67" t="s">
        <v>178</v>
      </c>
      <c r="C210" s="67" t="s">
        <v>684</v>
      </c>
      <c r="D210" s="67" t="s">
        <v>722</v>
      </c>
      <c r="E210" s="194">
        <v>6</v>
      </c>
      <c r="F210" s="145">
        <v>50</v>
      </c>
      <c r="G210" s="145">
        <v>956</v>
      </c>
      <c r="H210" s="204">
        <v>1012</v>
      </c>
    </row>
    <row r="211" spans="1:8" s="2" customFormat="1" x14ac:dyDescent="0.25">
      <c r="A211" s="67" t="s">
        <v>723</v>
      </c>
      <c r="B211" s="67" t="s">
        <v>178</v>
      </c>
      <c r="C211" s="67" t="s">
        <v>652</v>
      </c>
      <c r="D211" s="67" t="s">
        <v>724</v>
      </c>
      <c r="E211" s="194">
        <v>24</v>
      </c>
      <c r="F211" s="145">
        <v>65</v>
      </c>
      <c r="G211" s="145">
        <v>1408</v>
      </c>
      <c r="H211" s="204">
        <v>1497</v>
      </c>
    </row>
    <row r="212" spans="1:8" s="2" customFormat="1" x14ac:dyDescent="0.25">
      <c r="A212" s="67" t="s">
        <v>725</v>
      </c>
      <c r="B212" s="67" t="s">
        <v>178</v>
      </c>
      <c r="C212" s="67" t="s">
        <v>666</v>
      </c>
      <c r="D212" s="67" t="s">
        <v>726</v>
      </c>
      <c r="E212" s="194">
        <v>199</v>
      </c>
      <c r="F212" s="145">
        <v>80</v>
      </c>
      <c r="G212" s="145">
        <v>906</v>
      </c>
      <c r="H212" s="204">
        <v>1185</v>
      </c>
    </row>
    <row r="213" spans="1:8" s="2" customFormat="1" x14ac:dyDescent="0.25">
      <c r="A213" s="67" t="s">
        <v>727</v>
      </c>
      <c r="B213" s="67" t="s">
        <v>178</v>
      </c>
      <c r="C213" s="67" t="s">
        <v>728</v>
      </c>
      <c r="D213" s="67" t="s">
        <v>729</v>
      </c>
      <c r="E213" s="194">
        <v>13</v>
      </c>
      <c r="F213" s="145">
        <v>33</v>
      </c>
      <c r="G213" s="145">
        <v>409</v>
      </c>
      <c r="H213" s="204">
        <v>455</v>
      </c>
    </row>
    <row r="214" spans="1:8" s="2" customFormat="1" x14ac:dyDescent="0.25">
      <c r="A214" s="67" t="s">
        <v>730</v>
      </c>
      <c r="B214" s="67" t="s">
        <v>178</v>
      </c>
      <c r="C214" s="67" t="s">
        <v>731</v>
      </c>
      <c r="D214" s="67" t="s">
        <v>732</v>
      </c>
      <c r="E214" s="194">
        <v>6</v>
      </c>
      <c r="F214" s="145">
        <v>22</v>
      </c>
      <c r="G214" s="145">
        <v>482</v>
      </c>
      <c r="H214" s="204">
        <v>510</v>
      </c>
    </row>
    <row r="215" spans="1:8" s="2" customFormat="1" x14ac:dyDescent="0.25">
      <c r="A215" s="67" t="s">
        <v>733</v>
      </c>
      <c r="B215" s="67" t="s">
        <v>178</v>
      </c>
      <c r="C215" s="67" t="s">
        <v>684</v>
      </c>
      <c r="D215" s="67" t="s">
        <v>734</v>
      </c>
      <c r="E215" s="194">
        <v>6</v>
      </c>
      <c r="F215" s="145">
        <v>23</v>
      </c>
      <c r="G215" s="145">
        <v>422</v>
      </c>
      <c r="H215" s="204">
        <v>451</v>
      </c>
    </row>
    <row r="216" spans="1:8" s="2" customFormat="1" x14ac:dyDescent="0.25">
      <c r="A216" s="67" t="s">
        <v>735</v>
      </c>
      <c r="B216" s="67" t="s">
        <v>178</v>
      </c>
      <c r="C216" s="67" t="s">
        <v>679</v>
      </c>
      <c r="D216" s="67" t="s">
        <v>736</v>
      </c>
      <c r="E216" s="194">
        <v>41</v>
      </c>
      <c r="F216" s="145">
        <v>78</v>
      </c>
      <c r="G216" s="145">
        <v>2024</v>
      </c>
      <c r="H216" s="204">
        <v>2143</v>
      </c>
    </row>
    <row r="217" spans="1:8" s="2" customFormat="1" x14ac:dyDescent="0.25">
      <c r="A217" s="67" t="s">
        <v>737</v>
      </c>
      <c r="B217" s="67" t="s">
        <v>178</v>
      </c>
      <c r="C217" s="67" t="s">
        <v>684</v>
      </c>
      <c r="D217" s="67" t="s">
        <v>738</v>
      </c>
      <c r="E217" s="194">
        <v>4</v>
      </c>
      <c r="F217" s="145">
        <v>20</v>
      </c>
      <c r="G217" s="145">
        <v>282</v>
      </c>
      <c r="H217" s="204">
        <v>306</v>
      </c>
    </row>
    <row r="218" spans="1:8" s="2" customFormat="1" x14ac:dyDescent="0.25">
      <c r="A218" s="67" t="s">
        <v>739</v>
      </c>
      <c r="B218" s="67" t="s">
        <v>178</v>
      </c>
      <c r="C218" s="67" t="s">
        <v>652</v>
      </c>
      <c r="D218" s="67" t="s">
        <v>740</v>
      </c>
      <c r="E218" s="194">
        <v>4</v>
      </c>
      <c r="F218" s="145">
        <v>3</v>
      </c>
      <c r="G218" s="145">
        <v>89</v>
      </c>
      <c r="H218" s="204">
        <v>96</v>
      </c>
    </row>
    <row r="219" spans="1:8" s="2" customFormat="1" x14ac:dyDescent="0.25">
      <c r="A219" s="67" t="s">
        <v>741</v>
      </c>
      <c r="B219" s="67" t="s">
        <v>178</v>
      </c>
      <c r="C219" s="67" t="s">
        <v>649</v>
      </c>
      <c r="D219" s="67" t="s">
        <v>742</v>
      </c>
      <c r="E219" s="194">
        <v>31</v>
      </c>
      <c r="F219" s="145">
        <v>91</v>
      </c>
      <c r="G219" s="145">
        <v>1530</v>
      </c>
      <c r="H219" s="204">
        <v>1652</v>
      </c>
    </row>
    <row r="220" spans="1:8" s="2" customFormat="1" x14ac:dyDescent="0.25">
      <c r="A220" s="67" t="s">
        <v>743</v>
      </c>
      <c r="B220" s="67" t="s">
        <v>178</v>
      </c>
      <c r="C220" s="67" t="s">
        <v>744</v>
      </c>
      <c r="D220" s="67" t="s">
        <v>745</v>
      </c>
      <c r="E220" s="194">
        <v>5</v>
      </c>
      <c r="F220" s="145">
        <v>7</v>
      </c>
      <c r="G220" s="145">
        <v>93</v>
      </c>
      <c r="H220" s="204">
        <v>105</v>
      </c>
    </row>
    <row r="221" spans="1:8" s="2" customFormat="1" x14ac:dyDescent="0.25">
      <c r="A221" s="67" t="s">
        <v>746</v>
      </c>
      <c r="B221" s="67" t="s">
        <v>178</v>
      </c>
      <c r="C221" s="67" t="s">
        <v>666</v>
      </c>
      <c r="D221" s="67" t="s">
        <v>747</v>
      </c>
      <c r="E221" s="194">
        <v>61</v>
      </c>
      <c r="F221" s="145">
        <v>180</v>
      </c>
      <c r="G221" s="145">
        <v>3053</v>
      </c>
      <c r="H221" s="204">
        <v>3294</v>
      </c>
    </row>
    <row r="222" spans="1:8" s="2" customFormat="1" x14ac:dyDescent="0.25">
      <c r="A222" s="67" t="s">
        <v>748</v>
      </c>
      <c r="B222" s="67" t="s">
        <v>178</v>
      </c>
      <c r="C222" s="67" t="s">
        <v>749</v>
      </c>
      <c r="D222" s="67" t="s">
        <v>750</v>
      </c>
      <c r="E222" s="194">
        <v>16</v>
      </c>
      <c r="F222" s="145">
        <v>19</v>
      </c>
      <c r="G222" s="145">
        <v>288</v>
      </c>
      <c r="H222" s="204">
        <v>323</v>
      </c>
    </row>
    <row r="223" spans="1:8" s="2" customFormat="1" x14ac:dyDescent="0.25">
      <c r="A223" s="67" t="s">
        <v>751</v>
      </c>
      <c r="B223" s="67" t="s">
        <v>178</v>
      </c>
      <c r="C223" s="67" t="s">
        <v>684</v>
      </c>
      <c r="D223" s="67" t="s">
        <v>752</v>
      </c>
      <c r="E223" s="194">
        <v>3</v>
      </c>
      <c r="F223" s="145">
        <v>12</v>
      </c>
      <c r="G223" s="145">
        <v>188</v>
      </c>
      <c r="H223" s="204">
        <v>203</v>
      </c>
    </row>
    <row r="224" spans="1:8" s="2" customFormat="1" x14ac:dyDescent="0.25">
      <c r="A224" s="67" t="s">
        <v>753</v>
      </c>
      <c r="B224" s="67" t="s">
        <v>178</v>
      </c>
      <c r="C224" s="67" t="s">
        <v>684</v>
      </c>
      <c r="D224" s="67" t="s">
        <v>754</v>
      </c>
      <c r="E224" s="194">
        <v>1</v>
      </c>
      <c r="F224" s="145">
        <v>5</v>
      </c>
      <c r="G224" s="145">
        <v>181</v>
      </c>
      <c r="H224" s="204">
        <v>187</v>
      </c>
    </row>
    <row r="225" spans="1:8" s="2" customFormat="1" x14ac:dyDescent="0.25">
      <c r="A225" s="67" t="s">
        <v>755</v>
      </c>
      <c r="B225" s="67" t="s">
        <v>178</v>
      </c>
      <c r="C225" s="67" t="s">
        <v>649</v>
      </c>
      <c r="D225" s="67" t="s">
        <v>756</v>
      </c>
      <c r="E225" s="194">
        <v>37</v>
      </c>
      <c r="F225" s="145">
        <v>92</v>
      </c>
      <c r="G225" s="145">
        <v>1311</v>
      </c>
      <c r="H225" s="204">
        <v>1440</v>
      </c>
    </row>
    <row r="226" spans="1:8" s="2" customFormat="1" x14ac:dyDescent="0.25">
      <c r="A226" s="67" t="s">
        <v>757</v>
      </c>
      <c r="B226" s="67" t="s">
        <v>178</v>
      </c>
      <c r="C226" s="67" t="s">
        <v>684</v>
      </c>
      <c r="D226" s="67" t="s">
        <v>758</v>
      </c>
      <c r="E226" s="194">
        <v>20</v>
      </c>
      <c r="F226" s="145">
        <v>52</v>
      </c>
      <c r="G226" s="145">
        <v>526</v>
      </c>
      <c r="H226" s="204">
        <v>598</v>
      </c>
    </row>
    <row r="227" spans="1:8" s="2" customFormat="1" x14ac:dyDescent="0.25">
      <c r="A227" s="67" t="s">
        <v>759</v>
      </c>
      <c r="B227" s="67" t="s">
        <v>178</v>
      </c>
      <c r="C227" s="67" t="s">
        <v>652</v>
      </c>
      <c r="D227" s="67" t="s">
        <v>760</v>
      </c>
      <c r="E227" s="194">
        <v>21</v>
      </c>
      <c r="F227" s="145">
        <v>99</v>
      </c>
      <c r="G227" s="145">
        <v>1976</v>
      </c>
      <c r="H227" s="204">
        <v>2096</v>
      </c>
    </row>
    <row r="228" spans="1:8" s="2" customFormat="1" x14ac:dyDescent="0.25">
      <c r="A228" s="67" t="s">
        <v>761</v>
      </c>
      <c r="B228" s="67" t="s">
        <v>178</v>
      </c>
      <c r="C228" s="67" t="s">
        <v>649</v>
      </c>
      <c r="D228" s="67" t="s">
        <v>762</v>
      </c>
      <c r="E228" s="194">
        <v>11</v>
      </c>
      <c r="F228" s="145">
        <v>28</v>
      </c>
      <c r="G228" s="145">
        <v>1009</v>
      </c>
      <c r="H228" s="204">
        <v>1048</v>
      </c>
    </row>
    <row r="229" spans="1:8" s="2" customFormat="1" x14ac:dyDescent="0.25">
      <c r="A229" s="67" t="s">
        <v>763</v>
      </c>
      <c r="B229" s="67" t="s">
        <v>178</v>
      </c>
      <c r="C229" s="67" t="s">
        <v>649</v>
      </c>
      <c r="D229" s="67" t="s">
        <v>764</v>
      </c>
      <c r="E229" s="194">
        <v>38</v>
      </c>
      <c r="F229" s="145">
        <v>76</v>
      </c>
      <c r="G229" s="145">
        <v>1203</v>
      </c>
      <c r="H229" s="204">
        <v>1317</v>
      </c>
    </row>
    <row r="230" spans="1:8" s="2" customFormat="1" x14ac:dyDescent="0.25">
      <c r="A230" s="67" t="s">
        <v>765</v>
      </c>
      <c r="B230" s="67" t="s">
        <v>178</v>
      </c>
      <c r="C230" s="67" t="s">
        <v>649</v>
      </c>
      <c r="D230" s="67" t="s">
        <v>766</v>
      </c>
      <c r="E230" s="194">
        <v>28</v>
      </c>
      <c r="F230" s="145">
        <v>133</v>
      </c>
      <c r="G230" s="145">
        <v>2086</v>
      </c>
      <c r="H230" s="204">
        <v>2247</v>
      </c>
    </row>
    <row r="231" spans="1:8" s="2" customFormat="1" x14ac:dyDescent="0.25">
      <c r="A231" s="67" t="s">
        <v>767</v>
      </c>
      <c r="B231" s="67" t="s">
        <v>178</v>
      </c>
      <c r="C231" s="67" t="s">
        <v>666</v>
      </c>
      <c r="D231" s="67" t="s">
        <v>768</v>
      </c>
      <c r="E231" s="194">
        <v>43</v>
      </c>
      <c r="F231" s="145">
        <v>128</v>
      </c>
      <c r="G231" s="145">
        <v>2014</v>
      </c>
      <c r="H231" s="204">
        <v>2185</v>
      </c>
    </row>
    <row r="232" spans="1:8" s="2" customFormat="1" x14ac:dyDescent="0.25">
      <c r="A232" s="67" t="s">
        <v>769</v>
      </c>
      <c r="B232" s="67" t="s">
        <v>178</v>
      </c>
      <c r="C232" s="67" t="s">
        <v>684</v>
      </c>
      <c r="D232" s="67" t="s">
        <v>770</v>
      </c>
      <c r="E232" s="194">
        <v>22</v>
      </c>
      <c r="F232" s="145">
        <v>95</v>
      </c>
      <c r="G232" s="145">
        <v>1615</v>
      </c>
      <c r="H232" s="204">
        <v>1732</v>
      </c>
    </row>
    <row r="233" spans="1:8" s="2" customFormat="1" x14ac:dyDescent="0.25">
      <c r="A233" s="67" t="s">
        <v>771</v>
      </c>
      <c r="B233" s="67" t="s">
        <v>178</v>
      </c>
      <c r="C233" s="67" t="s">
        <v>679</v>
      </c>
      <c r="D233" s="67" t="s">
        <v>772</v>
      </c>
      <c r="E233" s="194">
        <v>52</v>
      </c>
      <c r="F233" s="145">
        <v>109</v>
      </c>
      <c r="G233" s="145">
        <v>2085</v>
      </c>
      <c r="H233" s="204">
        <v>2246</v>
      </c>
    </row>
    <row r="234" spans="1:8" s="2" customFormat="1" x14ac:dyDescent="0.25">
      <c r="A234" s="67" t="s">
        <v>773</v>
      </c>
      <c r="B234" s="67" t="s">
        <v>178</v>
      </c>
      <c r="C234" s="67" t="s">
        <v>774</v>
      </c>
      <c r="D234" s="67" t="s">
        <v>775</v>
      </c>
      <c r="E234" s="194">
        <v>42</v>
      </c>
      <c r="F234" s="145">
        <v>109</v>
      </c>
      <c r="G234" s="145">
        <v>1741</v>
      </c>
      <c r="H234" s="204">
        <v>1892</v>
      </c>
    </row>
    <row r="235" spans="1:8" s="2" customFormat="1" x14ac:dyDescent="0.25">
      <c r="A235" s="67" t="s">
        <v>776</v>
      </c>
      <c r="B235" s="67" t="s">
        <v>178</v>
      </c>
      <c r="C235" s="67" t="s">
        <v>666</v>
      </c>
      <c r="D235" s="67" t="s">
        <v>777</v>
      </c>
      <c r="E235" s="194">
        <v>42</v>
      </c>
      <c r="F235" s="145">
        <v>214</v>
      </c>
      <c r="G235" s="145">
        <v>2946</v>
      </c>
      <c r="H235" s="204">
        <v>3202</v>
      </c>
    </row>
    <row r="236" spans="1:8" s="2" customFormat="1" x14ac:dyDescent="0.25">
      <c r="A236" s="67" t="s">
        <v>778</v>
      </c>
      <c r="B236" s="67" t="s">
        <v>178</v>
      </c>
      <c r="C236" s="67" t="s">
        <v>652</v>
      </c>
      <c r="D236" s="67" t="s">
        <v>779</v>
      </c>
      <c r="E236" s="194">
        <v>67</v>
      </c>
      <c r="F236" s="145">
        <v>126</v>
      </c>
      <c r="G236" s="145">
        <v>2074</v>
      </c>
      <c r="H236" s="204">
        <v>2267</v>
      </c>
    </row>
    <row r="237" spans="1:8" s="2" customFormat="1" x14ac:dyDescent="0.25">
      <c r="A237" s="67" t="s">
        <v>780</v>
      </c>
      <c r="B237" s="67" t="s">
        <v>178</v>
      </c>
      <c r="C237" s="67" t="s">
        <v>781</v>
      </c>
      <c r="D237" s="67" t="s">
        <v>782</v>
      </c>
      <c r="E237" s="194">
        <v>24</v>
      </c>
      <c r="F237" s="145">
        <v>72</v>
      </c>
      <c r="G237" s="145">
        <v>862</v>
      </c>
      <c r="H237" s="204">
        <v>958</v>
      </c>
    </row>
    <row r="238" spans="1:8" s="2" customFormat="1" x14ac:dyDescent="0.25">
      <c r="A238" s="67" t="s">
        <v>783</v>
      </c>
      <c r="B238" s="67" t="s">
        <v>178</v>
      </c>
      <c r="C238" s="67" t="s">
        <v>684</v>
      </c>
      <c r="D238" s="67" t="s">
        <v>784</v>
      </c>
      <c r="E238" s="194">
        <v>5</v>
      </c>
      <c r="F238" s="145">
        <v>10</v>
      </c>
      <c r="G238" s="145">
        <v>175</v>
      </c>
      <c r="H238" s="204">
        <v>190</v>
      </c>
    </row>
    <row r="239" spans="1:8" s="2" customFormat="1" x14ac:dyDescent="0.25">
      <c r="A239" s="67" t="s">
        <v>785</v>
      </c>
      <c r="B239" s="67" t="s">
        <v>178</v>
      </c>
      <c r="C239" s="67" t="s">
        <v>786</v>
      </c>
      <c r="D239" s="67" t="s">
        <v>787</v>
      </c>
      <c r="E239" s="194">
        <v>9</v>
      </c>
      <c r="F239" s="145">
        <v>40</v>
      </c>
      <c r="G239" s="145">
        <v>601</v>
      </c>
      <c r="H239" s="204">
        <v>650</v>
      </c>
    </row>
    <row r="240" spans="1:8" s="2" customFormat="1" x14ac:dyDescent="0.25">
      <c r="A240" s="67" t="s">
        <v>788</v>
      </c>
      <c r="B240" s="67" t="s">
        <v>178</v>
      </c>
      <c r="C240" s="67" t="s">
        <v>644</v>
      </c>
      <c r="D240" s="67" t="s">
        <v>789</v>
      </c>
      <c r="E240" s="194">
        <v>3</v>
      </c>
      <c r="F240" s="145">
        <v>11</v>
      </c>
      <c r="G240" s="145">
        <v>205</v>
      </c>
      <c r="H240" s="204">
        <v>219</v>
      </c>
    </row>
    <row r="241" spans="1:8" s="2" customFormat="1" x14ac:dyDescent="0.25">
      <c r="A241" s="67" t="s">
        <v>790</v>
      </c>
      <c r="B241" s="67" t="s">
        <v>179</v>
      </c>
      <c r="C241" s="67" t="s">
        <v>791</v>
      </c>
      <c r="D241" s="67" t="s">
        <v>792</v>
      </c>
      <c r="E241" s="194">
        <v>131</v>
      </c>
      <c r="F241" s="145">
        <v>211</v>
      </c>
      <c r="G241" s="145">
        <v>3391</v>
      </c>
      <c r="H241" s="204">
        <v>3733</v>
      </c>
    </row>
    <row r="242" spans="1:8" s="2" customFormat="1" x14ac:dyDescent="0.25">
      <c r="A242" s="67" t="s">
        <v>793</v>
      </c>
      <c r="B242" s="67" t="s">
        <v>179</v>
      </c>
      <c r="C242" s="67" t="s">
        <v>794</v>
      </c>
      <c r="D242" s="67" t="s">
        <v>795</v>
      </c>
      <c r="E242" s="194">
        <v>18</v>
      </c>
      <c r="F242" s="145">
        <v>39</v>
      </c>
      <c r="G242" s="145">
        <v>693</v>
      </c>
      <c r="H242" s="204">
        <v>750</v>
      </c>
    </row>
    <row r="243" spans="1:8" s="2" customFormat="1" x14ac:dyDescent="0.25">
      <c r="A243" s="67" t="s">
        <v>796</v>
      </c>
      <c r="B243" s="67" t="s">
        <v>179</v>
      </c>
      <c r="C243" s="67" t="s">
        <v>797</v>
      </c>
      <c r="D243" s="67" t="s">
        <v>798</v>
      </c>
      <c r="E243" s="194">
        <v>52</v>
      </c>
      <c r="F243" s="145">
        <v>212</v>
      </c>
      <c r="G243" s="145">
        <v>1878</v>
      </c>
      <c r="H243" s="204">
        <v>2142</v>
      </c>
    </row>
    <row r="244" spans="1:8" s="2" customFormat="1" x14ac:dyDescent="0.25">
      <c r="A244" s="67" t="s">
        <v>799</v>
      </c>
      <c r="B244" s="67" t="s">
        <v>179</v>
      </c>
      <c r="C244" s="67" t="s">
        <v>800</v>
      </c>
      <c r="D244" s="67" t="s">
        <v>801</v>
      </c>
      <c r="E244" s="194">
        <v>5</v>
      </c>
      <c r="F244" s="145">
        <v>59</v>
      </c>
      <c r="G244" s="145">
        <v>1071</v>
      </c>
      <c r="H244" s="204">
        <v>1135</v>
      </c>
    </row>
    <row r="245" spans="1:8" s="2" customFormat="1" x14ac:dyDescent="0.25">
      <c r="A245" s="67" t="s">
        <v>802</v>
      </c>
      <c r="B245" s="67" t="s">
        <v>179</v>
      </c>
      <c r="C245" s="67" t="s">
        <v>803</v>
      </c>
      <c r="D245" s="67" t="s">
        <v>804</v>
      </c>
      <c r="E245" s="194">
        <v>217</v>
      </c>
      <c r="F245" s="145">
        <v>584</v>
      </c>
      <c r="G245" s="145">
        <v>11791</v>
      </c>
      <c r="H245" s="204">
        <v>12592</v>
      </c>
    </row>
    <row r="246" spans="1:8" s="2" customFormat="1" x14ac:dyDescent="0.25">
      <c r="A246" s="67" t="s">
        <v>805</v>
      </c>
      <c r="B246" s="67" t="s">
        <v>179</v>
      </c>
      <c r="C246" s="67" t="s">
        <v>800</v>
      </c>
      <c r="D246" s="67" t="s">
        <v>806</v>
      </c>
      <c r="E246" s="194">
        <v>106</v>
      </c>
      <c r="F246" s="145">
        <v>221</v>
      </c>
      <c r="G246" s="145">
        <v>4672</v>
      </c>
      <c r="H246" s="204">
        <v>4999</v>
      </c>
    </row>
    <row r="247" spans="1:8" s="2" customFormat="1" x14ac:dyDescent="0.25">
      <c r="A247" s="67" t="s">
        <v>807</v>
      </c>
      <c r="B247" s="67" t="s">
        <v>179</v>
      </c>
      <c r="C247" s="67" t="s">
        <v>808</v>
      </c>
      <c r="D247" s="67" t="s">
        <v>809</v>
      </c>
      <c r="E247" s="194">
        <v>246</v>
      </c>
      <c r="F247" s="145">
        <v>476</v>
      </c>
      <c r="G247" s="145">
        <v>8503</v>
      </c>
      <c r="H247" s="204">
        <v>9225</v>
      </c>
    </row>
    <row r="248" spans="1:8" s="2" customFormat="1" x14ac:dyDescent="0.25">
      <c r="A248" s="67" t="s">
        <v>810</v>
      </c>
      <c r="B248" s="67" t="s">
        <v>179</v>
      </c>
      <c r="C248" s="67" t="s">
        <v>811</v>
      </c>
      <c r="D248" s="67" t="s">
        <v>812</v>
      </c>
      <c r="E248" s="194">
        <v>54</v>
      </c>
      <c r="F248" s="145">
        <v>185</v>
      </c>
      <c r="G248" s="145">
        <v>2850</v>
      </c>
      <c r="H248" s="204">
        <v>3089</v>
      </c>
    </row>
    <row r="249" spans="1:8" s="2" customFormat="1" x14ac:dyDescent="0.25">
      <c r="A249" s="67" t="s">
        <v>813</v>
      </c>
      <c r="B249" s="67" t="s">
        <v>179</v>
      </c>
      <c r="C249" s="67" t="s">
        <v>811</v>
      </c>
      <c r="D249" s="67" t="s">
        <v>814</v>
      </c>
      <c r="E249" s="194">
        <v>22</v>
      </c>
      <c r="F249" s="145">
        <v>85</v>
      </c>
      <c r="G249" s="145">
        <v>879</v>
      </c>
      <c r="H249" s="204">
        <v>986</v>
      </c>
    </row>
    <row r="250" spans="1:8" s="2" customFormat="1" x14ac:dyDescent="0.25">
      <c r="A250" s="67" t="s">
        <v>815</v>
      </c>
      <c r="B250" s="67" t="s">
        <v>179</v>
      </c>
      <c r="C250" s="67" t="s">
        <v>800</v>
      </c>
      <c r="D250" s="67" t="s">
        <v>816</v>
      </c>
      <c r="E250" s="194">
        <v>26</v>
      </c>
      <c r="F250" s="145">
        <v>66</v>
      </c>
      <c r="G250" s="145">
        <v>1393</v>
      </c>
      <c r="H250" s="204">
        <v>1485</v>
      </c>
    </row>
    <row r="251" spans="1:8" s="2" customFormat="1" x14ac:dyDescent="0.25">
      <c r="A251" s="67" t="s">
        <v>817</v>
      </c>
      <c r="B251" s="67" t="s">
        <v>179</v>
      </c>
      <c r="C251" s="67" t="s">
        <v>800</v>
      </c>
      <c r="D251" s="67" t="s">
        <v>818</v>
      </c>
      <c r="E251" s="194">
        <v>35</v>
      </c>
      <c r="F251" s="145">
        <v>50</v>
      </c>
      <c r="G251" s="145">
        <v>377</v>
      </c>
      <c r="H251" s="204">
        <v>462</v>
      </c>
    </row>
    <row r="252" spans="1:8" s="2" customFormat="1" x14ac:dyDescent="0.25">
      <c r="A252" s="67" t="s">
        <v>819</v>
      </c>
      <c r="B252" s="67" t="s">
        <v>179</v>
      </c>
      <c r="C252" s="67" t="s">
        <v>820</v>
      </c>
      <c r="D252" s="67" t="s">
        <v>821</v>
      </c>
      <c r="E252" s="194">
        <v>4</v>
      </c>
      <c r="F252" s="145">
        <v>8</v>
      </c>
      <c r="G252" s="145">
        <v>118</v>
      </c>
      <c r="H252" s="204">
        <v>130</v>
      </c>
    </row>
    <row r="253" spans="1:8" s="2" customFormat="1" x14ac:dyDescent="0.25">
      <c r="A253" s="67" t="s">
        <v>822</v>
      </c>
      <c r="B253" s="67" t="s">
        <v>179</v>
      </c>
      <c r="C253" s="67" t="s">
        <v>823</v>
      </c>
      <c r="D253" s="67" t="s">
        <v>824</v>
      </c>
      <c r="E253" s="194">
        <v>92</v>
      </c>
      <c r="F253" s="145">
        <v>211</v>
      </c>
      <c r="G253" s="145">
        <v>2669</v>
      </c>
      <c r="H253" s="204">
        <v>2972</v>
      </c>
    </row>
    <row r="254" spans="1:8" s="2" customFormat="1" x14ac:dyDescent="0.25">
      <c r="A254" s="67" t="s">
        <v>825</v>
      </c>
      <c r="B254" s="67" t="s">
        <v>179</v>
      </c>
      <c r="C254" s="67" t="s">
        <v>811</v>
      </c>
      <c r="D254" s="67" t="s">
        <v>826</v>
      </c>
      <c r="E254" s="194">
        <v>48</v>
      </c>
      <c r="F254" s="145">
        <v>161</v>
      </c>
      <c r="G254" s="145">
        <v>2374</v>
      </c>
      <c r="H254" s="204">
        <v>2583</v>
      </c>
    </row>
    <row r="255" spans="1:8" s="2" customFormat="1" x14ac:dyDescent="0.25">
      <c r="A255" s="67" t="s">
        <v>827</v>
      </c>
      <c r="B255" s="67" t="s">
        <v>179</v>
      </c>
      <c r="C255" s="67" t="s">
        <v>811</v>
      </c>
      <c r="D255" s="67" t="s">
        <v>828</v>
      </c>
      <c r="E255" s="194">
        <v>51</v>
      </c>
      <c r="F255" s="145">
        <v>128</v>
      </c>
      <c r="G255" s="145">
        <v>2501</v>
      </c>
      <c r="H255" s="204">
        <v>2680</v>
      </c>
    </row>
    <row r="256" spans="1:8" s="2" customFormat="1" x14ac:dyDescent="0.25">
      <c r="A256" s="67" t="s">
        <v>829</v>
      </c>
      <c r="B256" s="67" t="s">
        <v>179</v>
      </c>
      <c r="C256" s="67" t="s">
        <v>830</v>
      </c>
      <c r="D256" s="67" t="s">
        <v>831</v>
      </c>
      <c r="E256" s="194">
        <v>36</v>
      </c>
      <c r="F256" s="145">
        <v>80</v>
      </c>
      <c r="G256" s="145">
        <v>961</v>
      </c>
      <c r="H256" s="204">
        <v>1077</v>
      </c>
    </row>
    <row r="257" spans="1:8" s="2" customFormat="1" x14ac:dyDescent="0.25">
      <c r="A257" s="67" t="s">
        <v>832</v>
      </c>
      <c r="B257" s="67" t="s">
        <v>179</v>
      </c>
      <c r="C257" s="67" t="s">
        <v>833</v>
      </c>
      <c r="D257" s="67" t="s">
        <v>834</v>
      </c>
      <c r="E257" s="194">
        <v>24</v>
      </c>
      <c r="F257" s="145">
        <v>94</v>
      </c>
      <c r="G257" s="145">
        <v>671</v>
      </c>
      <c r="H257" s="204">
        <v>789</v>
      </c>
    </row>
    <row r="258" spans="1:8" s="2" customFormat="1" x14ac:dyDescent="0.25">
      <c r="A258" s="67" t="s">
        <v>835</v>
      </c>
      <c r="B258" s="67" t="s">
        <v>179</v>
      </c>
      <c r="C258" s="67" t="s">
        <v>823</v>
      </c>
      <c r="D258" s="67" t="s">
        <v>836</v>
      </c>
      <c r="E258" s="194">
        <v>53</v>
      </c>
      <c r="F258" s="145">
        <v>90</v>
      </c>
      <c r="G258" s="145">
        <v>1029</v>
      </c>
      <c r="H258" s="204">
        <v>1172</v>
      </c>
    </row>
    <row r="259" spans="1:8" s="2" customFormat="1" x14ac:dyDescent="0.25">
      <c r="A259" s="67" t="s">
        <v>837</v>
      </c>
      <c r="B259" s="67" t="s">
        <v>179</v>
      </c>
      <c r="C259" s="67" t="s">
        <v>823</v>
      </c>
      <c r="D259" s="67" t="s">
        <v>838</v>
      </c>
      <c r="E259" s="194">
        <v>71</v>
      </c>
      <c r="F259" s="145">
        <v>218</v>
      </c>
      <c r="G259" s="145">
        <v>2623</v>
      </c>
      <c r="H259" s="204">
        <v>2912</v>
      </c>
    </row>
    <row r="260" spans="1:8" s="2" customFormat="1" x14ac:dyDescent="0.25">
      <c r="A260" s="67" t="s">
        <v>839</v>
      </c>
      <c r="B260" s="67" t="s">
        <v>179</v>
      </c>
      <c r="C260" s="67" t="s">
        <v>840</v>
      </c>
      <c r="D260" s="67" t="s">
        <v>841</v>
      </c>
      <c r="E260" s="194">
        <v>44</v>
      </c>
      <c r="F260" s="145">
        <v>118</v>
      </c>
      <c r="G260" s="145">
        <v>1925</v>
      </c>
      <c r="H260" s="204">
        <v>2087</v>
      </c>
    </row>
    <row r="261" spans="1:8" s="2" customFormat="1" x14ac:dyDescent="0.25">
      <c r="A261" s="67" t="s">
        <v>842</v>
      </c>
      <c r="B261" s="67" t="s">
        <v>179</v>
      </c>
      <c r="C261" s="67" t="s">
        <v>811</v>
      </c>
      <c r="D261" s="67" t="s">
        <v>843</v>
      </c>
      <c r="E261" s="194">
        <v>79</v>
      </c>
      <c r="F261" s="145">
        <v>136</v>
      </c>
      <c r="G261" s="145">
        <v>2607</v>
      </c>
      <c r="H261" s="204">
        <v>2822</v>
      </c>
    </row>
    <row r="262" spans="1:8" s="2" customFormat="1" x14ac:dyDescent="0.25">
      <c r="A262" s="67" t="s">
        <v>844</v>
      </c>
      <c r="B262" s="67" t="s">
        <v>179</v>
      </c>
      <c r="C262" s="67" t="s">
        <v>823</v>
      </c>
      <c r="D262" s="67" t="s">
        <v>845</v>
      </c>
      <c r="E262" s="194">
        <v>94</v>
      </c>
      <c r="F262" s="145">
        <v>268</v>
      </c>
      <c r="G262" s="145">
        <v>4325</v>
      </c>
      <c r="H262" s="204">
        <v>4687</v>
      </c>
    </row>
    <row r="263" spans="1:8" s="2" customFormat="1" x14ac:dyDescent="0.25">
      <c r="A263" s="67" t="s">
        <v>846</v>
      </c>
      <c r="B263" s="67" t="s">
        <v>179</v>
      </c>
      <c r="C263" s="67" t="s">
        <v>800</v>
      </c>
      <c r="D263" s="67" t="s">
        <v>847</v>
      </c>
      <c r="E263" s="194">
        <v>43</v>
      </c>
      <c r="F263" s="145">
        <v>205</v>
      </c>
      <c r="G263" s="145">
        <v>3058</v>
      </c>
      <c r="H263" s="204">
        <v>3306</v>
      </c>
    </row>
    <row r="264" spans="1:8" s="2" customFormat="1" x14ac:dyDescent="0.25">
      <c r="A264" s="67" t="s">
        <v>848</v>
      </c>
      <c r="B264" s="67" t="s">
        <v>179</v>
      </c>
      <c r="C264" s="67" t="s">
        <v>849</v>
      </c>
      <c r="D264" s="67" t="s">
        <v>850</v>
      </c>
      <c r="E264" s="194">
        <v>14</v>
      </c>
      <c r="F264" s="145">
        <v>29</v>
      </c>
      <c r="G264" s="145">
        <v>620</v>
      </c>
      <c r="H264" s="204">
        <v>663</v>
      </c>
    </row>
    <row r="265" spans="1:8" s="2" customFormat="1" x14ac:dyDescent="0.25">
      <c r="A265" s="67" t="s">
        <v>851</v>
      </c>
      <c r="B265" s="67" t="s">
        <v>179</v>
      </c>
      <c r="C265" s="67" t="s">
        <v>811</v>
      </c>
      <c r="D265" s="67" t="s">
        <v>852</v>
      </c>
      <c r="E265" s="194">
        <v>51</v>
      </c>
      <c r="F265" s="145">
        <v>162</v>
      </c>
      <c r="G265" s="145">
        <v>2702</v>
      </c>
      <c r="H265" s="204">
        <v>2915</v>
      </c>
    </row>
    <row r="266" spans="1:8" s="2" customFormat="1" x14ac:dyDescent="0.25">
      <c r="A266" s="67" t="s">
        <v>853</v>
      </c>
      <c r="B266" s="67" t="s">
        <v>179</v>
      </c>
      <c r="C266" s="67" t="s">
        <v>800</v>
      </c>
      <c r="D266" s="67" t="s">
        <v>854</v>
      </c>
      <c r="E266" s="194">
        <v>48</v>
      </c>
      <c r="F266" s="145">
        <v>113</v>
      </c>
      <c r="G266" s="145">
        <v>1422</v>
      </c>
      <c r="H266" s="204">
        <v>1583</v>
      </c>
    </row>
    <row r="267" spans="1:8" s="2" customFormat="1" x14ac:dyDescent="0.25">
      <c r="A267" s="67" t="s">
        <v>855</v>
      </c>
      <c r="B267" s="67" t="s">
        <v>179</v>
      </c>
      <c r="C267" s="67" t="s">
        <v>856</v>
      </c>
      <c r="D267" s="67" t="s">
        <v>857</v>
      </c>
      <c r="E267" s="194">
        <v>6</v>
      </c>
      <c r="F267" s="145">
        <v>29</v>
      </c>
      <c r="G267" s="145">
        <v>830</v>
      </c>
      <c r="H267" s="204">
        <v>865</v>
      </c>
    </row>
    <row r="268" spans="1:8" s="2" customFormat="1" x14ac:dyDescent="0.25">
      <c r="A268" s="67" t="s">
        <v>858</v>
      </c>
      <c r="B268" s="67" t="s">
        <v>179</v>
      </c>
      <c r="C268" s="67" t="s">
        <v>811</v>
      </c>
      <c r="D268" s="67" t="s">
        <v>859</v>
      </c>
      <c r="E268" s="194">
        <v>28</v>
      </c>
      <c r="F268" s="145">
        <v>98</v>
      </c>
      <c r="G268" s="145">
        <v>1724</v>
      </c>
      <c r="H268" s="204">
        <v>1850</v>
      </c>
    </row>
    <row r="269" spans="1:8" s="2" customFormat="1" x14ac:dyDescent="0.25">
      <c r="A269" s="67" t="s">
        <v>860</v>
      </c>
      <c r="B269" s="67" t="s">
        <v>179</v>
      </c>
      <c r="C269" s="67" t="s">
        <v>811</v>
      </c>
      <c r="D269" s="67" t="s">
        <v>861</v>
      </c>
      <c r="E269" s="194">
        <v>63</v>
      </c>
      <c r="F269" s="145">
        <v>161</v>
      </c>
      <c r="G269" s="145">
        <v>2027</v>
      </c>
      <c r="H269" s="204">
        <v>2251</v>
      </c>
    </row>
    <row r="270" spans="1:8" s="2" customFormat="1" x14ac:dyDescent="0.25">
      <c r="A270" s="67" t="s">
        <v>862</v>
      </c>
      <c r="B270" s="67" t="s">
        <v>179</v>
      </c>
      <c r="C270" s="67" t="s">
        <v>863</v>
      </c>
      <c r="D270" s="67" t="s">
        <v>864</v>
      </c>
      <c r="E270" s="194">
        <v>281</v>
      </c>
      <c r="F270" s="145">
        <v>700</v>
      </c>
      <c r="G270" s="145">
        <v>11318</v>
      </c>
      <c r="H270" s="204">
        <v>12299</v>
      </c>
    </row>
    <row r="271" spans="1:8" s="2" customFormat="1" x14ac:dyDescent="0.25">
      <c r="A271" s="67" t="s">
        <v>865</v>
      </c>
      <c r="B271" s="67" t="s">
        <v>175</v>
      </c>
      <c r="C271" s="67" t="s">
        <v>866</v>
      </c>
      <c r="D271" s="67" t="s">
        <v>867</v>
      </c>
      <c r="E271" s="194">
        <v>24</v>
      </c>
      <c r="F271" s="145">
        <v>109</v>
      </c>
      <c r="G271" s="145">
        <v>1380</v>
      </c>
      <c r="H271" s="204">
        <v>1513</v>
      </c>
    </row>
    <row r="272" spans="1:8" s="2" customFormat="1" x14ac:dyDescent="0.25">
      <c r="A272" s="67" t="s">
        <v>868</v>
      </c>
      <c r="B272" s="67" t="s">
        <v>175</v>
      </c>
      <c r="C272" s="67" t="s">
        <v>869</v>
      </c>
      <c r="D272" s="67" t="s">
        <v>870</v>
      </c>
      <c r="E272" s="194">
        <v>7</v>
      </c>
      <c r="F272" s="145">
        <v>26</v>
      </c>
      <c r="G272" s="145">
        <v>459</v>
      </c>
      <c r="H272" s="204">
        <v>492</v>
      </c>
    </row>
    <row r="273" spans="1:8" s="2" customFormat="1" x14ac:dyDescent="0.25">
      <c r="A273" s="67" t="s">
        <v>871</v>
      </c>
      <c r="B273" s="67" t="s">
        <v>175</v>
      </c>
      <c r="C273" s="67" t="s">
        <v>872</v>
      </c>
      <c r="D273" s="67" t="s">
        <v>873</v>
      </c>
      <c r="E273" s="194">
        <v>0</v>
      </c>
      <c r="F273" s="145">
        <v>8</v>
      </c>
      <c r="G273" s="145">
        <v>66</v>
      </c>
      <c r="H273" s="204">
        <v>74</v>
      </c>
    </row>
    <row r="274" spans="1:8" s="2" customFormat="1" x14ac:dyDescent="0.25">
      <c r="A274" s="67" t="s">
        <v>874</v>
      </c>
      <c r="B274" s="67" t="s">
        <v>175</v>
      </c>
      <c r="C274" s="67" t="s">
        <v>875</v>
      </c>
      <c r="D274" s="67" t="s">
        <v>876</v>
      </c>
      <c r="E274" s="194">
        <v>19</v>
      </c>
      <c r="F274" s="145">
        <v>25</v>
      </c>
      <c r="G274" s="145">
        <v>265</v>
      </c>
      <c r="H274" s="204">
        <v>309</v>
      </c>
    </row>
    <row r="275" spans="1:8" s="2" customFormat="1" x14ac:dyDescent="0.25">
      <c r="A275" s="67" t="s">
        <v>877</v>
      </c>
      <c r="B275" s="67" t="s">
        <v>175</v>
      </c>
      <c r="C275" s="67" t="s">
        <v>878</v>
      </c>
      <c r="D275" s="67" t="s">
        <v>879</v>
      </c>
      <c r="E275" s="194">
        <v>6</v>
      </c>
      <c r="F275" s="145">
        <v>21</v>
      </c>
      <c r="G275" s="145">
        <v>241</v>
      </c>
      <c r="H275" s="204">
        <v>268</v>
      </c>
    </row>
    <row r="276" spans="1:8" s="2" customFormat="1" x14ac:dyDescent="0.25">
      <c r="A276" s="67" t="s">
        <v>880</v>
      </c>
      <c r="B276" s="67" t="s">
        <v>175</v>
      </c>
      <c r="C276" s="67" t="s">
        <v>872</v>
      </c>
      <c r="D276" s="67" t="s">
        <v>881</v>
      </c>
      <c r="E276" s="194">
        <v>11</v>
      </c>
      <c r="F276" s="145">
        <v>64</v>
      </c>
      <c r="G276" s="145">
        <v>818</v>
      </c>
      <c r="H276" s="204">
        <v>893</v>
      </c>
    </row>
    <row r="277" spans="1:8" s="2" customFormat="1" x14ac:dyDescent="0.25">
      <c r="A277" s="67" t="s">
        <v>882</v>
      </c>
      <c r="B277" s="67" t="s">
        <v>175</v>
      </c>
      <c r="C277" s="67" t="s">
        <v>883</v>
      </c>
      <c r="D277" s="67" t="s">
        <v>884</v>
      </c>
      <c r="E277" s="194">
        <v>127</v>
      </c>
      <c r="F277" s="145">
        <v>358</v>
      </c>
      <c r="G277" s="145">
        <v>5451</v>
      </c>
      <c r="H277" s="204">
        <v>5936</v>
      </c>
    </row>
    <row r="278" spans="1:8" s="2" customFormat="1" x14ac:dyDescent="0.25">
      <c r="A278" s="67" t="s">
        <v>885</v>
      </c>
      <c r="B278" s="67" t="s">
        <v>175</v>
      </c>
      <c r="C278" s="67" t="s">
        <v>872</v>
      </c>
      <c r="D278" s="67" t="s">
        <v>886</v>
      </c>
      <c r="E278" s="194">
        <v>12</v>
      </c>
      <c r="F278" s="145">
        <v>63</v>
      </c>
      <c r="G278" s="145">
        <v>687</v>
      </c>
      <c r="H278" s="204">
        <v>762</v>
      </c>
    </row>
    <row r="279" spans="1:8" s="2" customFormat="1" x14ac:dyDescent="0.25">
      <c r="A279" s="67" t="s">
        <v>887</v>
      </c>
      <c r="B279" s="67" t="s">
        <v>175</v>
      </c>
      <c r="C279" s="67" t="s">
        <v>869</v>
      </c>
      <c r="D279" s="67" t="s">
        <v>888</v>
      </c>
      <c r="E279" s="194">
        <v>34</v>
      </c>
      <c r="F279" s="145">
        <v>86</v>
      </c>
      <c r="G279" s="145">
        <v>1776</v>
      </c>
      <c r="H279" s="204">
        <v>1896</v>
      </c>
    </row>
    <row r="280" spans="1:8" s="2" customFormat="1" x14ac:dyDescent="0.25">
      <c r="A280" s="67" t="s">
        <v>889</v>
      </c>
      <c r="B280" s="67" t="s">
        <v>175</v>
      </c>
      <c r="C280" s="67" t="s">
        <v>872</v>
      </c>
      <c r="D280" s="67" t="s">
        <v>890</v>
      </c>
      <c r="E280" s="194">
        <v>3</v>
      </c>
      <c r="F280" s="145">
        <v>24</v>
      </c>
      <c r="G280" s="145">
        <v>337</v>
      </c>
      <c r="H280" s="204">
        <v>364</v>
      </c>
    </row>
    <row r="281" spans="1:8" s="2" customFormat="1" x14ac:dyDescent="0.25">
      <c r="A281" s="67" t="s">
        <v>891</v>
      </c>
      <c r="B281" s="67" t="s">
        <v>175</v>
      </c>
      <c r="C281" s="67" t="s">
        <v>892</v>
      </c>
      <c r="D281" s="67" t="s">
        <v>893</v>
      </c>
      <c r="E281" s="194">
        <v>7</v>
      </c>
      <c r="F281" s="145">
        <v>54</v>
      </c>
      <c r="G281" s="145">
        <v>520</v>
      </c>
      <c r="H281" s="204">
        <v>581</v>
      </c>
    </row>
    <row r="282" spans="1:8" s="2" customFormat="1" x14ac:dyDescent="0.25">
      <c r="A282" s="67" t="s">
        <v>894</v>
      </c>
      <c r="B282" s="67" t="s">
        <v>175</v>
      </c>
      <c r="C282" s="67" t="s">
        <v>892</v>
      </c>
      <c r="D282" s="67" t="s">
        <v>895</v>
      </c>
      <c r="E282" s="194">
        <v>3</v>
      </c>
      <c r="F282" s="145">
        <v>8</v>
      </c>
      <c r="G282" s="145">
        <v>81</v>
      </c>
      <c r="H282" s="204">
        <v>92</v>
      </c>
    </row>
    <row r="283" spans="1:8" s="2" customFormat="1" x14ac:dyDescent="0.25">
      <c r="A283" s="67" t="s">
        <v>896</v>
      </c>
      <c r="B283" s="67" t="s">
        <v>175</v>
      </c>
      <c r="C283" s="67" t="s">
        <v>869</v>
      </c>
      <c r="D283" s="67" t="s">
        <v>897</v>
      </c>
      <c r="E283" s="194">
        <v>1</v>
      </c>
      <c r="F283" s="145">
        <v>10</v>
      </c>
      <c r="G283" s="145">
        <v>152</v>
      </c>
      <c r="H283" s="204">
        <v>163</v>
      </c>
    </row>
    <row r="284" spans="1:8" s="2" customFormat="1" x14ac:dyDescent="0.25">
      <c r="A284" s="67" t="s">
        <v>898</v>
      </c>
      <c r="B284" s="67" t="s">
        <v>175</v>
      </c>
      <c r="C284" s="67" t="s">
        <v>892</v>
      </c>
      <c r="D284" s="67" t="s">
        <v>899</v>
      </c>
      <c r="E284" s="194">
        <v>7</v>
      </c>
      <c r="F284" s="145">
        <v>44</v>
      </c>
      <c r="G284" s="145">
        <v>458</v>
      </c>
      <c r="H284" s="204">
        <v>509</v>
      </c>
    </row>
    <row r="285" spans="1:8" s="2" customFormat="1" x14ac:dyDescent="0.25">
      <c r="A285" s="67" t="s">
        <v>900</v>
      </c>
      <c r="B285" s="67" t="s">
        <v>175</v>
      </c>
      <c r="C285" s="67" t="s">
        <v>901</v>
      </c>
      <c r="D285" s="67" t="s">
        <v>902</v>
      </c>
      <c r="E285" s="194">
        <v>2</v>
      </c>
      <c r="F285" s="145">
        <v>8</v>
      </c>
      <c r="G285" s="145">
        <v>195</v>
      </c>
      <c r="H285" s="204">
        <v>205</v>
      </c>
    </row>
    <row r="286" spans="1:8" s="2" customFormat="1" x14ac:dyDescent="0.25">
      <c r="A286" s="67" t="s">
        <v>903</v>
      </c>
      <c r="B286" s="67" t="s">
        <v>175</v>
      </c>
      <c r="C286" s="67" t="s">
        <v>904</v>
      </c>
      <c r="D286" s="67" t="s">
        <v>905</v>
      </c>
      <c r="E286" s="194">
        <v>121</v>
      </c>
      <c r="F286" s="145">
        <v>490</v>
      </c>
      <c r="G286" s="145">
        <v>6309</v>
      </c>
      <c r="H286" s="204">
        <v>6920</v>
      </c>
    </row>
    <row r="287" spans="1:8" s="2" customFormat="1" x14ac:dyDescent="0.25">
      <c r="A287" s="67" t="s">
        <v>906</v>
      </c>
      <c r="B287" s="67" t="s">
        <v>175</v>
      </c>
      <c r="C287" s="67" t="s">
        <v>907</v>
      </c>
      <c r="D287" s="67" t="s">
        <v>908</v>
      </c>
      <c r="E287" s="194">
        <v>12</v>
      </c>
      <c r="F287" s="145">
        <v>39</v>
      </c>
      <c r="G287" s="145">
        <v>330</v>
      </c>
      <c r="H287" s="204">
        <v>381</v>
      </c>
    </row>
    <row r="288" spans="1:8" s="2" customFormat="1" x14ac:dyDescent="0.25">
      <c r="A288" s="67" t="s">
        <v>909</v>
      </c>
      <c r="B288" s="67" t="s">
        <v>175</v>
      </c>
      <c r="C288" s="67" t="s">
        <v>872</v>
      </c>
      <c r="D288" s="67" t="s">
        <v>910</v>
      </c>
      <c r="E288" s="194">
        <v>15</v>
      </c>
      <c r="F288" s="145">
        <v>42</v>
      </c>
      <c r="G288" s="145">
        <v>603</v>
      </c>
      <c r="H288" s="204">
        <v>660</v>
      </c>
    </row>
    <row r="289" spans="1:8" s="2" customFormat="1" x14ac:dyDescent="0.25">
      <c r="A289" s="67" t="s">
        <v>911</v>
      </c>
      <c r="B289" s="67" t="s">
        <v>175</v>
      </c>
      <c r="C289" s="67" t="s">
        <v>872</v>
      </c>
      <c r="D289" s="67" t="s">
        <v>912</v>
      </c>
      <c r="E289" s="194">
        <v>23</v>
      </c>
      <c r="F289" s="145">
        <v>69</v>
      </c>
      <c r="G289" s="145">
        <v>740</v>
      </c>
      <c r="H289" s="204">
        <v>832</v>
      </c>
    </row>
    <row r="290" spans="1:8" s="2" customFormat="1" x14ac:dyDescent="0.25">
      <c r="A290" s="67" t="s">
        <v>913</v>
      </c>
      <c r="B290" s="67" t="s">
        <v>175</v>
      </c>
      <c r="C290" s="67" t="s">
        <v>872</v>
      </c>
      <c r="D290" s="67" t="s">
        <v>914</v>
      </c>
      <c r="E290" s="194">
        <v>10</v>
      </c>
      <c r="F290" s="145">
        <v>75</v>
      </c>
      <c r="G290" s="145">
        <v>1250</v>
      </c>
      <c r="H290" s="204">
        <v>1335</v>
      </c>
    </row>
    <row r="291" spans="1:8" s="2" customFormat="1" x14ac:dyDescent="0.25">
      <c r="A291" s="67" t="s">
        <v>915</v>
      </c>
      <c r="B291" s="67" t="s">
        <v>175</v>
      </c>
      <c r="C291" s="67" t="s">
        <v>916</v>
      </c>
      <c r="D291" s="67" t="s">
        <v>917</v>
      </c>
      <c r="E291" s="194">
        <v>1</v>
      </c>
      <c r="F291" s="145">
        <v>18</v>
      </c>
      <c r="G291" s="145">
        <v>188</v>
      </c>
      <c r="H291" s="204">
        <v>207</v>
      </c>
    </row>
    <row r="292" spans="1:8" s="2" customFormat="1" x14ac:dyDescent="0.25">
      <c r="A292" s="67" t="s">
        <v>918</v>
      </c>
      <c r="B292" s="67" t="s">
        <v>175</v>
      </c>
      <c r="C292" s="67" t="s">
        <v>892</v>
      </c>
      <c r="D292" s="67" t="s">
        <v>919</v>
      </c>
      <c r="E292" s="194">
        <v>65</v>
      </c>
      <c r="F292" s="145">
        <v>165</v>
      </c>
      <c r="G292" s="145">
        <v>3106</v>
      </c>
      <c r="H292" s="204">
        <v>3336</v>
      </c>
    </row>
    <row r="293" spans="1:8" s="2" customFormat="1" x14ac:dyDescent="0.25">
      <c r="A293" s="67" t="s">
        <v>920</v>
      </c>
      <c r="B293" s="67" t="s">
        <v>175</v>
      </c>
      <c r="C293" s="67" t="s">
        <v>872</v>
      </c>
      <c r="D293" s="67" t="s">
        <v>921</v>
      </c>
      <c r="E293" s="194">
        <v>3</v>
      </c>
      <c r="F293" s="145">
        <v>5</v>
      </c>
      <c r="G293" s="145">
        <v>130</v>
      </c>
      <c r="H293" s="204">
        <v>138</v>
      </c>
    </row>
    <row r="294" spans="1:8" s="2" customFormat="1" x14ac:dyDescent="0.25">
      <c r="A294" s="67" t="s">
        <v>922</v>
      </c>
      <c r="B294" s="67" t="s">
        <v>175</v>
      </c>
      <c r="C294" s="67" t="s">
        <v>923</v>
      </c>
      <c r="D294" s="67" t="s">
        <v>924</v>
      </c>
      <c r="E294" s="194">
        <v>12</v>
      </c>
      <c r="F294" s="145">
        <v>53</v>
      </c>
      <c r="G294" s="145">
        <v>726</v>
      </c>
      <c r="H294" s="204">
        <v>791</v>
      </c>
    </row>
    <row r="295" spans="1:8" s="2" customFormat="1" x14ac:dyDescent="0.25">
      <c r="A295" s="67" t="s">
        <v>925</v>
      </c>
      <c r="B295" s="67" t="s">
        <v>175</v>
      </c>
      <c r="C295" s="67" t="s">
        <v>926</v>
      </c>
      <c r="D295" s="67" t="s">
        <v>927</v>
      </c>
      <c r="E295" s="194">
        <v>0</v>
      </c>
      <c r="F295" s="145">
        <v>5</v>
      </c>
      <c r="G295" s="145">
        <v>158</v>
      </c>
      <c r="H295" s="204">
        <v>163</v>
      </c>
    </row>
    <row r="296" spans="1:8" s="2" customFormat="1" x14ac:dyDescent="0.25">
      <c r="A296" s="67" t="s">
        <v>928</v>
      </c>
      <c r="B296" s="67" t="s">
        <v>175</v>
      </c>
      <c r="C296" s="67" t="s">
        <v>892</v>
      </c>
      <c r="D296" s="67" t="s">
        <v>929</v>
      </c>
      <c r="E296" s="194">
        <v>31</v>
      </c>
      <c r="F296" s="145">
        <v>85</v>
      </c>
      <c r="G296" s="145">
        <v>1374</v>
      </c>
      <c r="H296" s="204">
        <v>1490</v>
      </c>
    </row>
    <row r="297" spans="1:8" s="2" customFormat="1" x14ac:dyDescent="0.25">
      <c r="A297" s="67" t="s">
        <v>930</v>
      </c>
      <c r="B297" s="67" t="s">
        <v>175</v>
      </c>
      <c r="C297" s="67" t="s">
        <v>931</v>
      </c>
      <c r="D297" s="67" t="s">
        <v>932</v>
      </c>
      <c r="E297" s="194">
        <v>2</v>
      </c>
      <c r="F297" s="145">
        <v>23</v>
      </c>
      <c r="G297" s="145">
        <v>351</v>
      </c>
      <c r="H297" s="204">
        <v>376</v>
      </c>
    </row>
    <row r="298" spans="1:8" s="2" customFormat="1" x14ac:dyDescent="0.25">
      <c r="A298" s="67" t="s">
        <v>933</v>
      </c>
      <c r="B298" s="67" t="s">
        <v>175</v>
      </c>
      <c r="C298" s="67" t="s">
        <v>869</v>
      </c>
      <c r="D298" s="67" t="s">
        <v>934</v>
      </c>
      <c r="E298" s="194">
        <v>15</v>
      </c>
      <c r="F298" s="145">
        <v>41</v>
      </c>
      <c r="G298" s="145">
        <v>662</v>
      </c>
      <c r="H298" s="204">
        <v>718</v>
      </c>
    </row>
    <row r="299" spans="1:8" s="2" customFormat="1" x14ac:dyDescent="0.25">
      <c r="A299" s="67" t="s">
        <v>935</v>
      </c>
      <c r="B299" s="67" t="s">
        <v>175</v>
      </c>
      <c r="C299" s="67" t="s">
        <v>869</v>
      </c>
      <c r="D299" s="67" t="s">
        <v>936</v>
      </c>
      <c r="E299" s="194">
        <v>46</v>
      </c>
      <c r="F299" s="145">
        <v>136</v>
      </c>
      <c r="G299" s="145">
        <v>2282</v>
      </c>
      <c r="H299" s="204">
        <v>2464</v>
      </c>
    </row>
    <row r="300" spans="1:8" s="2" customFormat="1" x14ac:dyDescent="0.25">
      <c r="A300" s="67" t="s">
        <v>937</v>
      </c>
      <c r="B300" s="67" t="s">
        <v>175</v>
      </c>
      <c r="C300" s="67" t="s">
        <v>869</v>
      </c>
      <c r="D300" s="67" t="s">
        <v>938</v>
      </c>
      <c r="E300" s="194">
        <v>6</v>
      </c>
      <c r="F300" s="145">
        <v>26</v>
      </c>
      <c r="G300" s="145">
        <v>664</v>
      </c>
      <c r="H300" s="204">
        <v>696</v>
      </c>
    </row>
    <row r="301" spans="1:8" s="2" customFormat="1" x14ac:dyDescent="0.25">
      <c r="A301" s="67" t="s">
        <v>939</v>
      </c>
      <c r="B301" s="67" t="s">
        <v>940</v>
      </c>
      <c r="C301" s="67" t="s">
        <v>941</v>
      </c>
      <c r="D301" s="67" t="s">
        <v>942</v>
      </c>
      <c r="E301" s="194">
        <v>13</v>
      </c>
      <c r="F301" s="145">
        <v>41</v>
      </c>
      <c r="G301" s="145">
        <v>623</v>
      </c>
      <c r="H301" s="204">
        <v>677</v>
      </c>
    </row>
    <row r="302" spans="1:8" s="2" customFormat="1" x14ac:dyDescent="0.25">
      <c r="A302" s="67" t="s">
        <v>943</v>
      </c>
      <c r="B302" s="67" t="s">
        <v>940</v>
      </c>
      <c r="C302" s="67" t="s">
        <v>944</v>
      </c>
      <c r="D302" s="67" t="s">
        <v>945</v>
      </c>
      <c r="E302" s="194">
        <v>23</v>
      </c>
      <c r="F302" s="145">
        <v>69</v>
      </c>
      <c r="G302" s="145">
        <v>2198</v>
      </c>
      <c r="H302" s="204">
        <v>2290</v>
      </c>
    </row>
    <row r="303" spans="1:8" s="2" customFormat="1" x14ac:dyDescent="0.25">
      <c r="A303" s="67" t="s">
        <v>946</v>
      </c>
      <c r="B303" s="67" t="s">
        <v>940</v>
      </c>
      <c r="C303" s="67" t="s">
        <v>947</v>
      </c>
      <c r="D303" s="67" t="s">
        <v>948</v>
      </c>
      <c r="E303" s="194">
        <v>16</v>
      </c>
      <c r="F303" s="145">
        <v>109</v>
      </c>
      <c r="G303" s="145">
        <v>2001</v>
      </c>
      <c r="H303" s="204">
        <v>2126</v>
      </c>
    </row>
    <row r="304" spans="1:8" s="2" customFormat="1" x14ac:dyDescent="0.25">
      <c r="A304" s="67" t="s">
        <v>949</v>
      </c>
      <c r="B304" s="67" t="s">
        <v>940</v>
      </c>
      <c r="C304" s="67" t="s">
        <v>950</v>
      </c>
      <c r="D304" s="67" t="s">
        <v>951</v>
      </c>
      <c r="E304" s="194">
        <v>23</v>
      </c>
      <c r="F304" s="145">
        <v>53</v>
      </c>
      <c r="G304" s="145">
        <v>1518</v>
      </c>
      <c r="H304" s="204">
        <v>1594</v>
      </c>
    </row>
    <row r="305" spans="1:8" s="2" customFormat="1" x14ac:dyDescent="0.25">
      <c r="A305" s="67" t="s">
        <v>952</v>
      </c>
      <c r="B305" s="67" t="s">
        <v>940</v>
      </c>
      <c r="C305" s="67" t="s">
        <v>953</v>
      </c>
      <c r="D305" s="67" t="s">
        <v>954</v>
      </c>
      <c r="E305" s="194">
        <v>28</v>
      </c>
      <c r="F305" s="145">
        <v>33</v>
      </c>
      <c r="G305" s="145">
        <v>737</v>
      </c>
      <c r="H305" s="204">
        <v>798</v>
      </c>
    </row>
    <row r="306" spans="1:8" s="2" customFormat="1" x14ac:dyDescent="0.25">
      <c r="A306" s="67" t="s">
        <v>955</v>
      </c>
      <c r="B306" s="67" t="s">
        <v>940</v>
      </c>
      <c r="C306" s="67" t="s">
        <v>956</v>
      </c>
      <c r="D306" s="67" t="s">
        <v>957</v>
      </c>
      <c r="E306" s="194">
        <v>104</v>
      </c>
      <c r="F306" s="145">
        <v>166</v>
      </c>
      <c r="G306" s="145">
        <v>2137</v>
      </c>
      <c r="H306" s="204">
        <v>2407</v>
      </c>
    </row>
    <row r="307" spans="1:8" s="2" customFormat="1" x14ac:dyDescent="0.25">
      <c r="A307" s="67" t="s">
        <v>958</v>
      </c>
      <c r="B307" s="67" t="s">
        <v>940</v>
      </c>
      <c r="C307" s="67" t="s">
        <v>950</v>
      </c>
      <c r="D307" s="67" t="s">
        <v>959</v>
      </c>
      <c r="E307" s="194">
        <v>43</v>
      </c>
      <c r="F307" s="145">
        <v>84</v>
      </c>
      <c r="G307" s="145">
        <v>1635</v>
      </c>
      <c r="H307" s="204">
        <v>1762</v>
      </c>
    </row>
    <row r="308" spans="1:8" s="2" customFormat="1" x14ac:dyDescent="0.25">
      <c r="A308" s="67" t="s">
        <v>960</v>
      </c>
      <c r="B308" s="67" t="s">
        <v>940</v>
      </c>
      <c r="C308" s="67" t="s">
        <v>950</v>
      </c>
      <c r="D308" s="67" t="s">
        <v>961</v>
      </c>
      <c r="E308" s="194">
        <v>49</v>
      </c>
      <c r="F308" s="145">
        <v>114</v>
      </c>
      <c r="G308" s="145">
        <v>2115</v>
      </c>
      <c r="H308" s="204">
        <v>2278</v>
      </c>
    </row>
    <row r="309" spans="1:8" s="2" customFormat="1" x14ac:dyDescent="0.25">
      <c r="A309" s="67" t="s">
        <v>962</v>
      </c>
      <c r="B309" s="67" t="s">
        <v>940</v>
      </c>
      <c r="C309" s="67" t="s">
        <v>963</v>
      </c>
      <c r="D309" s="67" t="s">
        <v>964</v>
      </c>
      <c r="E309" s="194">
        <v>8</v>
      </c>
      <c r="F309" s="145">
        <v>16</v>
      </c>
      <c r="G309" s="145">
        <v>455</v>
      </c>
      <c r="H309" s="204">
        <v>479</v>
      </c>
    </row>
    <row r="310" spans="1:8" s="2" customFormat="1" x14ac:dyDescent="0.25">
      <c r="A310" s="67" t="s">
        <v>965</v>
      </c>
      <c r="B310" s="67" t="s">
        <v>940</v>
      </c>
      <c r="C310" s="67" t="s">
        <v>966</v>
      </c>
      <c r="D310" s="67" t="s">
        <v>967</v>
      </c>
      <c r="E310" s="194">
        <v>10</v>
      </c>
      <c r="F310" s="145">
        <v>70</v>
      </c>
      <c r="G310" s="145">
        <v>2891</v>
      </c>
      <c r="H310" s="204">
        <v>2971</v>
      </c>
    </row>
    <row r="311" spans="1:8" s="2" customFormat="1" x14ac:dyDescent="0.25">
      <c r="A311" s="67" t="s">
        <v>968</v>
      </c>
      <c r="B311" s="67" t="s">
        <v>940</v>
      </c>
      <c r="C311" s="67" t="s">
        <v>969</v>
      </c>
      <c r="D311" s="67" t="s">
        <v>970</v>
      </c>
      <c r="E311" s="194">
        <v>46</v>
      </c>
      <c r="F311" s="145">
        <v>102</v>
      </c>
      <c r="G311" s="145">
        <v>2221</v>
      </c>
      <c r="H311" s="204">
        <v>2369</v>
      </c>
    </row>
    <row r="312" spans="1:8" s="2" customFormat="1" x14ac:dyDescent="0.25">
      <c r="A312" s="67" t="s">
        <v>971</v>
      </c>
      <c r="B312" s="67" t="s">
        <v>940</v>
      </c>
      <c r="C312" s="67" t="s">
        <v>972</v>
      </c>
      <c r="D312" s="67" t="s">
        <v>973</v>
      </c>
      <c r="E312" s="194">
        <v>12</v>
      </c>
      <c r="F312" s="145">
        <v>13</v>
      </c>
      <c r="G312" s="145">
        <v>204</v>
      </c>
      <c r="H312" s="204">
        <v>229</v>
      </c>
    </row>
    <row r="313" spans="1:8" s="2" customFormat="1" x14ac:dyDescent="0.25">
      <c r="A313" s="67" t="s">
        <v>974</v>
      </c>
      <c r="B313" s="67" t="s">
        <v>940</v>
      </c>
      <c r="C313" s="67" t="s">
        <v>975</v>
      </c>
      <c r="D313" s="67" t="s">
        <v>976</v>
      </c>
      <c r="E313" s="194">
        <v>40</v>
      </c>
      <c r="F313" s="145">
        <v>37</v>
      </c>
      <c r="G313" s="145">
        <v>837</v>
      </c>
      <c r="H313" s="204">
        <v>914</v>
      </c>
    </row>
    <row r="314" spans="1:8" s="2" customFormat="1" x14ac:dyDescent="0.25">
      <c r="A314" s="67" t="s">
        <v>977</v>
      </c>
      <c r="B314" s="67" t="s">
        <v>940</v>
      </c>
      <c r="C314" s="67" t="s">
        <v>950</v>
      </c>
      <c r="D314" s="67" t="s">
        <v>978</v>
      </c>
      <c r="E314" s="194">
        <v>43</v>
      </c>
      <c r="F314" s="145">
        <v>83</v>
      </c>
      <c r="G314" s="145">
        <v>1835</v>
      </c>
      <c r="H314" s="204">
        <v>1961</v>
      </c>
    </row>
    <row r="315" spans="1:8" s="2" customFormat="1" x14ac:dyDescent="0.25">
      <c r="A315" s="67" t="s">
        <v>979</v>
      </c>
      <c r="B315" s="67" t="s">
        <v>940</v>
      </c>
      <c r="C315" s="67" t="s">
        <v>980</v>
      </c>
      <c r="D315" s="67" t="s">
        <v>981</v>
      </c>
      <c r="E315" s="194">
        <v>16</v>
      </c>
      <c r="F315" s="145">
        <v>39</v>
      </c>
      <c r="G315" s="145">
        <v>469</v>
      </c>
      <c r="H315" s="204">
        <v>524</v>
      </c>
    </row>
    <row r="316" spans="1:8" s="2" customFormat="1" x14ac:dyDescent="0.25">
      <c r="A316" s="67" t="s">
        <v>982</v>
      </c>
      <c r="B316" s="67" t="s">
        <v>940</v>
      </c>
      <c r="C316" s="67" t="s">
        <v>950</v>
      </c>
      <c r="D316" s="67" t="s">
        <v>983</v>
      </c>
      <c r="E316" s="194">
        <v>65</v>
      </c>
      <c r="F316" s="145">
        <v>93</v>
      </c>
      <c r="G316" s="145">
        <v>1865</v>
      </c>
      <c r="H316" s="204">
        <v>2023</v>
      </c>
    </row>
    <row r="317" spans="1:8" s="2" customFormat="1" x14ac:dyDescent="0.25">
      <c r="A317" s="67" t="s">
        <v>984</v>
      </c>
      <c r="B317" s="67" t="s">
        <v>940</v>
      </c>
      <c r="C317" s="67" t="s">
        <v>950</v>
      </c>
      <c r="D317" s="67" t="s">
        <v>985</v>
      </c>
      <c r="E317" s="194">
        <v>26</v>
      </c>
      <c r="F317" s="145">
        <v>85</v>
      </c>
      <c r="G317" s="145">
        <v>1861</v>
      </c>
      <c r="H317" s="204">
        <v>1972</v>
      </c>
    </row>
    <row r="318" spans="1:8" s="2" customFormat="1" x14ac:dyDescent="0.25">
      <c r="A318" s="67" t="s">
        <v>986</v>
      </c>
      <c r="B318" s="67" t="s">
        <v>940</v>
      </c>
      <c r="C318" s="67" t="s">
        <v>950</v>
      </c>
      <c r="D318" s="67" t="s">
        <v>987</v>
      </c>
      <c r="E318" s="194">
        <v>29</v>
      </c>
      <c r="F318" s="145">
        <v>35</v>
      </c>
      <c r="G318" s="145">
        <v>573</v>
      </c>
      <c r="H318" s="204">
        <v>637</v>
      </c>
    </row>
    <row r="319" spans="1:8" s="2" customFormat="1" x14ac:dyDescent="0.25">
      <c r="A319" s="67" t="s">
        <v>988</v>
      </c>
      <c r="B319" s="67" t="s">
        <v>940</v>
      </c>
      <c r="C319" s="67" t="s">
        <v>989</v>
      </c>
      <c r="D319" s="67" t="s">
        <v>990</v>
      </c>
      <c r="E319" s="194">
        <v>5</v>
      </c>
      <c r="F319" s="145">
        <v>67</v>
      </c>
      <c r="G319" s="145">
        <v>1104</v>
      </c>
      <c r="H319" s="204">
        <v>1176</v>
      </c>
    </row>
    <row r="320" spans="1:8" s="2" customFormat="1" x14ac:dyDescent="0.25">
      <c r="A320" s="67" t="s">
        <v>991</v>
      </c>
      <c r="B320" s="67" t="s">
        <v>940</v>
      </c>
      <c r="C320" s="67" t="s">
        <v>992</v>
      </c>
      <c r="D320" s="67" t="s">
        <v>993</v>
      </c>
      <c r="E320" s="194">
        <v>25</v>
      </c>
      <c r="F320" s="145">
        <v>56</v>
      </c>
      <c r="G320" s="145">
        <v>653</v>
      </c>
      <c r="H320" s="204">
        <v>734</v>
      </c>
    </row>
    <row r="321" spans="1:8" s="2" customFormat="1" x14ac:dyDescent="0.25">
      <c r="A321" s="67" t="s">
        <v>994</v>
      </c>
      <c r="B321" s="67" t="s">
        <v>940</v>
      </c>
      <c r="C321" s="67" t="s">
        <v>995</v>
      </c>
      <c r="D321" s="67" t="s">
        <v>996</v>
      </c>
      <c r="E321" s="194">
        <v>71</v>
      </c>
      <c r="F321" s="145">
        <v>172</v>
      </c>
      <c r="G321" s="145">
        <v>1368</v>
      </c>
      <c r="H321" s="204">
        <v>1611</v>
      </c>
    </row>
    <row r="322" spans="1:8" s="2" customFormat="1" x14ac:dyDescent="0.25">
      <c r="A322" s="67"/>
      <c r="B322" s="67"/>
      <c r="C322" s="67" t="s">
        <v>257</v>
      </c>
      <c r="D322" s="67"/>
      <c r="E322" s="205">
        <f>SUBTOTAL(109,Listed_Buildings_by_Local_Authority[Grade I])</f>
        <v>9328</v>
      </c>
      <c r="F322" s="76">
        <f>SUBTOTAL(109,Listed_Buildings_by_Local_Authority[Grade II*])</f>
        <v>22069</v>
      </c>
      <c r="G322" s="76">
        <f>SUBTOTAL(109,Listed_Buildings_by_Local_Authority[Grade II])</f>
        <v>347729</v>
      </c>
      <c r="H322" s="198">
        <f>SUBTOTAL(109,Listed_Buildings_by_Local_Authority[Total])</f>
        <v>379126</v>
      </c>
    </row>
    <row r="323" spans="1:8" s="2" customFormat="1" x14ac:dyDescent="0.25">
      <c r="A323" s="67"/>
      <c r="B323" s="67"/>
      <c r="C323" s="67"/>
      <c r="D323" s="67"/>
      <c r="E323" s="70"/>
      <c r="F323" s="70"/>
      <c r="G323" s="70"/>
      <c r="H323" s="70"/>
    </row>
    <row r="324" spans="1:8" s="2" customFormat="1" ht="18.75" x14ac:dyDescent="0.3">
      <c r="A324" s="67"/>
      <c r="B324" s="54" t="s">
        <v>997</v>
      </c>
      <c r="C324" s="67"/>
      <c r="D324" s="67"/>
      <c r="E324" s="70"/>
      <c r="F324" s="70"/>
      <c r="G324" s="70"/>
      <c r="H324" s="70"/>
    </row>
    <row r="325" spans="1:8" s="2" customFormat="1" x14ac:dyDescent="0.25">
      <c r="A325" s="67"/>
      <c r="B325" s="67" t="s">
        <v>998</v>
      </c>
      <c r="C325" s="67" t="s">
        <v>999</v>
      </c>
      <c r="D325" s="67" t="s">
        <v>1000</v>
      </c>
      <c r="E325" s="70" t="s">
        <v>168</v>
      </c>
      <c r="F325" s="70" t="s">
        <v>169</v>
      </c>
      <c r="G325" s="70" t="s">
        <v>170</v>
      </c>
      <c r="H325" s="70" t="s">
        <v>257</v>
      </c>
    </row>
    <row r="326" spans="1:8" s="2" customFormat="1" x14ac:dyDescent="0.25">
      <c r="A326" s="67"/>
      <c r="B326" s="67" t="s">
        <v>1001</v>
      </c>
      <c r="C326" s="67"/>
      <c r="D326" s="67" t="s">
        <v>1002</v>
      </c>
      <c r="E326" s="70">
        <v>42</v>
      </c>
      <c r="F326" s="70">
        <v>132</v>
      </c>
      <c r="G326" s="70">
        <v>1902</v>
      </c>
      <c r="H326" s="70">
        <v>2076</v>
      </c>
    </row>
    <row r="327" spans="1:8" s="2" customFormat="1" x14ac:dyDescent="0.25">
      <c r="A327" s="67"/>
      <c r="B327" s="67" t="s">
        <v>1001</v>
      </c>
      <c r="C327" s="67"/>
      <c r="D327" s="67" t="s">
        <v>1003</v>
      </c>
      <c r="E327" s="70">
        <v>20</v>
      </c>
      <c r="F327" s="70">
        <v>55</v>
      </c>
      <c r="G327" s="70">
        <v>668</v>
      </c>
      <c r="H327" s="70">
        <v>743</v>
      </c>
    </row>
    <row r="328" spans="1:8" s="2" customFormat="1" x14ac:dyDescent="0.25">
      <c r="A328" s="67"/>
      <c r="B328" s="67" t="s">
        <v>1001</v>
      </c>
      <c r="C328" s="67"/>
      <c r="D328" s="67" t="s">
        <v>1004</v>
      </c>
      <c r="E328" s="70">
        <v>32</v>
      </c>
      <c r="F328" s="70">
        <v>121</v>
      </c>
      <c r="G328" s="70">
        <v>1643</v>
      </c>
      <c r="H328" s="70">
        <v>1796</v>
      </c>
    </row>
    <row r="329" spans="1:8" s="2" customFormat="1" x14ac:dyDescent="0.25">
      <c r="A329" s="67"/>
      <c r="B329" s="67" t="s">
        <v>1001</v>
      </c>
      <c r="C329" s="67"/>
      <c r="D329" s="67" t="s">
        <v>724</v>
      </c>
      <c r="E329" s="70">
        <v>13</v>
      </c>
      <c r="F329" s="70">
        <v>33</v>
      </c>
      <c r="G329" s="70">
        <v>585</v>
      </c>
      <c r="H329" s="70">
        <v>631</v>
      </c>
    </row>
    <row r="330" spans="1:8" s="2" customFormat="1" x14ac:dyDescent="0.25">
      <c r="A330" s="67"/>
      <c r="B330" s="67" t="s">
        <v>1001</v>
      </c>
      <c r="C330" s="67"/>
      <c r="D330" s="67" t="s">
        <v>1005</v>
      </c>
      <c r="E330" s="70">
        <v>32</v>
      </c>
      <c r="F330" s="70">
        <v>57</v>
      </c>
      <c r="G330" s="70">
        <v>1682</v>
      </c>
      <c r="H330" s="70">
        <v>1771</v>
      </c>
    </row>
    <row r="331" spans="1:8" s="2" customFormat="1" x14ac:dyDescent="0.25">
      <c r="A331" s="67"/>
      <c r="B331" s="67" t="s">
        <v>1001</v>
      </c>
      <c r="C331" s="67"/>
      <c r="D331" s="67" t="s">
        <v>529</v>
      </c>
      <c r="E331" s="70">
        <v>12</v>
      </c>
      <c r="F331" s="70">
        <v>10</v>
      </c>
      <c r="G331" s="70">
        <v>205</v>
      </c>
      <c r="H331" s="70">
        <v>227</v>
      </c>
    </row>
    <row r="332" spans="1:8" s="2" customFormat="1" x14ac:dyDescent="0.25">
      <c r="A332" s="67"/>
      <c r="B332" s="67" t="s">
        <v>1001</v>
      </c>
      <c r="C332" s="67"/>
      <c r="D332" s="67" t="s">
        <v>1006</v>
      </c>
      <c r="E332" s="70">
        <v>37</v>
      </c>
      <c r="F332" s="70">
        <v>97</v>
      </c>
      <c r="G332" s="70">
        <v>2007</v>
      </c>
      <c r="H332" s="70">
        <v>2141</v>
      </c>
    </row>
    <row r="333" spans="1:8" s="2" customFormat="1" x14ac:dyDescent="0.25">
      <c r="A333" s="67"/>
      <c r="B333" s="67" t="s">
        <v>1001</v>
      </c>
      <c r="C333" s="67"/>
      <c r="D333" s="67" t="s">
        <v>1007</v>
      </c>
      <c r="E333" s="70">
        <v>152</v>
      </c>
      <c r="F333" s="70">
        <v>228</v>
      </c>
      <c r="G333" s="70">
        <v>4824</v>
      </c>
      <c r="H333" s="70">
        <v>5204</v>
      </c>
    </row>
    <row r="334" spans="1:8" s="2" customFormat="1" x14ac:dyDescent="0.25">
      <c r="A334" s="67"/>
      <c r="B334" s="67" t="s">
        <v>1001</v>
      </c>
      <c r="C334" s="67"/>
      <c r="D334" s="67" t="s">
        <v>1008</v>
      </c>
      <c r="E334" s="70">
        <v>20</v>
      </c>
      <c r="F334" s="70">
        <v>35</v>
      </c>
      <c r="G334" s="70">
        <v>210</v>
      </c>
      <c r="H334" s="70">
        <v>265</v>
      </c>
    </row>
    <row r="335" spans="1:8" s="2" customFormat="1" x14ac:dyDescent="0.25">
      <c r="A335" s="67"/>
      <c r="B335" s="67" t="s">
        <v>1001</v>
      </c>
      <c r="C335" s="67"/>
      <c r="D335" s="67" t="s">
        <v>1009</v>
      </c>
      <c r="E335" s="70">
        <v>25</v>
      </c>
      <c r="F335" s="70">
        <v>105</v>
      </c>
      <c r="G335" s="70">
        <v>2008</v>
      </c>
      <c r="H335" s="70">
        <v>2138</v>
      </c>
    </row>
    <row r="336" spans="1:8" s="2" customFormat="1" x14ac:dyDescent="0.25">
      <c r="A336" s="67"/>
      <c r="B336" s="67" t="s">
        <v>257</v>
      </c>
      <c r="C336" s="67"/>
      <c r="D336" s="67"/>
      <c r="E336" s="76">
        <f>SUBTOTAL(109,Listed_Buildings_by_NationalParks[Grade I])</f>
        <v>385</v>
      </c>
      <c r="F336" s="76">
        <f>SUBTOTAL(109,Listed_Buildings_by_NationalParks[Grade II*])</f>
        <v>873</v>
      </c>
      <c r="G336" s="76">
        <f>SUBTOTAL(109,Listed_Buildings_by_NationalParks[Grade II])</f>
        <v>15734</v>
      </c>
      <c r="H336" s="76">
        <f>SUBTOTAL(109,Listed_Buildings_by_NationalParks[Total])</f>
        <v>16992</v>
      </c>
    </row>
    <row r="337" spans="1:8" s="2" customFormat="1" x14ac:dyDescent="0.25">
      <c r="A337" s="67"/>
      <c r="B337" s="67"/>
      <c r="C337" s="67"/>
      <c r="D337" s="67"/>
      <c r="E337" s="70"/>
      <c r="F337" s="70"/>
      <c r="G337" s="70"/>
      <c r="H337" s="70"/>
    </row>
    <row r="338" spans="1:8" s="2" customFormat="1" ht="18.75" x14ac:dyDescent="0.3">
      <c r="A338" s="67"/>
      <c r="B338" s="54" t="s">
        <v>1010</v>
      </c>
      <c r="C338" s="67"/>
      <c r="D338" s="67"/>
      <c r="E338" s="70"/>
      <c r="F338" s="70"/>
      <c r="G338" s="70"/>
      <c r="H338" s="70"/>
    </row>
    <row r="339" spans="1:8" s="2" customFormat="1" x14ac:dyDescent="0.25">
      <c r="A339" s="67"/>
      <c r="B339" s="67" t="s">
        <v>998</v>
      </c>
      <c r="C339" s="67" t="s">
        <v>999</v>
      </c>
      <c r="D339" s="67" t="s">
        <v>1000</v>
      </c>
      <c r="E339" s="70" t="s">
        <v>168</v>
      </c>
      <c r="F339" s="70" t="s">
        <v>169</v>
      </c>
      <c r="G339" s="70" t="s">
        <v>170</v>
      </c>
      <c r="H339" s="70" t="s">
        <v>257</v>
      </c>
    </row>
    <row r="340" spans="1:8" s="2" customFormat="1" x14ac:dyDescent="0.25">
      <c r="A340" s="67"/>
      <c r="B340" s="67" t="s">
        <v>1011</v>
      </c>
      <c r="C340" s="67"/>
      <c r="D340" s="67" t="s">
        <v>1012</v>
      </c>
      <c r="E340" s="70">
        <v>6</v>
      </c>
      <c r="F340" s="70">
        <v>10</v>
      </c>
      <c r="G340" s="70">
        <v>94</v>
      </c>
      <c r="H340" s="70">
        <v>110</v>
      </c>
    </row>
    <row r="341" spans="1:8" s="2" customFormat="1" x14ac:dyDescent="0.25">
      <c r="A341" s="67"/>
      <c r="B341" s="67" t="s">
        <v>1011</v>
      </c>
      <c r="C341" s="67"/>
      <c r="D341" s="67" t="s">
        <v>1013</v>
      </c>
      <c r="E341" s="70">
        <v>13</v>
      </c>
      <c r="F341" s="70">
        <v>47</v>
      </c>
      <c r="G341" s="70">
        <v>711</v>
      </c>
      <c r="H341" s="70">
        <v>771</v>
      </c>
    </row>
    <row r="342" spans="1:8" s="2" customFormat="1" x14ac:dyDescent="0.25">
      <c r="A342" s="67"/>
      <c r="B342" s="67" t="s">
        <v>1011</v>
      </c>
      <c r="C342" s="67"/>
      <c r="D342" s="67" t="s">
        <v>873</v>
      </c>
      <c r="E342" s="70">
        <v>8</v>
      </c>
      <c r="F342" s="70">
        <v>7</v>
      </c>
      <c r="G342" s="70">
        <v>52</v>
      </c>
      <c r="H342" s="70">
        <v>67</v>
      </c>
    </row>
    <row r="343" spans="1:8" s="2" customFormat="1" x14ac:dyDescent="0.25">
      <c r="A343" s="67"/>
      <c r="B343" s="67" t="s">
        <v>1011</v>
      </c>
      <c r="C343" s="67"/>
      <c r="D343" s="67" t="s">
        <v>1014</v>
      </c>
      <c r="E343" s="70">
        <v>7</v>
      </c>
      <c r="F343" s="70">
        <v>5</v>
      </c>
      <c r="G343" s="70">
        <v>259</v>
      </c>
      <c r="H343" s="70">
        <v>271</v>
      </c>
    </row>
    <row r="344" spans="1:8" s="2" customFormat="1" x14ac:dyDescent="0.25">
      <c r="A344" s="67"/>
      <c r="B344" s="67" t="s">
        <v>1011</v>
      </c>
      <c r="C344" s="67"/>
      <c r="D344" s="67" t="s">
        <v>1015</v>
      </c>
      <c r="E344" s="70">
        <v>47</v>
      </c>
      <c r="F344" s="70">
        <v>117</v>
      </c>
      <c r="G344" s="70">
        <v>2046</v>
      </c>
      <c r="H344" s="70">
        <v>2210</v>
      </c>
    </row>
    <row r="345" spans="1:8" s="2" customFormat="1" x14ac:dyDescent="0.25">
      <c r="A345" s="67"/>
      <c r="B345" s="67" t="s">
        <v>1011</v>
      </c>
      <c r="C345" s="67"/>
      <c r="D345" s="67" t="s">
        <v>804</v>
      </c>
      <c r="E345" s="70">
        <v>56</v>
      </c>
      <c r="F345" s="70">
        <v>154</v>
      </c>
      <c r="G345" s="70">
        <v>3137</v>
      </c>
      <c r="H345" s="70">
        <v>3347</v>
      </c>
    </row>
    <row r="346" spans="1:8" s="2" customFormat="1" x14ac:dyDescent="0.25">
      <c r="A346" s="67"/>
      <c r="B346" s="67" t="s">
        <v>1011</v>
      </c>
      <c r="C346" s="67"/>
      <c r="D346" s="67" t="s">
        <v>1016</v>
      </c>
      <c r="E346" s="70">
        <v>209</v>
      </c>
      <c r="F346" s="70">
        <v>596</v>
      </c>
      <c r="G346" s="70">
        <v>9790</v>
      </c>
      <c r="H346" s="70">
        <v>10595</v>
      </c>
    </row>
    <row r="347" spans="1:8" s="2" customFormat="1" x14ac:dyDescent="0.25">
      <c r="A347" s="67"/>
      <c r="B347" s="67" t="s">
        <v>1011</v>
      </c>
      <c r="C347" s="67"/>
      <c r="D347" s="67" t="s">
        <v>1017</v>
      </c>
      <c r="E347" s="70">
        <v>78</v>
      </c>
      <c r="F347" s="70">
        <v>107</v>
      </c>
      <c r="G347" s="70">
        <v>1878</v>
      </c>
      <c r="H347" s="70">
        <v>2063</v>
      </c>
    </row>
    <row r="348" spans="1:8" s="2" customFormat="1" x14ac:dyDescent="0.25">
      <c r="A348" s="67"/>
      <c r="B348" s="67" t="s">
        <v>1011</v>
      </c>
      <c r="C348" s="67"/>
      <c r="D348" s="67" t="s">
        <v>1018</v>
      </c>
      <c r="E348" s="70">
        <v>22</v>
      </c>
      <c r="F348" s="70">
        <v>48</v>
      </c>
      <c r="G348" s="70">
        <v>606</v>
      </c>
      <c r="H348" s="70">
        <v>676</v>
      </c>
    </row>
    <row r="349" spans="1:8" s="2" customFormat="1" x14ac:dyDescent="0.25">
      <c r="A349" s="67"/>
      <c r="B349" s="67" t="s">
        <v>1011</v>
      </c>
      <c r="C349" s="67"/>
      <c r="D349" s="67" t="s">
        <v>809</v>
      </c>
      <c r="E349" s="70">
        <v>114</v>
      </c>
      <c r="F349" s="70">
        <v>223</v>
      </c>
      <c r="G349" s="70">
        <v>3675</v>
      </c>
      <c r="H349" s="70">
        <v>4012</v>
      </c>
    </row>
    <row r="350" spans="1:8" s="2" customFormat="1" x14ac:dyDescent="0.25">
      <c r="A350" s="67"/>
      <c r="B350" s="67" t="s">
        <v>1011</v>
      </c>
      <c r="C350" s="67"/>
      <c r="D350" s="67" t="s">
        <v>812</v>
      </c>
      <c r="E350" s="70">
        <v>14</v>
      </c>
      <c r="F350" s="70">
        <v>62</v>
      </c>
      <c r="G350" s="70">
        <v>790</v>
      </c>
      <c r="H350" s="70">
        <v>866</v>
      </c>
    </row>
    <row r="351" spans="1:8" s="2" customFormat="1" x14ac:dyDescent="0.25">
      <c r="A351" s="67"/>
      <c r="B351" s="67" t="s">
        <v>1011</v>
      </c>
      <c r="C351" s="67"/>
      <c r="D351" s="67" t="s">
        <v>1019</v>
      </c>
      <c r="E351" s="70">
        <v>13</v>
      </c>
      <c r="F351" s="70">
        <v>37</v>
      </c>
      <c r="G351" s="70">
        <v>769</v>
      </c>
      <c r="H351" s="70">
        <v>819</v>
      </c>
    </row>
    <row r="352" spans="1:8" s="2" customFormat="1" x14ac:dyDescent="0.25">
      <c r="A352" s="67"/>
      <c r="B352" s="67" t="s">
        <v>1011</v>
      </c>
      <c r="C352" s="67"/>
      <c r="D352" s="67" t="s">
        <v>1020</v>
      </c>
      <c r="E352" s="70">
        <v>87</v>
      </c>
      <c r="F352" s="70">
        <v>256</v>
      </c>
      <c r="G352" s="70">
        <v>4948</v>
      </c>
      <c r="H352" s="70">
        <v>5291</v>
      </c>
    </row>
    <row r="353" spans="1:8" s="2" customFormat="1" x14ac:dyDescent="0.25">
      <c r="A353" s="67"/>
      <c r="B353" s="67" t="s">
        <v>1011</v>
      </c>
      <c r="C353" s="67"/>
      <c r="D353" s="67" t="s">
        <v>1021</v>
      </c>
      <c r="E353" s="70">
        <v>32</v>
      </c>
      <c r="F353" s="70">
        <v>27</v>
      </c>
      <c r="G353" s="70">
        <v>314</v>
      </c>
      <c r="H353" s="70">
        <v>373</v>
      </c>
    </row>
    <row r="354" spans="1:8" s="2" customFormat="1" x14ac:dyDescent="0.25">
      <c r="A354" s="67"/>
      <c r="B354" s="67" t="s">
        <v>1011</v>
      </c>
      <c r="C354" s="67"/>
      <c r="D354" s="67" t="s">
        <v>1022</v>
      </c>
      <c r="E354" s="70">
        <v>19</v>
      </c>
      <c r="F354" s="70">
        <v>32</v>
      </c>
      <c r="G354" s="70">
        <v>613</v>
      </c>
      <c r="H354" s="70">
        <v>664</v>
      </c>
    </row>
    <row r="355" spans="1:8" s="2" customFormat="1" x14ac:dyDescent="0.25">
      <c r="A355" s="67"/>
      <c r="B355" s="67" t="s">
        <v>1011</v>
      </c>
      <c r="C355" s="67"/>
      <c r="D355" s="67" t="s">
        <v>1023</v>
      </c>
      <c r="E355" s="70">
        <v>4</v>
      </c>
      <c r="F355" s="70">
        <v>8</v>
      </c>
      <c r="G355" s="70">
        <v>118</v>
      </c>
      <c r="H355" s="70">
        <v>130</v>
      </c>
    </row>
    <row r="356" spans="1:8" s="2" customFormat="1" x14ac:dyDescent="0.25">
      <c r="A356" s="67"/>
      <c r="B356" s="67" t="s">
        <v>1011</v>
      </c>
      <c r="C356" s="67"/>
      <c r="D356" s="67" t="s">
        <v>1024</v>
      </c>
      <c r="E356" s="70">
        <v>94</v>
      </c>
      <c r="F356" s="70">
        <v>156</v>
      </c>
      <c r="G356" s="70">
        <v>2515</v>
      </c>
      <c r="H356" s="70">
        <v>2765</v>
      </c>
    </row>
    <row r="357" spans="1:8" s="2" customFormat="1" x14ac:dyDescent="0.25">
      <c r="A357" s="67"/>
      <c r="B357" s="67" t="s">
        <v>1011</v>
      </c>
      <c r="C357" s="67"/>
      <c r="D357" s="67" t="s">
        <v>1025</v>
      </c>
      <c r="E357" s="70">
        <v>14</v>
      </c>
      <c r="F357" s="70">
        <v>35</v>
      </c>
      <c r="G357" s="70">
        <v>279</v>
      </c>
      <c r="H357" s="70">
        <v>328</v>
      </c>
    </row>
    <row r="358" spans="1:8" s="2" customFormat="1" x14ac:dyDescent="0.25">
      <c r="A358" s="67"/>
      <c r="B358" s="67" t="s">
        <v>1011</v>
      </c>
      <c r="C358" s="67"/>
      <c r="D358" s="67" t="s">
        <v>888</v>
      </c>
      <c r="E358" s="70">
        <v>5</v>
      </c>
      <c r="F358" s="70">
        <v>25</v>
      </c>
      <c r="G358" s="70">
        <v>317</v>
      </c>
      <c r="H358" s="70">
        <v>347</v>
      </c>
    </row>
    <row r="359" spans="1:8" s="2" customFormat="1" x14ac:dyDescent="0.25">
      <c r="A359" s="67"/>
      <c r="B359" s="67" t="s">
        <v>1011</v>
      </c>
      <c r="C359" s="67"/>
      <c r="D359" s="67" t="s">
        <v>1026</v>
      </c>
      <c r="E359" s="70">
        <v>11</v>
      </c>
      <c r="F359" s="70">
        <v>18</v>
      </c>
      <c r="G359" s="70">
        <v>177</v>
      </c>
      <c r="H359" s="70">
        <v>206</v>
      </c>
    </row>
    <row r="360" spans="1:8" s="2" customFormat="1" x14ac:dyDescent="0.25">
      <c r="A360" s="67"/>
      <c r="B360" s="67" t="s">
        <v>1011</v>
      </c>
      <c r="C360" s="67"/>
      <c r="D360" s="67" t="s">
        <v>1027</v>
      </c>
      <c r="E360" s="70">
        <v>17</v>
      </c>
      <c r="F360" s="70">
        <v>26</v>
      </c>
      <c r="G360" s="70">
        <v>526</v>
      </c>
      <c r="H360" s="70">
        <v>569</v>
      </c>
    </row>
    <row r="361" spans="1:8" s="2" customFormat="1" x14ac:dyDescent="0.25">
      <c r="A361" s="67"/>
      <c r="B361" s="67" t="s">
        <v>1011</v>
      </c>
      <c r="C361" s="67"/>
      <c r="D361" s="67" t="s">
        <v>1028</v>
      </c>
      <c r="E361" s="70">
        <v>42</v>
      </c>
      <c r="F361" s="70">
        <v>64</v>
      </c>
      <c r="G361" s="70">
        <v>766</v>
      </c>
      <c r="H361" s="70">
        <v>872</v>
      </c>
    </row>
    <row r="362" spans="1:8" s="2" customFormat="1" x14ac:dyDescent="0.25">
      <c r="A362" s="67"/>
      <c r="B362" s="67" t="s">
        <v>1011</v>
      </c>
      <c r="C362" s="67"/>
      <c r="D362" s="67" t="s">
        <v>828</v>
      </c>
      <c r="E362" s="70">
        <v>6</v>
      </c>
      <c r="F362" s="70">
        <v>22</v>
      </c>
      <c r="G362" s="70">
        <v>389</v>
      </c>
      <c r="H362" s="70">
        <v>417</v>
      </c>
    </row>
    <row r="363" spans="1:8" s="2" customFormat="1" x14ac:dyDescent="0.25">
      <c r="A363" s="67"/>
      <c r="B363" s="67" t="s">
        <v>1011</v>
      </c>
      <c r="C363" s="67"/>
      <c r="D363" s="67" t="s">
        <v>1029</v>
      </c>
      <c r="E363" s="70">
        <v>6</v>
      </c>
      <c r="F363" s="70">
        <v>31</v>
      </c>
      <c r="G363" s="70">
        <v>875</v>
      </c>
      <c r="H363" s="70">
        <v>912</v>
      </c>
    </row>
    <row r="364" spans="1:8" s="2" customFormat="1" x14ac:dyDescent="0.25">
      <c r="A364" s="67"/>
      <c r="B364" s="67" t="s">
        <v>1011</v>
      </c>
      <c r="C364" s="67"/>
      <c r="D364" s="67" t="s">
        <v>1030</v>
      </c>
      <c r="E364" s="70">
        <v>77</v>
      </c>
      <c r="F364" s="70">
        <v>180</v>
      </c>
      <c r="G364" s="70">
        <v>3828</v>
      </c>
      <c r="H364" s="70">
        <v>4085</v>
      </c>
    </row>
    <row r="365" spans="1:8" s="2" customFormat="1" x14ac:dyDescent="0.25">
      <c r="A365" s="67"/>
      <c r="B365" s="67" t="s">
        <v>1011</v>
      </c>
      <c r="C365" s="67"/>
      <c r="D365" s="67" t="s">
        <v>1031</v>
      </c>
      <c r="E365" s="70">
        <v>10</v>
      </c>
      <c r="F365" s="70">
        <v>16</v>
      </c>
      <c r="G365" s="70">
        <v>252</v>
      </c>
      <c r="H365" s="70">
        <v>278</v>
      </c>
    </row>
    <row r="366" spans="1:8" s="2" customFormat="1" x14ac:dyDescent="0.25">
      <c r="A366" s="67"/>
      <c r="B366" s="67" t="s">
        <v>1011</v>
      </c>
      <c r="C366" s="67"/>
      <c r="D366" s="67" t="s">
        <v>1032</v>
      </c>
      <c r="E366" s="70">
        <v>8</v>
      </c>
      <c r="F366" s="70">
        <v>27</v>
      </c>
      <c r="G366" s="70">
        <v>171</v>
      </c>
      <c r="H366" s="70">
        <v>206</v>
      </c>
    </row>
    <row r="367" spans="1:8" s="2" customFormat="1" x14ac:dyDescent="0.25">
      <c r="A367" s="67"/>
      <c r="B367" s="67" t="s">
        <v>1011</v>
      </c>
      <c r="C367" s="67"/>
      <c r="D367" s="67" t="s">
        <v>1033</v>
      </c>
      <c r="E367" s="70">
        <v>24</v>
      </c>
      <c r="F367" s="70">
        <v>75</v>
      </c>
      <c r="G367" s="70">
        <v>976</v>
      </c>
      <c r="H367" s="70">
        <v>1075</v>
      </c>
    </row>
    <row r="368" spans="1:8" s="2" customFormat="1" x14ac:dyDescent="0.25">
      <c r="A368" s="67"/>
      <c r="B368" s="67" t="s">
        <v>1011</v>
      </c>
      <c r="C368" s="67"/>
      <c r="D368" s="67" t="s">
        <v>1034</v>
      </c>
      <c r="E368" s="70">
        <v>4</v>
      </c>
      <c r="F368" s="70">
        <v>7</v>
      </c>
      <c r="G368" s="70">
        <v>94</v>
      </c>
      <c r="H368" s="70">
        <v>105</v>
      </c>
    </row>
    <row r="369" spans="1:8" s="2" customFormat="1" x14ac:dyDescent="0.25">
      <c r="A369" s="67"/>
      <c r="B369" s="67" t="s">
        <v>1011</v>
      </c>
      <c r="C369" s="67"/>
      <c r="D369" s="67" t="s">
        <v>1035</v>
      </c>
      <c r="E369" s="70">
        <v>39</v>
      </c>
      <c r="F369" s="70">
        <v>59</v>
      </c>
      <c r="G369" s="70">
        <v>1222</v>
      </c>
      <c r="H369" s="70">
        <v>1320</v>
      </c>
    </row>
    <row r="370" spans="1:8" s="2" customFormat="1" x14ac:dyDescent="0.25">
      <c r="A370" s="67"/>
      <c r="B370" s="67" t="s">
        <v>1011</v>
      </c>
      <c r="C370" s="67"/>
      <c r="D370" s="67" t="s">
        <v>1036</v>
      </c>
      <c r="E370" s="70">
        <v>21</v>
      </c>
      <c r="F370" s="70">
        <v>44</v>
      </c>
      <c r="G370" s="70">
        <v>648</v>
      </c>
      <c r="H370" s="70">
        <v>713</v>
      </c>
    </row>
    <row r="371" spans="1:8" s="2" customFormat="1" x14ac:dyDescent="0.25">
      <c r="A371" s="67"/>
      <c r="B371" s="67" t="s">
        <v>1011</v>
      </c>
      <c r="C371" s="67"/>
      <c r="D371" s="67" t="s">
        <v>1037</v>
      </c>
      <c r="E371" s="70">
        <v>20</v>
      </c>
      <c r="F371" s="70">
        <v>59</v>
      </c>
      <c r="G371" s="70">
        <v>1110</v>
      </c>
      <c r="H371" s="70">
        <v>1189</v>
      </c>
    </row>
    <row r="372" spans="1:8" s="2" customFormat="1" x14ac:dyDescent="0.25">
      <c r="A372" s="67"/>
      <c r="B372" s="67" t="s">
        <v>1011</v>
      </c>
      <c r="C372" s="67"/>
      <c r="D372" s="67" t="s">
        <v>1038</v>
      </c>
      <c r="E372" s="70">
        <v>29</v>
      </c>
      <c r="F372" s="70">
        <v>46</v>
      </c>
      <c r="G372" s="70">
        <v>567</v>
      </c>
      <c r="H372" s="70">
        <v>642</v>
      </c>
    </row>
    <row r="373" spans="1:8" s="2" customFormat="1" x14ac:dyDescent="0.25">
      <c r="A373" s="67"/>
      <c r="B373" s="67" t="s">
        <v>1011</v>
      </c>
      <c r="C373" s="67"/>
      <c r="D373" s="67" t="s">
        <v>1039</v>
      </c>
      <c r="E373" s="70">
        <v>20</v>
      </c>
      <c r="F373" s="70">
        <v>40</v>
      </c>
      <c r="G373" s="70">
        <v>704</v>
      </c>
      <c r="H373" s="70">
        <v>764</v>
      </c>
    </row>
    <row r="374" spans="1:8" s="2" customFormat="1" x14ac:dyDescent="0.25">
      <c r="A374" s="67"/>
      <c r="B374" s="67" t="s">
        <v>257</v>
      </c>
      <c r="C374" s="67"/>
      <c r="D374" s="67"/>
      <c r="E374" s="76">
        <f>SUBTOTAL(109,Listed_Buildings_by_AONB[Grade I])</f>
        <v>1176</v>
      </c>
      <c r="F374" s="76">
        <f>SUBTOTAL(109,Listed_Buildings_by_AONB[Grade II*])</f>
        <v>2666</v>
      </c>
      <c r="G374" s="76">
        <f>SUBTOTAL(109,Listed_Buildings_by_AONB[Grade II])</f>
        <v>45216</v>
      </c>
      <c r="H374" s="76">
        <f>SUBTOTAL(109,Listed_Buildings_by_AONB[Total])</f>
        <v>49058</v>
      </c>
    </row>
    <row r="375" spans="1:8" s="8" customFormat="1" ht="12" x14ac:dyDescent="0.25">
      <c r="B375" s="8" t="s">
        <v>252</v>
      </c>
    </row>
    <row r="376" spans="1:8" s="8" customFormat="1" ht="26.45" customHeight="1" x14ac:dyDescent="0.25">
      <c r="B376" s="270" t="s">
        <v>1040</v>
      </c>
      <c r="C376" s="270"/>
      <c r="D376" s="270"/>
      <c r="E376" s="270"/>
      <c r="F376" s="270"/>
      <c r="G376" s="270"/>
      <c r="H376" s="270"/>
    </row>
    <row r="377" spans="1:8" s="8" customFormat="1" ht="36.6" customHeight="1" x14ac:dyDescent="0.25">
      <c r="B377" s="270" t="s">
        <v>1041</v>
      </c>
      <c r="C377" s="270"/>
      <c r="D377" s="270"/>
      <c r="E377" s="270"/>
      <c r="F377" s="270"/>
      <c r="G377" s="270"/>
      <c r="H377" s="270"/>
    </row>
    <row r="378" spans="1:8" s="8" customFormat="1" ht="12" x14ac:dyDescent="0.25">
      <c r="B378" s="8" t="s">
        <v>1042</v>
      </c>
    </row>
    <row r="379" spans="1:8" s="8" customFormat="1" ht="12" x14ac:dyDescent="0.25">
      <c r="B379" s="8" t="s">
        <v>1043</v>
      </c>
    </row>
    <row r="380" spans="1:8" s="8" customFormat="1" ht="12" x14ac:dyDescent="0.25">
      <c r="B380" s="8" t="s">
        <v>1044</v>
      </c>
    </row>
    <row r="381" spans="1:8" s="8" customFormat="1" ht="12" x14ac:dyDescent="0.25">
      <c r="B381" s="8" t="s">
        <v>1045</v>
      </c>
    </row>
    <row r="382" spans="1:8" s="8" customFormat="1" ht="12" x14ac:dyDescent="0.25">
      <c r="B382" s="8" t="s">
        <v>1046</v>
      </c>
    </row>
  </sheetData>
  <mergeCells count="3">
    <mergeCell ref="E11:H11"/>
    <mergeCell ref="B376:H376"/>
    <mergeCell ref="B377:H377"/>
  </mergeCells>
  <conditionalFormatting sqref="B13:B321">
    <cfRule type="expression" dxfId="756" priority="1">
      <formula>B13=B12</formula>
    </cfRule>
  </conditionalFormatting>
  <hyperlinks>
    <hyperlink ref="B1" location="'Contents'!B7" display="⇐ Return to contents" xr:uid="{F7C5272B-5945-498C-810F-4F0AF1CDE618}"/>
  </hyperlinks>
  <pageMargins left="0.7" right="0.7" top="0.75" bottom="0.75" header="0.3" footer="0.3"/>
  <pageSetup orientation="portrait" horizontalDpi="300" verticalDpi="300" r:id="rId1"/>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9"/>
  <sheetViews>
    <sheetView showGridLines="0" zoomScaleNormal="100" workbookViewId="0">
      <selection activeCell="B1" sqref="B1"/>
    </sheetView>
  </sheetViews>
  <sheetFormatPr defaultColWidth="9.140625" defaultRowHeight="14.25" x14ac:dyDescent="0.2"/>
  <cols>
    <col min="1" max="1" width="33.5703125" style="2" customWidth="1"/>
    <col min="2" max="13" width="17" style="2" customWidth="1"/>
    <col min="14" max="16384" width="9.140625" style="2"/>
  </cols>
  <sheetData>
    <row r="1" spans="1:14" ht="15" x14ac:dyDescent="0.25">
      <c r="A1" s="51" t="s">
        <v>33</v>
      </c>
      <c r="B1" s="67"/>
      <c r="C1" s="67"/>
      <c r="D1" s="67"/>
      <c r="E1" s="67"/>
      <c r="F1" s="67"/>
      <c r="G1" s="67"/>
      <c r="H1" s="67"/>
      <c r="I1" s="67"/>
      <c r="J1" s="67"/>
      <c r="K1" s="67"/>
      <c r="L1" s="67"/>
      <c r="M1" s="67"/>
    </row>
    <row r="2" spans="1:14" s="1" customFormat="1" ht="31.5" x14ac:dyDescent="0.5">
      <c r="A2" s="52" t="s">
        <v>58</v>
      </c>
      <c r="B2" s="52"/>
      <c r="C2" s="52"/>
      <c r="D2" s="52"/>
      <c r="E2" s="52"/>
      <c r="F2" s="52"/>
      <c r="G2" s="52"/>
      <c r="H2" s="52"/>
      <c r="I2" s="52"/>
      <c r="J2" s="52"/>
      <c r="K2" s="52"/>
      <c r="L2" s="52"/>
      <c r="M2" s="52"/>
    </row>
    <row r="3" spans="1:14" ht="63" customHeight="1" x14ac:dyDescent="0.25">
      <c r="A3" s="271" t="s">
        <v>1047</v>
      </c>
      <c r="B3" s="271"/>
      <c r="C3" s="271"/>
      <c r="D3" s="271"/>
      <c r="E3" s="271"/>
      <c r="F3" s="271"/>
      <c r="G3" s="67"/>
      <c r="H3" s="67"/>
      <c r="I3" s="67"/>
      <c r="J3" s="67"/>
      <c r="K3" s="67"/>
      <c r="L3" s="67"/>
      <c r="M3" s="67"/>
    </row>
    <row r="4" spans="1:14" ht="30.6" customHeight="1" x14ac:dyDescent="0.25">
      <c r="A4" s="271" t="s">
        <v>1048</v>
      </c>
      <c r="B4" s="271"/>
      <c r="C4" s="271"/>
      <c r="D4" s="271"/>
      <c r="E4" s="271"/>
      <c r="F4" s="271"/>
      <c r="G4" s="67"/>
      <c r="H4" s="67"/>
      <c r="I4" s="67"/>
      <c r="J4" s="67"/>
      <c r="K4" s="67"/>
      <c r="L4" s="67"/>
      <c r="M4" s="67"/>
    </row>
    <row r="5" spans="1:14" ht="15" x14ac:dyDescent="0.25">
      <c r="A5" s="67"/>
      <c r="B5" s="67"/>
      <c r="C5" s="67"/>
      <c r="D5" s="67"/>
      <c r="E5" s="67"/>
      <c r="F5" s="67"/>
      <c r="G5" s="67"/>
      <c r="H5" s="67"/>
      <c r="I5" s="67"/>
      <c r="J5" s="67"/>
      <c r="K5" s="67"/>
      <c r="L5" s="67"/>
      <c r="M5" s="67"/>
    </row>
    <row r="6" spans="1:14" s="7" customFormat="1" ht="21" x14ac:dyDescent="0.3">
      <c r="A6" s="54" t="s">
        <v>1049</v>
      </c>
      <c r="B6" s="54"/>
      <c r="C6" s="54"/>
      <c r="D6" s="54"/>
      <c r="E6" s="54"/>
      <c r="F6" s="54"/>
      <c r="G6" s="54"/>
      <c r="H6" s="54"/>
      <c r="I6" s="54"/>
      <c r="J6" s="54"/>
      <c r="K6" s="54"/>
      <c r="L6" s="54"/>
      <c r="M6" s="54"/>
    </row>
    <row r="7" spans="1:14" s="3" customFormat="1" ht="45" x14ac:dyDescent="0.25">
      <c r="A7" s="69" t="s">
        <v>210</v>
      </c>
      <c r="B7" s="69" t="s">
        <v>135</v>
      </c>
      <c r="C7" s="69" t="s">
        <v>136</v>
      </c>
      <c r="D7" s="69" t="s">
        <v>137</v>
      </c>
      <c r="E7" s="69" t="s">
        <v>1050</v>
      </c>
      <c r="F7" s="69" t="s">
        <v>1051</v>
      </c>
      <c r="G7" s="69" t="s">
        <v>234</v>
      </c>
      <c r="H7" s="69"/>
      <c r="I7" s="69"/>
      <c r="J7" s="69"/>
      <c r="K7" s="69"/>
      <c r="L7" s="69"/>
      <c r="M7" s="69"/>
      <c r="N7" s="69"/>
    </row>
    <row r="8" spans="1:14" ht="15" x14ac:dyDescent="0.25">
      <c r="A8" s="67" t="s">
        <v>176</v>
      </c>
      <c r="B8" s="70">
        <v>1209</v>
      </c>
      <c r="C8" s="70">
        <v>1214</v>
      </c>
      <c r="D8" s="110">
        <v>1214</v>
      </c>
      <c r="E8" s="183">
        <f>Conservation_Areas_by_Region[[#This Row],[2021]]/MAX(Conservation_Areas_by_Region[2021])</f>
        <v>0.12258911440977481</v>
      </c>
      <c r="F8" s="198">
        <f>Conservation_Areas_by_Region[[#This Row],[2021]]-Conservation_Areas_by_Region[[#This Row],[2020]]</f>
        <v>0</v>
      </c>
      <c r="G8" s="67"/>
      <c r="H8" s="67"/>
      <c r="I8" s="67"/>
      <c r="J8" s="67"/>
      <c r="K8" s="67"/>
      <c r="L8" s="67"/>
      <c r="M8" s="67"/>
      <c r="N8" s="67"/>
    </row>
    <row r="9" spans="1:14" ht="15" x14ac:dyDescent="0.25">
      <c r="A9" s="67" t="s">
        <v>1052</v>
      </c>
      <c r="B9" s="70">
        <v>3131</v>
      </c>
      <c r="C9" s="70">
        <v>3151</v>
      </c>
      <c r="D9" s="110">
        <v>3151</v>
      </c>
      <c r="E9" s="183">
        <f>Conservation_Areas_by_Region[[#This Row],[2020]]/$C$15</f>
        <v>0.31821854170874569</v>
      </c>
      <c r="F9" s="198">
        <f>Conservation_Areas_by_Region[[#This Row],[2021]]-Conservation_Areas_by_Region[[#This Row],[2020]]</f>
        <v>0</v>
      </c>
      <c r="G9" s="67"/>
      <c r="H9" s="67"/>
      <c r="I9" s="67"/>
      <c r="J9" s="67"/>
      <c r="K9" s="67"/>
      <c r="L9" s="67"/>
      <c r="M9" s="67"/>
      <c r="N9" s="67"/>
    </row>
    <row r="10" spans="1:14" ht="15" x14ac:dyDescent="0.25">
      <c r="A10" s="67" t="s">
        <v>1053</v>
      </c>
      <c r="B10" s="70">
        <v>1926</v>
      </c>
      <c r="C10" s="70">
        <v>1928</v>
      </c>
      <c r="D10" s="110">
        <v>1929</v>
      </c>
      <c r="E10" s="183">
        <f>Conservation_Areas_by_Region[[#This Row],[2020]]/$C$15</f>
        <v>0.19470813976974349</v>
      </c>
      <c r="F10" s="198">
        <f>Conservation_Areas_by_Region[[#This Row],[2021]]-Conservation_Areas_by_Region[[#This Row],[2020]]</f>
        <v>1</v>
      </c>
      <c r="G10" s="67"/>
      <c r="H10" s="67"/>
      <c r="I10" s="67"/>
      <c r="J10" s="67"/>
      <c r="K10" s="67"/>
      <c r="L10" s="67"/>
      <c r="M10" s="67"/>
      <c r="N10" s="67"/>
    </row>
    <row r="11" spans="1:14" ht="15" x14ac:dyDescent="0.25">
      <c r="A11" s="67" t="s">
        <v>1054</v>
      </c>
      <c r="B11" s="70">
        <v>1188</v>
      </c>
      <c r="C11" s="70">
        <v>1189</v>
      </c>
      <c r="D11" s="110">
        <v>1189</v>
      </c>
      <c r="E11" s="183">
        <f>Conservation_Areas_by_Region[[#This Row],[2020]]/$C$15</f>
        <v>0.12007675217127853</v>
      </c>
      <c r="F11" s="198">
        <f>Conservation_Areas_by_Region[[#This Row],[2021]]-Conservation_Areas_by_Region[[#This Row],[2020]]</f>
        <v>0</v>
      </c>
      <c r="G11" s="67"/>
      <c r="H11" s="67"/>
      <c r="I11" s="67"/>
      <c r="J11" s="67"/>
      <c r="K11" s="67"/>
      <c r="L11" s="67"/>
      <c r="M11" s="67"/>
      <c r="N11" s="67"/>
    </row>
    <row r="12" spans="1:14" ht="15" x14ac:dyDescent="0.25">
      <c r="A12" s="67" t="s">
        <v>172</v>
      </c>
      <c r="B12" s="70">
        <v>867</v>
      </c>
      <c r="C12" s="70">
        <v>867</v>
      </c>
      <c r="D12" s="110">
        <v>867</v>
      </c>
      <c r="E12" s="183">
        <f>Conservation_Areas_by_Region[[#This Row],[2020]]/$C$15</f>
        <v>8.7558069076954154E-2</v>
      </c>
      <c r="F12" s="198">
        <f>Conservation_Areas_by_Region[[#This Row],[2021]]-Conservation_Areas_by_Region[[#This Row],[2020]]</f>
        <v>0</v>
      </c>
      <c r="G12" s="67"/>
      <c r="H12" s="67"/>
      <c r="I12" s="67"/>
      <c r="J12" s="67"/>
      <c r="K12" s="67"/>
      <c r="L12" s="67"/>
      <c r="M12" s="67"/>
      <c r="N12" s="67"/>
    </row>
    <row r="13" spans="1:14" ht="15" x14ac:dyDescent="0.25">
      <c r="A13" s="67" t="s">
        <v>1055</v>
      </c>
      <c r="B13" s="70">
        <v>1</v>
      </c>
      <c r="C13" s="70">
        <v>1</v>
      </c>
      <c r="D13" s="110">
        <v>1</v>
      </c>
      <c r="E13" s="183">
        <f>Conservation_Areas_by_Region[[#This Row],[2020]]/$C$15</f>
        <v>1.0098969905069682E-4</v>
      </c>
      <c r="F13" s="198">
        <f>Conservation_Areas_by_Region[[#This Row],[2021]]-Conservation_Areas_by_Region[[#This Row],[2020]]</f>
        <v>0</v>
      </c>
      <c r="G13" s="67"/>
      <c r="H13" s="67"/>
      <c r="I13" s="67"/>
      <c r="J13" s="67"/>
      <c r="K13" s="67"/>
      <c r="L13" s="67"/>
      <c r="M13" s="67"/>
      <c r="N13" s="67"/>
    </row>
    <row r="14" spans="1:14" ht="15" x14ac:dyDescent="0.25">
      <c r="A14" s="67" t="s">
        <v>179</v>
      </c>
      <c r="B14" s="70">
        <v>1550</v>
      </c>
      <c r="C14" s="70">
        <v>1552</v>
      </c>
      <c r="D14" s="110">
        <v>1552</v>
      </c>
      <c r="E14" s="183">
        <f>Conservation_Areas_by_Region[[#This Row],[2020]]/$C$15</f>
        <v>0.15673601292668149</v>
      </c>
      <c r="F14" s="198">
        <f>Conservation_Areas_by_Region[[#This Row],[2021]]-Conservation_Areas_by_Region[[#This Row],[2020]]</f>
        <v>0</v>
      </c>
      <c r="G14" s="67"/>
      <c r="H14" s="67"/>
      <c r="I14" s="67"/>
      <c r="J14" s="67"/>
      <c r="K14" s="67"/>
      <c r="L14" s="67"/>
      <c r="M14" s="67"/>
      <c r="N14" s="67"/>
    </row>
    <row r="15" spans="1:14" s="6" customFormat="1" ht="15" x14ac:dyDescent="0.25">
      <c r="A15" s="72" t="s">
        <v>180</v>
      </c>
      <c r="B15" s="73">
        <f>SUM(B8:B14)</f>
        <v>9872</v>
      </c>
      <c r="C15" s="73">
        <v>9902</v>
      </c>
      <c r="D15" s="112">
        <v>9903</v>
      </c>
      <c r="E15" s="185">
        <f>SUM(E8:E14)</f>
        <v>0.99998761976222894</v>
      </c>
      <c r="F15" s="198">
        <f>Conservation_Areas_by_Region[[#This Row],[2021]]-Conservation_Areas_by_Region[[#This Row],[2020]]</f>
        <v>1</v>
      </c>
      <c r="G15" s="72"/>
      <c r="H15" s="72"/>
      <c r="I15" s="72"/>
      <c r="J15" s="72"/>
      <c r="K15" s="72"/>
      <c r="L15" s="72"/>
      <c r="M15" s="72"/>
      <c r="N15" s="72"/>
    </row>
    <row r="16" spans="1:14" s="8" customFormat="1" ht="12" x14ac:dyDescent="0.25">
      <c r="A16" s="8" t="s">
        <v>1056</v>
      </c>
    </row>
    <row r="17" spans="1:13" ht="15" x14ac:dyDescent="0.25">
      <c r="A17" s="67"/>
      <c r="B17" s="76"/>
      <c r="C17" s="76"/>
      <c r="D17" s="67"/>
      <c r="E17" s="67"/>
      <c r="F17" s="67"/>
      <c r="G17" s="67"/>
      <c r="H17" s="67"/>
      <c r="I17" s="67"/>
      <c r="J17" s="67"/>
      <c r="K17" s="67"/>
      <c r="L17" s="67"/>
      <c r="M17" s="67"/>
    </row>
    <row r="18" spans="1:13" s="7" customFormat="1" ht="21" x14ac:dyDescent="0.3">
      <c r="A18" s="54" t="s">
        <v>1057</v>
      </c>
      <c r="B18" s="54"/>
      <c r="C18" s="54"/>
      <c r="D18" s="54"/>
      <c r="E18" s="54"/>
      <c r="F18" s="54"/>
      <c r="G18" s="54"/>
      <c r="H18" s="54"/>
      <c r="I18" s="54"/>
      <c r="J18" s="54"/>
      <c r="K18" s="54"/>
      <c r="L18" s="54"/>
      <c r="M18" s="54"/>
    </row>
    <row r="19" spans="1:13" ht="15" x14ac:dyDescent="0.25">
      <c r="A19" s="67" t="s">
        <v>210</v>
      </c>
      <c r="B19" s="67" t="s">
        <v>134</v>
      </c>
      <c r="C19" s="67"/>
      <c r="D19" s="67"/>
      <c r="E19" s="67"/>
      <c r="F19" s="67"/>
      <c r="G19" s="67"/>
      <c r="H19" s="67"/>
      <c r="I19" s="67"/>
      <c r="J19" s="67"/>
      <c r="K19" s="67"/>
      <c r="L19" s="67"/>
      <c r="M19" s="67"/>
    </row>
    <row r="20" spans="1:13" ht="15" x14ac:dyDescent="0.25">
      <c r="A20" s="67" t="s">
        <v>171</v>
      </c>
      <c r="B20" s="70">
        <v>299</v>
      </c>
      <c r="C20" s="67"/>
      <c r="D20" s="67"/>
      <c r="E20" s="67"/>
      <c r="F20" s="67"/>
      <c r="G20" s="67"/>
      <c r="H20" s="67"/>
      <c r="I20" s="67"/>
      <c r="J20" s="67"/>
      <c r="K20" s="67"/>
      <c r="L20" s="67"/>
      <c r="M20" s="67"/>
    </row>
    <row r="21" spans="1:13" ht="15" x14ac:dyDescent="0.25">
      <c r="A21" s="67" t="s">
        <v>172</v>
      </c>
      <c r="B21" s="70">
        <v>867</v>
      </c>
      <c r="C21" s="67"/>
      <c r="D21" s="67"/>
      <c r="E21" s="67"/>
      <c r="F21" s="67"/>
      <c r="G21" s="67"/>
      <c r="H21" s="67"/>
      <c r="I21" s="67"/>
      <c r="J21" s="67"/>
      <c r="K21" s="67"/>
      <c r="L21" s="67"/>
      <c r="M21" s="67"/>
    </row>
    <row r="22" spans="1:13" ht="15" x14ac:dyDescent="0.25">
      <c r="A22" s="67" t="s">
        <v>1058</v>
      </c>
      <c r="B22" s="70">
        <v>1</v>
      </c>
      <c r="C22" s="67"/>
      <c r="D22" s="67"/>
      <c r="E22" s="67"/>
      <c r="F22" s="67"/>
      <c r="G22" s="67"/>
      <c r="H22" s="67"/>
      <c r="I22" s="67"/>
      <c r="J22" s="67"/>
      <c r="K22" s="67"/>
      <c r="L22" s="67"/>
      <c r="M22" s="67"/>
    </row>
    <row r="23" spans="1:13" ht="15" x14ac:dyDescent="0.25">
      <c r="A23" s="67" t="s">
        <v>175</v>
      </c>
      <c r="B23" s="70">
        <v>790</v>
      </c>
      <c r="C23" s="67"/>
      <c r="D23" s="67"/>
      <c r="E23" s="67"/>
      <c r="F23" s="67"/>
      <c r="G23" s="67"/>
      <c r="H23" s="67"/>
      <c r="I23" s="67"/>
      <c r="J23" s="67"/>
      <c r="K23" s="67"/>
      <c r="L23" s="67"/>
      <c r="M23" s="67"/>
    </row>
    <row r="24" spans="1:13" ht="15" x14ac:dyDescent="0.25">
      <c r="A24" s="67" t="s">
        <v>1059</v>
      </c>
      <c r="B24" s="70">
        <v>1</v>
      </c>
      <c r="C24" s="67"/>
      <c r="D24" s="67"/>
      <c r="E24" s="67"/>
      <c r="F24" s="67"/>
      <c r="G24" s="67"/>
      <c r="H24" s="67"/>
      <c r="I24" s="67"/>
      <c r="J24" s="67"/>
      <c r="K24" s="67"/>
      <c r="L24" s="67"/>
      <c r="M24" s="67"/>
    </row>
    <row r="25" spans="1:13" ht="15" x14ac:dyDescent="0.25">
      <c r="A25" s="67" t="s">
        <v>174</v>
      </c>
      <c r="B25" s="70">
        <v>1135</v>
      </c>
      <c r="C25" s="67"/>
      <c r="D25" s="67"/>
      <c r="E25" s="67"/>
      <c r="F25" s="67"/>
      <c r="G25" s="67"/>
      <c r="H25" s="67"/>
      <c r="I25" s="67"/>
      <c r="J25" s="67"/>
      <c r="K25" s="67"/>
      <c r="L25" s="67"/>
      <c r="M25" s="67"/>
    </row>
    <row r="26" spans="1:13" ht="15" x14ac:dyDescent="0.25">
      <c r="A26" s="67" t="s">
        <v>173</v>
      </c>
      <c r="B26" s="70">
        <v>888</v>
      </c>
      <c r="C26" s="67"/>
      <c r="D26" s="67"/>
      <c r="E26" s="67"/>
      <c r="F26" s="67"/>
      <c r="G26" s="67"/>
      <c r="H26" s="67"/>
      <c r="I26" s="67"/>
      <c r="J26" s="67"/>
      <c r="K26" s="67"/>
      <c r="L26" s="67"/>
      <c r="M26" s="67"/>
    </row>
    <row r="27" spans="1:13" ht="15" x14ac:dyDescent="0.25">
      <c r="A27" s="67" t="s">
        <v>176</v>
      </c>
      <c r="B27" s="70">
        <v>1209</v>
      </c>
      <c r="C27" s="67"/>
      <c r="D27" s="67"/>
      <c r="E27" s="67"/>
      <c r="F27" s="67"/>
      <c r="G27" s="67"/>
      <c r="H27" s="67"/>
      <c r="I27" s="67"/>
      <c r="J27" s="67"/>
      <c r="K27" s="67"/>
      <c r="L27" s="67"/>
      <c r="M27" s="67"/>
    </row>
    <row r="28" spans="1:13" ht="15" x14ac:dyDescent="0.25">
      <c r="A28" s="67" t="s">
        <v>177</v>
      </c>
      <c r="B28" s="70">
        <v>1027</v>
      </c>
      <c r="C28" s="67"/>
      <c r="D28" s="67"/>
      <c r="E28" s="67"/>
      <c r="F28" s="67"/>
      <c r="G28" s="67"/>
      <c r="H28" s="67"/>
      <c r="I28" s="67"/>
      <c r="J28" s="67"/>
      <c r="K28" s="67"/>
      <c r="L28" s="67"/>
      <c r="M28" s="67"/>
    </row>
    <row r="29" spans="1:13" ht="15" x14ac:dyDescent="0.25">
      <c r="A29" s="67" t="s">
        <v>178</v>
      </c>
      <c r="B29" s="70">
        <v>2095</v>
      </c>
      <c r="C29" s="67"/>
      <c r="D29" s="67"/>
      <c r="E29" s="67"/>
      <c r="F29" s="67"/>
      <c r="G29" s="67"/>
      <c r="H29" s="67"/>
      <c r="I29" s="67"/>
      <c r="J29" s="67"/>
      <c r="K29" s="67"/>
      <c r="L29" s="67"/>
      <c r="M29" s="67"/>
    </row>
    <row r="30" spans="1:13" ht="15" x14ac:dyDescent="0.25">
      <c r="A30" s="67" t="s">
        <v>179</v>
      </c>
      <c r="B30" s="70">
        <v>1554</v>
      </c>
      <c r="C30" s="67"/>
      <c r="F30" s="67"/>
      <c r="G30" s="67"/>
      <c r="H30" s="67"/>
      <c r="I30" s="67"/>
      <c r="J30" s="67"/>
      <c r="K30" s="67"/>
      <c r="L30" s="67"/>
      <c r="M30" s="67"/>
    </row>
    <row r="31" spans="1:13" ht="15" x14ac:dyDescent="0.25">
      <c r="A31" s="72" t="s">
        <v>180</v>
      </c>
      <c r="B31" s="73">
        <v>9866</v>
      </c>
      <c r="C31" s="67"/>
      <c r="D31" s="67"/>
      <c r="E31" s="67"/>
      <c r="F31" s="67"/>
      <c r="G31" s="67"/>
      <c r="H31" s="67"/>
      <c r="I31" s="67"/>
      <c r="J31" s="67"/>
      <c r="K31" s="67"/>
      <c r="L31" s="67"/>
      <c r="M31" s="67"/>
    </row>
    <row r="32" spans="1:13" s="8" customFormat="1" ht="42" customHeight="1" x14ac:dyDescent="0.25">
      <c r="A32" s="270" t="s">
        <v>1060</v>
      </c>
      <c r="B32" s="270"/>
      <c r="C32" s="270"/>
      <c r="D32" s="270"/>
      <c r="E32" s="270"/>
      <c r="F32" s="270"/>
      <c r="G32" s="270"/>
    </row>
    <row r="33" spans="1:13" ht="15" x14ac:dyDescent="0.25">
      <c r="A33" s="67"/>
      <c r="B33" s="67"/>
      <c r="C33" s="67"/>
      <c r="D33" s="67"/>
      <c r="E33" s="67"/>
      <c r="F33" s="67"/>
      <c r="G33" s="67"/>
      <c r="H33" s="67"/>
      <c r="I33" s="67"/>
      <c r="J33" s="67"/>
      <c r="K33" s="67"/>
      <c r="L33" s="67"/>
      <c r="M33" s="67"/>
    </row>
    <row r="34" spans="1:13" s="7" customFormat="1" ht="18.75" x14ac:dyDescent="0.3">
      <c r="A34" s="54" t="s">
        <v>1061</v>
      </c>
      <c r="B34" s="54"/>
      <c r="C34" s="54"/>
      <c r="D34" s="54"/>
      <c r="E34" s="54"/>
      <c r="F34" s="54"/>
      <c r="G34" s="54"/>
      <c r="H34" s="54"/>
      <c r="I34" s="54"/>
      <c r="J34" s="54"/>
      <c r="K34" s="54"/>
      <c r="L34" s="54"/>
      <c r="M34" s="54"/>
    </row>
    <row r="35" spans="1:13" s="3" customFormat="1" ht="45" x14ac:dyDescent="0.25">
      <c r="A35" s="69" t="s">
        <v>210</v>
      </c>
      <c r="B35" s="69" t="s">
        <v>230</v>
      </c>
      <c r="C35" s="69" t="s">
        <v>231</v>
      </c>
      <c r="D35" s="69" t="s">
        <v>1062</v>
      </c>
      <c r="E35" s="69" t="s">
        <v>127</v>
      </c>
      <c r="F35" s="69" t="s">
        <v>128</v>
      </c>
      <c r="G35" s="69" t="s">
        <v>129</v>
      </c>
      <c r="H35" s="69" t="s">
        <v>1063</v>
      </c>
      <c r="I35" s="69" t="s">
        <v>1064</v>
      </c>
      <c r="J35" s="69" t="s">
        <v>1065</v>
      </c>
      <c r="K35" s="69" t="s">
        <v>1066</v>
      </c>
      <c r="L35" s="69" t="s">
        <v>1067</v>
      </c>
      <c r="M35" s="69" t="s">
        <v>234</v>
      </c>
    </row>
    <row r="36" spans="1:13" ht="15" x14ac:dyDescent="0.25">
      <c r="A36" s="67" t="s">
        <v>1068</v>
      </c>
      <c r="B36" s="70"/>
      <c r="C36" s="70"/>
      <c r="D36" s="70"/>
      <c r="E36" s="70"/>
      <c r="F36" s="70"/>
      <c r="G36" s="70"/>
      <c r="H36" s="70">
        <v>9651</v>
      </c>
      <c r="I36" s="70">
        <v>9648</v>
      </c>
      <c r="J36" s="70">
        <v>9715</v>
      </c>
      <c r="K36" s="70">
        <v>9640</v>
      </c>
      <c r="L36" s="183">
        <v>1</v>
      </c>
      <c r="M36" s="67"/>
    </row>
    <row r="37" spans="1:13" ht="15" x14ac:dyDescent="0.25">
      <c r="A37" s="67" t="s">
        <v>171</v>
      </c>
      <c r="B37" s="70"/>
      <c r="C37" s="70">
        <v>296</v>
      </c>
      <c r="D37" s="70"/>
      <c r="E37" s="70"/>
      <c r="F37" s="70"/>
      <c r="G37" s="70"/>
      <c r="H37" s="70">
        <v>298</v>
      </c>
      <c r="I37" s="70">
        <v>299</v>
      </c>
      <c r="J37" s="70">
        <v>299</v>
      </c>
      <c r="K37" s="70">
        <v>299</v>
      </c>
      <c r="L37" s="183">
        <v>3.1016597510373445E-2</v>
      </c>
      <c r="M37" s="67"/>
    </row>
    <row r="38" spans="1:13" ht="15" x14ac:dyDescent="0.25">
      <c r="A38" s="67" t="s">
        <v>172</v>
      </c>
      <c r="B38" s="70"/>
      <c r="C38" s="70">
        <v>825</v>
      </c>
      <c r="D38" s="70"/>
      <c r="E38" s="70"/>
      <c r="F38" s="70"/>
      <c r="G38" s="70"/>
      <c r="H38" s="70">
        <v>845</v>
      </c>
      <c r="I38" s="70">
        <v>846</v>
      </c>
      <c r="J38" s="70">
        <v>841</v>
      </c>
      <c r="K38" s="70">
        <v>846</v>
      </c>
      <c r="L38" s="183">
        <v>8.7759336099585056E-2</v>
      </c>
      <c r="M38" s="67"/>
    </row>
    <row r="39" spans="1:13" ht="15" x14ac:dyDescent="0.25">
      <c r="A39" s="67" t="s">
        <v>173</v>
      </c>
      <c r="B39" s="70"/>
      <c r="C39" s="70">
        <v>823</v>
      </c>
      <c r="D39" s="70"/>
      <c r="E39" s="70"/>
      <c r="F39" s="70"/>
      <c r="G39" s="70"/>
      <c r="H39" s="70">
        <v>827</v>
      </c>
      <c r="I39" s="70">
        <v>829</v>
      </c>
      <c r="J39" s="70">
        <v>829</v>
      </c>
      <c r="K39" s="70">
        <v>827</v>
      </c>
      <c r="L39" s="183">
        <v>8.578838174273859E-2</v>
      </c>
      <c r="M39" s="67"/>
    </row>
    <row r="40" spans="1:13" ht="15" x14ac:dyDescent="0.25">
      <c r="A40" s="67" t="s">
        <v>1069</v>
      </c>
      <c r="B40" s="70"/>
      <c r="C40" s="70">
        <v>733</v>
      </c>
      <c r="D40" s="70"/>
      <c r="E40" s="70"/>
      <c r="F40" s="70"/>
      <c r="G40" s="70"/>
      <c r="H40" s="70">
        <v>777</v>
      </c>
      <c r="I40" s="70">
        <v>775</v>
      </c>
      <c r="J40" s="70">
        <v>788</v>
      </c>
      <c r="K40" s="70">
        <v>790</v>
      </c>
      <c r="L40" s="183">
        <v>8.1950207468879668E-2</v>
      </c>
      <c r="M40" s="67"/>
    </row>
    <row r="41" spans="1:13" ht="15" x14ac:dyDescent="0.25">
      <c r="A41" s="67" t="s">
        <v>174</v>
      </c>
      <c r="B41" s="70"/>
      <c r="C41" s="70">
        <v>994</v>
      </c>
      <c r="D41" s="70"/>
      <c r="E41" s="70"/>
      <c r="F41" s="70"/>
      <c r="G41" s="70"/>
      <c r="H41" s="70">
        <v>1017</v>
      </c>
      <c r="I41" s="70">
        <v>1018</v>
      </c>
      <c r="J41" s="70">
        <v>1022</v>
      </c>
      <c r="K41" s="70">
        <v>1021</v>
      </c>
      <c r="L41" s="183">
        <v>0.10591286307053942</v>
      </c>
      <c r="M41" s="67"/>
    </row>
    <row r="42" spans="1:13" ht="15" x14ac:dyDescent="0.25">
      <c r="A42" s="67" t="s">
        <v>176</v>
      </c>
      <c r="B42" s="70"/>
      <c r="C42" s="70">
        <v>1144</v>
      </c>
      <c r="D42" s="70"/>
      <c r="E42" s="70"/>
      <c r="F42" s="70"/>
      <c r="G42" s="70"/>
      <c r="H42" s="70">
        <v>1235</v>
      </c>
      <c r="I42" s="70">
        <v>1202</v>
      </c>
      <c r="J42" s="70">
        <v>1235</v>
      </c>
      <c r="K42" s="70">
        <v>1211</v>
      </c>
      <c r="L42" s="183">
        <v>0.12562240663900415</v>
      </c>
      <c r="M42" s="67"/>
    </row>
    <row r="43" spans="1:13" ht="15" x14ac:dyDescent="0.25">
      <c r="A43" s="67" t="s">
        <v>177</v>
      </c>
      <c r="B43" s="70"/>
      <c r="C43" s="70">
        <v>892</v>
      </c>
      <c r="D43" s="70"/>
      <c r="E43" s="70"/>
      <c r="F43" s="70"/>
      <c r="G43" s="70"/>
      <c r="H43" s="70">
        <v>1015</v>
      </c>
      <c r="I43" s="70">
        <v>1021</v>
      </c>
      <c r="J43" s="70">
        <v>1026</v>
      </c>
      <c r="K43" s="70">
        <v>1020</v>
      </c>
      <c r="L43" s="183">
        <v>0.10580912863070539</v>
      </c>
      <c r="M43" s="67"/>
    </row>
    <row r="44" spans="1:13" ht="15" x14ac:dyDescent="0.25">
      <c r="A44" s="67" t="s">
        <v>178</v>
      </c>
      <c r="B44" s="70"/>
      <c r="C44" s="70">
        <v>1979</v>
      </c>
      <c r="D44" s="70"/>
      <c r="E44" s="70"/>
      <c r="F44" s="70"/>
      <c r="G44" s="70"/>
      <c r="H44" s="70">
        <v>2054</v>
      </c>
      <c r="I44" s="70">
        <v>2108</v>
      </c>
      <c r="J44" s="70">
        <v>2110</v>
      </c>
      <c r="K44" s="70">
        <v>2099</v>
      </c>
      <c r="L44" s="183">
        <v>0.21773858921161826</v>
      </c>
      <c r="M44" s="67"/>
    </row>
    <row r="45" spans="1:13" ht="15" x14ac:dyDescent="0.25">
      <c r="A45" s="67" t="s">
        <v>179</v>
      </c>
      <c r="B45" s="70"/>
      <c r="C45" s="70">
        <v>1509</v>
      </c>
      <c r="D45" s="70"/>
      <c r="E45" s="70"/>
      <c r="F45" s="70"/>
      <c r="G45" s="70"/>
      <c r="H45" s="70">
        <v>1534</v>
      </c>
      <c r="I45" s="70">
        <v>1524</v>
      </c>
      <c r="J45" s="70">
        <v>1523</v>
      </c>
      <c r="K45" s="70">
        <v>1527</v>
      </c>
      <c r="L45" s="183">
        <v>0.15840248962655601</v>
      </c>
      <c r="M45" s="67"/>
    </row>
    <row r="46" spans="1:13" s="6" customFormat="1" ht="15" x14ac:dyDescent="0.25">
      <c r="A46" s="72" t="s">
        <v>1070</v>
      </c>
      <c r="B46" s="73">
        <v>9027</v>
      </c>
      <c r="C46" s="73">
        <v>9195</v>
      </c>
      <c r="D46" s="73">
        <v>9634</v>
      </c>
      <c r="E46" s="73">
        <v>9783</v>
      </c>
      <c r="F46" s="73">
        <v>9830</v>
      </c>
      <c r="G46" s="73">
        <v>9824</v>
      </c>
      <c r="H46" s="73">
        <v>10047</v>
      </c>
      <c r="I46" s="73">
        <v>10036</v>
      </c>
      <c r="J46" s="73">
        <v>10105</v>
      </c>
      <c r="K46" s="73">
        <v>10101</v>
      </c>
      <c r="L46" s="185"/>
      <c r="M46" s="72"/>
    </row>
    <row r="47" spans="1:13" s="8" customFormat="1" ht="12" x14ac:dyDescent="0.25">
      <c r="A47" s="8" t="s">
        <v>1071</v>
      </c>
    </row>
    <row r="48" spans="1:13" s="8" customFormat="1" ht="12" x14ac:dyDescent="0.25">
      <c r="A48" s="8" t="s">
        <v>1072</v>
      </c>
    </row>
    <row r="49" spans="1:1" s="8" customFormat="1" ht="12" x14ac:dyDescent="0.25">
      <c r="A49" s="8" t="s">
        <v>1073</v>
      </c>
    </row>
  </sheetData>
  <mergeCells count="3">
    <mergeCell ref="A3:F3"/>
    <mergeCell ref="A4:F4"/>
    <mergeCell ref="A32:G32"/>
  </mergeCells>
  <phoneticPr fontId="21" type="noConversion"/>
  <hyperlinks>
    <hyperlink ref="A1" location="'Contents'!B7" display="⇐ Return to contents" xr:uid="{00000000-0004-0000-0500-000000000000}"/>
  </hyperlinks>
  <pageMargins left="0.7" right="0.7" top="0.75" bottom="0.75" header="0.3" footer="0.3"/>
  <pageSetup paperSize="9" orientation="portrait" horizontalDpi="90" verticalDpi="90" r:id="rId1"/>
  <tableParts count="3">
    <tablePart r:id="rId2"/>
    <tablePart r:id="rId3"/>
    <tablePart r:id="rId4"/>
  </tableParts>
  <extLst>
    <ext xmlns:x14="http://schemas.microsoft.com/office/spreadsheetml/2009/9/main" uri="{05C60535-1F16-4fd2-B633-F4F36F0B64E0}">
      <x14:sparklineGroups xmlns:xm="http://schemas.microsoft.com/office/excel/2006/main">
        <x14:sparklineGroup displayEmptyCellsAs="gap" xr2:uid="{00000000-0003-0000-0500-000004000000}">
          <x14:colorSeries rgb="FF376092"/>
          <x14:colorNegative rgb="FFD00000"/>
          <x14:colorAxis rgb="FF000000"/>
          <x14:colorMarkers rgb="FFD00000"/>
          <x14:colorFirst rgb="FFD00000"/>
          <x14:colorLast rgb="FFD00000"/>
          <x14:colorHigh rgb="FFD00000"/>
          <x14:colorLow rgb="FFD00000"/>
          <x14:sparklines>
            <x14:sparkline>
              <xm:f>'Conservation Areas (Regional)'!B36:K36</xm:f>
              <xm:sqref>M36</xm:sqref>
            </x14:sparkline>
            <x14:sparkline>
              <xm:f>'Conservation Areas (Regional)'!B37:K37</xm:f>
              <xm:sqref>M37</xm:sqref>
            </x14:sparkline>
            <x14:sparkline>
              <xm:f>'Conservation Areas (Regional)'!B38:K38</xm:f>
              <xm:sqref>M38</xm:sqref>
            </x14:sparkline>
            <x14:sparkline>
              <xm:f>'Conservation Areas (Regional)'!B39:K39</xm:f>
              <xm:sqref>M39</xm:sqref>
            </x14:sparkline>
            <x14:sparkline>
              <xm:f>'Conservation Areas (Regional)'!B40:K40</xm:f>
              <xm:sqref>M40</xm:sqref>
            </x14:sparkline>
            <x14:sparkline>
              <xm:f>'Conservation Areas (Regional)'!B41:K41</xm:f>
              <xm:sqref>M41</xm:sqref>
            </x14:sparkline>
            <x14:sparkline>
              <xm:f>'Conservation Areas (Regional)'!B42:K42</xm:f>
              <xm:sqref>M42</xm:sqref>
            </x14:sparkline>
            <x14:sparkline>
              <xm:f>'Conservation Areas (Regional)'!B43:K43</xm:f>
              <xm:sqref>M43</xm:sqref>
            </x14:sparkline>
            <x14:sparkline>
              <xm:f>'Conservation Areas (Regional)'!B44:K44</xm:f>
              <xm:sqref>M44</xm:sqref>
            </x14:sparkline>
            <x14:sparkline>
              <xm:f>'Conservation Areas (Regional)'!B45:K45</xm:f>
              <xm:sqref>M45</xm:sqref>
            </x14:sparkline>
            <x14:sparkline>
              <xm:f>'Conservation Areas (Regional)'!B46:K46</xm:f>
              <xm:sqref>M46</xm:sqref>
            </x14:sparkline>
          </x14:sparklines>
        </x14:sparklineGroup>
        <x14:sparklineGroup displayEmptyCellsAs="gap" xr2:uid="{A08B5CAC-D688-477D-B05A-39472BFF3931}">
          <x14:colorSeries rgb="FF376092"/>
          <x14:colorNegative rgb="FFD00000"/>
          <x14:colorAxis rgb="FF000000"/>
          <x14:colorMarkers rgb="FFD00000"/>
          <x14:colorFirst rgb="FFD00000"/>
          <x14:colorLast rgb="FFD00000"/>
          <x14:colorHigh rgb="FFD00000"/>
          <x14:colorLow rgb="FFD00000"/>
          <x14:sparklines>
            <x14:sparkline>
              <xm:f>'Conservation Areas (Regional)'!B8:D8</xm:f>
              <xm:sqref>G8</xm:sqref>
            </x14:sparkline>
            <x14:sparkline>
              <xm:f>'Conservation Areas (Regional)'!B9:D9</xm:f>
              <xm:sqref>G9</xm:sqref>
            </x14:sparkline>
            <x14:sparkline>
              <xm:f>'Conservation Areas (Regional)'!B10:D10</xm:f>
              <xm:sqref>G10</xm:sqref>
            </x14:sparkline>
            <x14:sparkline>
              <xm:f>'Conservation Areas (Regional)'!B11:D11</xm:f>
              <xm:sqref>G11</xm:sqref>
            </x14:sparkline>
            <x14:sparkline>
              <xm:f>'Conservation Areas (Regional)'!B12:D12</xm:f>
              <xm:sqref>G12</xm:sqref>
            </x14:sparkline>
            <x14:sparkline>
              <xm:f>'Conservation Areas (Regional)'!B13:D13</xm:f>
              <xm:sqref>G13</xm:sqref>
            </x14:sparkline>
            <x14:sparkline>
              <xm:f>'Conservation Areas (Regional)'!B14:D14</xm:f>
              <xm:sqref>G14</xm:sqref>
            </x14:sparkline>
            <x14:sparkline>
              <xm:f>'Conservation Areas (Regional)'!B15:D15</xm:f>
              <xm:sqref>G15</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H9910"/>
  <sheetViews>
    <sheetView showGridLines="0" zoomScaleNormal="100" workbookViewId="0">
      <selection activeCell="B1" sqref="B1"/>
    </sheetView>
  </sheetViews>
  <sheetFormatPr defaultColWidth="9.140625" defaultRowHeight="15" x14ac:dyDescent="0.25"/>
  <cols>
    <col min="1" max="1" width="23.28515625" customWidth="1"/>
    <col min="2" max="2" width="34.7109375" customWidth="1"/>
    <col min="3" max="3" width="47.7109375" customWidth="1"/>
    <col min="4" max="4" width="34.7109375" customWidth="1"/>
    <col min="5" max="5" width="71.140625" customWidth="1"/>
  </cols>
  <sheetData>
    <row r="1" spans="1:8" s="2" customFormat="1" x14ac:dyDescent="0.25">
      <c r="A1" s="51" t="s">
        <v>33</v>
      </c>
      <c r="B1" s="67"/>
      <c r="C1" s="67"/>
      <c r="D1" s="67"/>
      <c r="E1" s="67"/>
      <c r="F1" s="67"/>
      <c r="G1" s="67"/>
      <c r="H1" s="67"/>
    </row>
    <row r="2" spans="1:8" s="2" customFormat="1" ht="31.5" x14ac:dyDescent="0.5">
      <c r="A2" s="52" t="s">
        <v>58</v>
      </c>
      <c r="B2" s="67"/>
      <c r="C2" s="67"/>
      <c r="D2" s="67"/>
      <c r="E2" s="67"/>
      <c r="F2" s="67"/>
      <c r="G2" s="67"/>
      <c r="H2" s="67"/>
    </row>
    <row r="3" spans="1:8" s="2" customFormat="1" ht="63" customHeight="1" x14ac:dyDescent="0.25">
      <c r="A3" s="271" t="s">
        <v>1074</v>
      </c>
      <c r="B3" s="271"/>
      <c r="C3" s="271"/>
      <c r="D3" s="271"/>
      <c r="E3" s="67"/>
      <c r="F3" s="67"/>
      <c r="G3" s="67"/>
      <c r="H3" s="67"/>
    </row>
    <row r="4" spans="1:8" s="2" customFormat="1" x14ac:dyDescent="0.25">
      <c r="A4" s="67" t="s">
        <v>1075</v>
      </c>
      <c r="B4" s="67"/>
      <c r="C4" s="67"/>
      <c r="D4" s="67"/>
      <c r="E4" s="67"/>
      <c r="F4" s="67"/>
      <c r="G4" s="67"/>
      <c r="H4" s="67"/>
    </row>
    <row r="5" spans="1:8" s="2" customFormat="1" x14ac:dyDescent="0.25">
      <c r="A5" s="67"/>
      <c r="B5" s="67"/>
      <c r="C5" s="67"/>
      <c r="D5" s="67"/>
      <c r="E5" s="67"/>
      <c r="F5" s="67"/>
      <c r="G5" s="67"/>
      <c r="H5" s="67"/>
    </row>
    <row r="6" spans="1:8" s="2" customFormat="1" ht="18.75" x14ac:dyDescent="0.3">
      <c r="A6" s="54" t="s">
        <v>1076</v>
      </c>
      <c r="B6" s="67"/>
      <c r="C6" s="67"/>
      <c r="D6" s="67"/>
      <c r="E6" s="67"/>
      <c r="F6" s="67"/>
      <c r="G6" s="67"/>
      <c r="H6" s="67"/>
    </row>
    <row r="7" spans="1:8" s="2" customFormat="1" x14ac:dyDescent="0.25">
      <c r="A7" t="s">
        <v>210</v>
      </c>
      <c r="B7" t="s">
        <v>1077</v>
      </c>
      <c r="C7" t="s">
        <v>1078</v>
      </c>
      <c r="D7" t="s">
        <v>1001</v>
      </c>
      <c r="E7" t="s">
        <v>1079</v>
      </c>
      <c r="F7" s="67"/>
      <c r="G7" s="67"/>
      <c r="H7" s="67"/>
    </row>
    <row r="8" spans="1:8" s="2" customFormat="1" x14ac:dyDescent="0.25">
      <c r="A8" t="s">
        <v>176</v>
      </c>
      <c r="B8" t="s">
        <v>1080</v>
      </c>
      <c r="C8"/>
      <c r="D8"/>
      <c r="E8" t="s">
        <v>346</v>
      </c>
      <c r="F8" s="67"/>
      <c r="G8" s="67"/>
      <c r="H8" s="67"/>
    </row>
    <row r="9" spans="1:8" s="2" customFormat="1" x14ac:dyDescent="0.25">
      <c r="A9" t="s">
        <v>176</v>
      </c>
      <c r="B9" t="s">
        <v>1080</v>
      </c>
      <c r="C9"/>
      <c r="D9"/>
      <c r="E9" t="s">
        <v>1081</v>
      </c>
      <c r="F9" s="67"/>
      <c r="G9" s="67"/>
      <c r="H9" s="67"/>
    </row>
    <row r="10" spans="1:8" s="2" customFormat="1" x14ac:dyDescent="0.25">
      <c r="A10" t="s">
        <v>176</v>
      </c>
      <c r="B10" t="s">
        <v>1080</v>
      </c>
      <c r="C10"/>
      <c r="D10"/>
      <c r="E10" t="s">
        <v>1082</v>
      </c>
      <c r="F10" s="67"/>
      <c r="G10" s="67"/>
      <c r="H10" s="67"/>
    </row>
    <row r="11" spans="1:8" s="2" customFormat="1" x14ac:dyDescent="0.25">
      <c r="A11" t="s">
        <v>176</v>
      </c>
      <c r="B11" t="s">
        <v>1080</v>
      </c>
      <c r="C11"/>
      <c r="D11"/>
      <c r="E11" t="s">
        <v>1083</v>
      </c>
      <c r="F11" s="67"/>
      <c r="G11" s="67"/>
      <c r="H11" s="67"/>
    </row>
    <row r="12" spans="1:8" s="2" customFormat="1" x14ac:dyDescent="0.25">
      <c r="A12" t="s">
        <v>176</v>
      </c>
      <c r="B12" t="s">
        <v>1080</v>
      </c>
      <c r="C12"/>
      <c r="D12"/>
      <c r="E12" t="s">
        <v>1084</v>
      </c>
      <c r="F12" s="67"/>
      <c r="G12" s="67"/>
      <c r="H12" s="67"/>
    </row>
    <row r="13" spans="1:8" s="2" customFormat="1" x14ac:dyDescent="0.25">
      <c r="A13" t="s">
        <v>176</v>
      </c>
      <c r="B13" t="s">
        <v>1080</v>
      </c>
      <c r="C13"/>
      <c r="D13"/>
      <c r="E13" t="s">
        <v>1085</v>
      </c>
      <c r="F13" s="67"/>
      <c r="G13" s="67"/>
      <c r="H13" s="67"/>
    </row>
    <row r="14" spans="1:8" s="2" customFormat="1" x14ac:dyDescent="0.25">
      <c r="A14" t="s">
        <v>176</v>
      </c>
      <c r="B14" t="s">
        <v>1080</v>
      </c>
      <c r="C14"/>
      <c r="D14"/>
      <c r="E14" t="s">
        <v>1086</v>
      </c>
      <c r="F14" s="67"/>
      <c r="G14" s="67"/>
      <c r="H14" s="67"/>
    </row>
    <row r="15" spans="1:8" s="2" customFormat="1" x14ac:dyDescent="0.25">
      <c r="A15" t="s">
        <v>176</v>
      </c>
      <c r="B15" t="s">
        <v>1080</v>
      </c>
      <c r="C15"/>
      <c r="D15"/>
      <c r="E15" t="s">
        <v>1087</v>
      </c>
      <c r="F15" s="67"/>
      <c r="G15" s="67"/>
      <c r="H15" s="67"/>
    </row>
    <row r="16" spans="1:8" s="2" customFormat="1" x14ac:dyDescent="0.25">
      <c r="A16" t="s">
        <v>176</v>
      </c>
      <c r="B16" t="s">
        <v>1080</v>
      </c>
      <c r="C16"/>
      <c r="D16"/>
      <c r="E16" t="s">
        <v>1088</v>
      </c>
      <c r="F16" s="67"/>
      <c r="G16" s="67"/>
      <c r="H16" s="67"/>
    </row>
    <row r="17" spans="1:8" s="2" customFormat="1" x14ac:dyDescent="0.25">
      <c r="A17" t="s">
        <v>176</v>
      </c>
      <c r="B17" t="s">
        <v>1080</v>
      </c>
      <c r="C17"/>
      <c r="D17"/>
      <c r="E17" t="s">
        <v>1089</v>
      </c>
      <c r="F17" s="67"/>
      <c r="G17" s="67"/>
      <c r="H17" s="67"/>
    </row>
    <row r="18" spans="1:8" s="2" customFormat="1" x14ac:dyDescent="0.25">
      <c r="A18" t="s">
        <v>176</v>
      </c>
      <c r="B18" t="s">
        <v>1080</v>
      </c>
      <c r="C18"/>
      <c r="D18"/>
      <c r="E18" t="s">
        <v>1090</v>
      </c>
      <c r="F18" s="67"/>
      <c r="G18" s="67"/>
      <c r="H18" s="67"/>
    </row>
    <row r="19" spans="1:8" s="2" customFormat="1" x14ac:dyDescent="0.25">
      <c r="A19" t="s">
        <v>176</v>
      </c>
      <c r="B19" t="s">
        <v>1080</v>
      </c>
      <c r="C19"/>
      <c r="D19"/>
      <c r="E19" t="s">
        <v>1091</v>
      </c>
      <c r="F19" s="67"/>
      <c r="G19" s="67"/>
      <c r="H19" s="67"/>
    </row>
    <row r="20" spans="1:8" s="2" customFormat="1" x14ac:dyDescent="0.25">
      <c r="A20" t="s">
        <v>176</v>
      </c>
      <c r="B20" t="s">
        <v>1080</v>
      </c>
      <c r="C20"/>
      <c r="D20"/>
      <c r="E20" t="s">
        <v>1092</v>
      </c>
      <c r="F20" s="67"/>
      <c r="G20" s="67"/>
      <c r="H20" s="67"/>
    </row>
    <row r="21" spans="1:8" s="2" customFormat="1" x14ac:dyDescent="0.25">
      <c r="A21" t="s">
        <v>176</v>
      </c>
      <c r="B21" t="s">
        <v>1080</v>
      </c>
      <c r="C21"/>
      <c r="D21"/>
      <c r="E21" t="s">
        <v>1093</v>
      </c>
      <c r="F21" s="67"/>
      <c r="G21" s="67"/>
      <c r="H21" s="67"/>
    </row>
    <row r="22" spans="1:8" s="2" customFormat="1" x14ac:dyDescent="0.25">
      <c r="A22" t="s">
        <v>176</v>
      </c>
      <c r="B22" t="s">
        <v>1080</v>
      </c>
      <c r="C22"/>
      <c r="D22"/>
      <c r="E22" t="s">
        <v>1094</v>
      </c>
      <c r="F22" s="67"/>
      <c r="G22" s="67"/>
      <c r="H22" s="67"/>
    </row>
    <row r="23" spans="1:8" s="2" customFormat="1" x14ac:dyDescent="0.25">
      <c r="A23" t="s">
        <v>176</v>
      </c>
      <c r="B23" t="s">
        <v>1080</v>
      </c>
      <c r="C23"/>
      <c r="D23"/>
      <c r="E23" t="s">
        <v>1095</v>
      </c>
      <c r="F23" s="67"/>
      <c r="G23" s="67"/>
      <c r="H23" s="67"/>
    </row>
    <row r="24" spans="1:8" s="2" customFormat="1" x14ac:dyDescent="0.25">
      <c r="A24" t="s">
        <v>176</v>
      </c>
      <c r="B24" t="s">
        <v>1080</v>
      </c>
      <c r="C24"/>
      <c r="D24"/>
      <c r="E24" t="s">
        <v>1096</v>
      </c>
      <c r="F24" s="67"/>
      <c r="G24" s="67"/>
      <c r="H24" s="67"/>
    </row>
    <row r="25" spans="1:8" s="2" customFormat="1" x14ac:dyDescent="0.25">
      <c r="A25" t="s">
        <v>176</v>
      </c>
      <c r="B25" t="s">
        <v>1080</v>
      </c>
      <c r="C25"/>
      <c r="D25"/>
      <c r="E25" t="s">
        <v>1097</v>
      </c>
      <c r="F25" s="67"/>
      <c r="G25" s="67"/>
      <c r="H25" s="67"/>
    </row>
    <row r="26" spans="1:8" s="2" customFormat="1" x14ac:dyDescent="0.25">
      <c r="A26" t="s">
        <v>176</v>
      </c>
      <c r="B26" t="s">
        <v>1080</v>
      </c>
      <c r="C26"/>
      <c r="D26"/>
      <c r="E26" t="s">
        <v>1098</v>
      </c>
      <c r="F26" s="67"/>
      <c r="G26" s="67"/>
      <c r="H26" s="67"/>
    </row>
    <row r="27" spans="1:8" s="2" customFormat="1" x14ac:dyDescent="0.25">
      <c r="A27" t="s">
        <v>176</v>
      </c>
      <c r="B27" t="s">
        <v>1080</v>
      </c>
      <c r="C27"/>
      <c r="D27"/>
      <c r="E27" t="s">
        <v>1099</v>
      </c>
      <c r="F27" s="67"/>
      <c r="G27" s="67"/>
      <c r="H27" s="67"/>
    </row>
    <row r="28" spans="1:8" s="2" customFormat="1" x14ac:dyDescent="0.25">
      <c r="A28" t="s">
        <v>176</v>
      </c>
      <c r="B28" t="s">
        <v>1080</v>
      </c>
      <c r="C28"/>
      <c r="D28"/>
      <c r="E28" t="s">
        <v>1100</v>
      </c>
      <c r="F28" s="67"/>
      <c r="G28" s="67"/>
      <c r="H28" s="67"/>
    </row>
    <row r="29" spans="1:8" s="2" customFormat="1" x14ac:dyDescent="0.25">
      <c r="A29" t="s">
        <v>176</v>
      </c>
      <c r="B29" t="s">
        <v>1080</v>
      </c>
      <c r="C29"/>
      <c r="D29"/>
      <c r="E29" t="s">
        <v>1101</v>
      </c>
      <c r="F29" s="67"/>
      <c r="G29" s="67"/>
      <c r="H29" s="67"/>
    </row>
    <row r="30" spans="1:8" s="2" customFormat="1" x14ac:dyDescent="0.25">
      <c r="A30" t="s">
        <v>176</v>
      </c>
      <c r="B30" t="s">
        <v>1080</v>
      </c>
      <c r="C30"/>
      <c r="D30"/>
      <c r="E30" t="s">
        <v>1102</v>
      </c>
      <c r="F30" s="67"/>
      <c r="G30" s="67"/>
      <c r="H30" s="67"/>
    </row>
    <row r="31" spans="1:8" s="2" customFormat="1" x14ac:dyDescent="0.25">
      <c r="A31" t="s">
        <v>176</v>
      </c>
      <c r="B31" t="s">
        <v>1080</v>
      </c>
      <c r="C31"/>
      <c r="D31"/>
      <c r="E31" t="s">
        <v>1103</v>
      </c>
      <c r="F31" s="67"/>
      <c r="G31" s="67"/>
      <c r="H31" s="67"/>
    </row>
    <row r="32" spans="1:8" s="2" customFormat="1" x14ac:dyDescent="0.25">
      <c r="A32" t="s">
        <v>176</v>
      </c>
      <c r="B32" t="s">
        <v>1080</v>
      </c>
      <c r="C32"/>
      <c r="D32"/>
      <c r="E32" t="s">
        <v>1104</v>
      </c>
      <c r="F32" s="67"/>
      <c r="G32" s="67"/>
      <c r="H32" s="67"/>
    </row>
    <row r="33" spans="1:8" s="2" customFormat="1" x14ac:dyDescent="0.25">
      <c r="A33" t="s">
        <v>176</v>
      </c>
      <c r="B33" t="s">
        <v>1105</v>
      </c>
      <c r="C33"/>
      <c r="D33"/>
      <c r="E33" t="s">
        <v>1106</v>
      </c>
      <c r="F33" s="67"/>
      <c r="G33" s="67"/>
      <c r="H33" s="67"/>
    </row>
    <row r="34" spans="1:8" s="2" customFormat="1" x14ac:dyDescent="0.25">
      <c r="A34" t="s">
        <v>176</v>
      </c>
      <c r="B34" t="s">
        <v>1105</v>
      </c>
      <c r="C34"/>
      <c r="D34"/>
      <c r="E34" t="s">
        <v>1107</v>
      </c>
      <c r="F34" s="67"/>
      <c r="G34" s="67"/>
      <c r="H34" s="67"/>
    </row>
    <row r="35" spans="1:8" s="2" customFormat="1" x14ac:dyDescent="0.25">
      <c r="A35" t="s">
        <v>176</v>
      </c>
      <c r="B35" t="s">
        <v>1108</v>
      </c>
      <c r="C35" t="s">
        <v>372</v>
      </c>
      <c r="D35"/>
      <c r="E35" t="s">
        <v>1109</v>
      </c>
      <c r="F35" s="67"/>
      <c r="G35" s="67"/>
      <c r="H35" s="67"/>
    </row>
    <row r="36" spans="1:8" s="2" customFormat="1" x14ac:dyDescent="0.25">
      <c r="A36" t="s">
        <v>176</v>
      </c>
      <c r="B36" t="s">
        <v>1110</v>
      </c>
      <c r="C36"/>
      <c r="D36"/>
      <c r="E36" t="s">
        <v>1111</v>
      </c>
      <c r="F36" s="67"/>
      <c r="G36" s="67"/>
      <c r="H36" s="67"/>
    </row>
    <row r="37" spans="1:8" s="2" customFormat="1" x14ac:dyDescent="0.25">
      <c r="A37" t="s">
        <v>176</v>
      </c>
      <c r="B37" t="s">
        <v>1110</v>
      </c>
      <c r="C37"/>
      <c r="D37"/>
      <c r="E37" t="s">
        <v>1112</v>
      </c>
      <c r="F37" s="67"/>
      <c r="G37" s="67"/>
      <c r="H37" s="67"/>
    </row>
    <row r="38" spans="1:8" s="2" customFormat="1" x14ac:dyDescent="0.25">
      <c r="A38" t="s">
        <v>176</v>
      </c>
      <c r="B38" t="s">
        <v>1110</v>
      </c>
      <c r="C38"/>
      <c r="D38"/>
      <c r="E38" t="s">
        <v>1113</v>
      </c>
      <c r="F38" s="67"/>
      <c r="G38" s="67"/>
      <c r="H38" s="67"/>
    </row>
    <row r="39" spans="1:8" s="2" customFormat="1" x14ac:dyDescent="0.25">
      <c r="A39" t="s">
        <v>176</v>
      </c>
      <c r="B39" t="s">
        <v>1110</v>
      </c>
      <c r="C39"/>
      <c r="D39"/>
      <c r="E39" t="s">
        <v>1114</v>
      </c>
      <c r="F39" s="67"/>
      <c r="G39" s="67"/>
      <c r="H39" s="67"/>
    </row>
    <row r="40" spans="1:8" s="2" customFormat="1" x14ac:dyDescent="0.25">
      <c r="A40" t="s">
        <v>176</v>
      </c>
      <c r="B40" t="s">
        <v>1110</v>
      </c>
      <c r="C40"/>
      <c r="D40"/>
      <c r="E40" t="s">
        <v>1115</v>
      </c>
      <c r="F40" s="67"/>
      <c r="G40" s="67"/>
      <c r="H40" s="67"/>
    </row>
    <row r="41" spans="1:8" s="2" customFormat="1" x14ac:dyDescent="0.25">
      <c r="A41" t="s">
        <v>176</v>
      </c>
      <c r="B41" t="s">
        <v>1110</v>
      </c>
      <c r="C41"/>
      <c r="D41"/>
      <c r="E41" t="s">
        <v>1116</v>
      </c>
      <c r="F41" s="67"/>
      <c r="G41" s="67"/>
      <c r="H41" s="67"/>
    </row>
    <row r="42" spans="1:8" s="2" customFormat="1" x14ac:dyDescent="0.25">
      <c r="A42" t="s">
        <v>176</v>
      </c>
      <c r="B42" t="s">
        <v>1110</v>
      </c>
      <c r="C42"/>
      <c r="D42"/>
      <c r="E42" t="s">
        <v>1117</v>
      </c>
      <c r="F42" s="67"/>
      <c r="G42" s="67"/>
      <c r="H42" s="67"/>
    </row>
    <row r="43" spans="1:8" s="2" customFormat="1" x14ac:dyDescent="0.25">
      <c r="A43" t="s">
        <v>176</v>
      </c>
      <c r="B43" t="s">
        <v>1110</v>
      </c>
      <c r="C43"/>
      <c r="D43"/>
      <c r="E43" t="s">
        <v>1118</v>
      </c>
      <c r="F43" s="67"/>
      <c r="G43" s="67"/>
      <c r="H43" s="67"/>
    </row>
    <row r="44" spans="1:8" s="2" customFormat="1" x14ac:dyDescent="0.25">
      <c r="A44" t="s">
        <v>176</v>
      </c>
      <c r="B44" t="s">
        <v>1110</v>
      </c>
      <c r="C44"/>
      <c r="D44"/>
      <c r="E44" t="s">
        <v>1119</v>
      </c>
      <c r="F44" s="67"/>
      <c r="G44" s="67"/>
      <c r="H44" s="67"/>
    </row>
    <row r="45" spans="1:8" s="2" customFormat="1" x14ac:dyDescent="0.25">
      <c r="A45" t="s">
        <v>176</v>
      </c>
      <c r="B45" t="s">
        <v>1110</v>
      </c>
      <c r="C45"/>
      <c r="D45"/>
      <c r="E45" t="s">
        <v>1120</v>
      </c>
      <c r="F45" s="67"/>
      <c r="G45" s="67"/>
      <c r="H45" s="67"/>
    </row>
    <row r="46" spans="1:8" s="2" customFormat="1" x14ac:dyDescent="0.25">
      <c r="A46" t="s">
        <v>176</v>
      </c>
      <c r="B46" t="s">
        <v>1110</v>
      </c>
      <c r="C46"/>
      <c r="D46"/>
      <c r="E46" t="s">
        <v>1121</v>
      </c>
      <c r="F46" s="67"/>
      <c r="G46" s="67"/>
      <c r="H46" s="67"/>
    </row>
    <row r="47" spans="1:8" s="2" customFormat="1" x14ac:dyDescent="0.25">
      <c r="A47" t="s">
        <v>176</v>
      </c>
      <c r="B47" t="s">
        <v>1110</v>
      </c>
      <c r="C47"/>
      <c r="D47"/>
      <c r="E47" t="s">
        <v>1122</v>
      </c>
      <c r="F47" s="67"/>
      <c r="G47" s="67"/>
      <c r="H47" s="67"/>
    </row>
    <row r="48" spans="1:8" s="2" customFormat="1" x14ac:dyDescent="0.25">
      <c r="A48" t="s">
        <v>176</v>
      </c>
      <c r="B48" t="s">
        <v>1110</v>
      </c>
      <c r="C48"/>
      <c r="D48"/>
      <c r="E48" t="s">
        <v>1123</v>
      </c>
      <c r="F48" s="67"/>
      <c r="G48" s="67"/>
      <c r="H48" s="67"/>
    </row>
    <row r="49" spans="1:8" s="2" customFormat="1" x14ac:dyDescent="0.25">
      <c r="A49" t="s">
        <v>176</v>
      </c>
      <c r="B49" t="s">
        <v>1110</v>
      </c>
      <c r="C49"/>
      <c r="D49"/>
      <c r="E49" t="s">
        <v>1124</v>
      </c>
      <c r="F49" s="67"/>
      <c r="G49" s="67"/>
      <c r="H49" s="67"/>
    </row>
    <row r="50" spans="1:8" s="2" customFormat="1" x14ac:dyDescent="0.25">
      <c r="A50" t="s">
        <v>176</v>
      </c>
      <c r="B50" t="s">
        <v>1110</v>
      </c>
      <c r="C50"/>
      <c r="D50"/>
      <c r="E50" t="s">
        <v>1125</v>
      </c>
      <c r="F50" s="67"/>
      <c r="G50" s="67"/>
      <c r="H50" s="67"/>
    </row>
    <row r="51" spans="1:8" s="2" customFormat="1" x14ac:dyDescent="0.25">
      <c r="A51" t="s">
        <v>176</v>
      </c>
      <c r="B51" t="s">
        <v>1110</v>
      </c>
      <c r="C51"/>
      <c r="D51"/>
      <c r="E51" t="s">
        <v>1126</v>
      </c>
      <c r="F51" s="67"/>
      <c r="G51" s="67"/>
      <c r="H51" s="67"/>
    </row>
    <row r="52" spans="1:8" s="2" customFormat="1" x14ac:dyDescent="0.25">
      <c r="A52" t="s">
        <v>176</v>
      </c>
      <c r="B52" t="s">
        <v>1110</v>
      </c>
      <c r="C52"/>
      <c r="D52"/>
      <c r="E52" t="s">
        <v>1127</v>
      </c>
      <c r="F52" s="67"/>
      <c r="G52" s="67"/>
      <c r="H52" s="67"/>
    </row>
    <row r="53" spans="1:8" s="2" customFormat="1" x14ac:dyDescent="0.25">
      <c r="A53" t="s">
        <v>176</v>
      </c>
      <c r="B53" t="s">
        <v>1110</v>
      </c>
      <c r="C53"/>
      <c r="D53"/>
      <c r="E53" t="s">
        <v>1128</v>
      </c>
      <c r="F53" s="67"/>
      <c r="G53" s="67"/>
      <c r="H53" s="67"/>
    </row>
    <row r="54" spans="1:8" s="2" customFormat="1" x14ac:dyDescent="0.25">
      <c r="A54" t="s">
        <v>176</v>
      </c>
      <c r="B54" t="s">
        <v>1110</v>
      </c>
      <c r="C54"/>
      <c r="D54"/>
      <c r="E54" t="s">
        <v>1129</v>
      </c>
      <c r="F54" s="67"/>
      <c r="G54" s="67"/>
      <c r="H54" s="67"/>
    </row>
    <row r="55" spans="1:8" s="2" customFormat="1" x14ac:dyDescent="0.25">
      <c r="A55" t="s">
        <v>176</v>
      </c>
      <c r="B55" t="s">
        <v>1110</v>
      </c>
      <c r="C55"/>
      <c r="D55"/>
      <c r="E55" t="s">
        <v>1130</v>
      </c>
      <c r="F55" s="67"/>
      <c r="G55" s="67"/>
      <c r="H55" s="67"/>
    </row>
    <row r="56" spans="1:8" s="2" customFormat="1" x14ac:dyDescent="0.25">
      <c r="A56" t="s">
        <v>176</v>
      </c>
      <c r="B56" t="s">
        <v>1110</v>
      </c>
      <c r="C56"/>
      <c r="D56"/>
      <c r="E56" t="s">
        <v>1131</v>
      </c>
      <c r="F56" s="67"/>
      <c r="G56" s="67"/>
      <c r="H56" s="67"/>
    </row>
    <row r="57" spans="1:8" s="2" customFormat="1" x14ac:dyDescent="0.25">
      <c r="A57" t="s">
        <v>176</v>
      </c>
      <c r="B57" t="s">
        <v>1110</v>
      </c>
      <c r="C57"/>
      <c r="D57"/>
      <c r="E57" t="s">
        <v>1132</v>
      </c>
      <c r="F57" s="67"/>
      <c r="G57" s="67"/>
      <c r="H57" s="67"/>
    </row>
    <row r="58" spans="1:8" s="2" customFormat="1" x14ac:dyDescent="0.25">
      <c r="A58" t="s">
        <v>176</v>
      </c>
      <c r="B58" t="s">
        <v>1110</v>
      </c>
      <c r="C58"/>
      <c r="D58"/>
      <c r="E58" t="s">
        <v>1133</v>
      </c>
      <c r="F58" s="67"/>
      <c r="G58" s="67"/>
      <c r="H58" s="67"/>
    </row>
    <row r="59" spans="1:8" s="2" customFormat="1" x14ac:dyDescent="0.25">
      <c r="A59" t="s">
        <v>176</v>
      </c>
      <c r="B59" t="s">
        <v>1110</v>
      </c>
      <c r="C59"/>
      <c r="D59"/>
      <c r="E59" t="s">
        <v>1134</v>
      </c>
      <c r="F59" s="67"/>
      <c r="G59" s="67"/>
      <c r="H59" s="67"/>
    </row>
    <row r="60" spans="1:8" s="2" customFormat="1" x14ac:dyDescent="0.25">
      <c r="A60" t="s">
        <v>176</v>
      </c>
      <c r="B60" t="s">
        <v>1110</v>
      </c>
      <c r="C60"/>
      <c r="D60"/>
      <c r="E60" t="s">
        <v>1135</v>
      </c>
      <c r="F60" s="67"/>
      <c r="G60" s="67"/>
      <c r="H60" s="67"/>
    </row>
    <row r="61" spans="1:8" s="2" customFormat="1" x14ac:dyDescent="0.25">
      <c r="A61" t="s">
        <v>176</v>
      </c>
      <c r="B61" t="s">
        <v>1110</v>
      </c>
      <c r="C61"/>
      <c r="D61"/>
      <c r="E61" t="s">
        <v>1136</v>
      </c>
      <c r="F61" s="67"/>
      <c r="G61" s="67"/>
      <c r="H61" s="67"/>
    </row>
    <row r="62" spans="1:8" s="2" customFormat="1" x14ac:dyDescent="0.25">
      <c r="A62" t="s">
        <v>176</v>
      </c>
      <c r="B62" t="s">
        <v>1110</v>
      </c>
      <c r="C62"/>
      <c r="D62"/>
      <c r="E62" t="s">
        <v>1137</v>
      </c>
      <c r="F62" s="67"/>
      <c r="G62" s="67"/>
      <c r="H62" s="67"/>
    </row>
    <row r="63" spans="1:8" s="2" customFormat="1" x14ac:dyDescent="0.25">
      <c r="A63" t="s">
        <v>176</v>
      </c>
      <c r="B63" t="s">
        <v>1110</v>
      </c>
      <c r="C63"/>
      <c r="D63"/>
      <c r="E63" t="s">
        <v>1138</v>
      </c>
      <c r="F63" s="67"/>
      <c r="G63" s="67"/>
      <c r="H63" s="67"/>
    </row>
    <row r="64" spans="1:8" s="2" customFormat="1" x14ac:dyDescent="0.25">
      <c r="A64" t="s">
        <v>176</v>
      </c>
      <c r="B64" t="s">
        <v>1110</v>
      </c>
      <c r="C64"/>
      <c r="D64"/>
      <c r="E64" t="s">
        <v>1139</v>
      </c>
      <c r="F64" s="67"/>
      <c r="G64" s="67"/>
      <c r="H64" s="67"/>
    </row>
    <row r="65" spans="1:8" s="2" customFormat="1" x14ac:dyDescent="0.25">
      <c r="A65" t="s">
        <v>176</v>
      </c>
      <c r="B65" t="s">
        <v>1110</v>
      </c>
      <c r="C65"/>
      <c r="D65"/>
      <c r="E65" t="s">
        <v>1140</v>
      </c>
      <c r="F65" s="67"/>
      <c r="G65" s="67"/>
      <c r="H65" s="67"/>
    </row>
    <row r="66" spans="1:8" s="2" customFormat="1" x14ac:dyDescent="0.25">
      <c r="A66" t="s">
        <v>176</v>
      </c>
      <c r="B66" t="s">
        <v>1110</v>
      </c>
      <c r="C66"/>
      <c r="D66"/>
      <c r="E66" t="s">
        <v>1141</v>
      </c>
      <c r="F66" s="67"/>
      <c r="G66" s="67"/>
      <c r="H66" s="67"/>
    </row>
    <row r="67" spans="1:8" s="2" customFormat="1" x14ac:dyDescent="0.25">
      <c r="A67" t="s">
        <v>176</v>
      </c>
      <c r="B67" t="s">
        <v>1110</v>
      </c>
      <c r="C67"/>
      <c r="D67"/>
      <c r="E67" t="s">
        <v>1142</v>
      </c>
      <c r="F67" s="67"/>
      <c r="G67" s="67"/>
      <c r="H67" s="67"/>
    </row>
    <row r="68" spans="1:8" s="2" customFormat="1" x14ac:dyDescent="0.25">
      <c r="A68" t="s">
        <v>176</v>
      </c>
      <c r="B68" t="s">
        <v>1110</v>
      </c>
      <c r="C68"/>
      <c r="D68"/>
      <c r="E68" t="s">
        <v>1143</v>
      </c>
      <c r="F68" s="67"/>
      <c r="G68" s="67"/>
      <c r="H68" s="67"/>
    </row>
    <row r="69" spans="1:8" s="2" customFormat="1" x14ac:dyDescent="0.25">
      <c r="A69" t="s">
        <v>176</v>
      </c>
      <c r="B69" t="s">
        <v>1110</v>
      </c>
      <c r="C69"/>
      <c r="D69"/>
      <c r="E69" t="s">
        <v>1144</v>
      </c>
      <c r="F69" s="67"/>
      <c r="G69" s="67"/>
      <c r="H69" s="67"/>
    </row>
    <row r="70" spans="1:8" s="2" customFormat="1" x14ac:dyDescent="0.25">
      <c r="A70" t="s">
        <v>176</v>
      </c>
      <c r="B70" t="s">
        <v>1110</v>
      </c>
      <c r="C70"/>
      <c r="D70"/>
      <c r="E70" t="s">
        <v>1145</v>
      </c>
      <c r="F70" s="67"/>
      <c r="G70" s="67"/>
      <c r="H70" s="67"/>
    </row>
    <row r="71" spans="1:8" s="2" customFormat="1" x14ac:dyDescent="0.25">
      <c r="A71" t="s">
        <v>176</v>
      </c>
      <c r="B71" t="s">
        <v>1110</v>
      </c>
      <c r="C71"/>
      <c r="D71"/>
      <c r="E71" t="s">
        <v>1146</v>
      </c>
      <c r="F71" s="67"/>
      <c r="G71" s="67"/>
      <c r="H71" s="67"/>
    </row>
    <row r="72" spans="1:8" s="2" customFormat="1" x14ac:dyDescent="0.25">
      <c r="A72" t="s">
        <v>176</v>
      </c>
      <c r="B72" t="s">
        <v>1110</v>
      </c>
      <c r="C72"/>
      <c r="D72"/>
      <c r="E72" t="s">
        <v>1147</v>
      </c>
      <c r="F72" s="67"/>
      <c r="G72" s="67"/>
      <c r="H72" s="67"/>
    </row>
    <row r="73" spans="1:8" s="2" customFormat="1" x14ac:dyDescent="0.25">
      <c r="A73" t="s">
        <v>176</v>
      </c>
      <c r="B73" t="s">
        <v>1110</v>
      </c>
      <c r="C73"/>
      <c r="D73"/>
      <c r="E73" t="s">
        <v>1148</v>
      </c>
      <c r="F73" s="67"/>
      <c r="G73" s="67"/>
      <c r="H73" s="67"/>
    </row>
    <row r="74" spans="1:8" s="2" customFormat="1" x14ac:dyDescent="0.25">
      <c r="A74" t="s">
        <v>176</v>
      </c>
      <c r="B74" t="s">
        <v>1110</v>
      </c>
      <c r="C74"/>
      <c r="D74"/>
      <c r="E74" t="s">
        <v>1149</v>
      </c>
      <c r="F74" s="67"/>
      <c r="G74" s="67"/>
      <c r="H74" s="67"/>
    </row>
    <row r="75" spans="1:8" s="2" customFormat="1" x14ac:dyDescent="0.25">
      <c r="A75" t="s">
        <v>176</v>
      </c>
      <c r="B75" t="s">
        <v>1110</v>
      </c>
      <c r="C75"/>
      <c r="D75"/>
      <c r="E75" t="s">
        <v>1150</v>
      </c>
      <c r="F75" s="67"/>
      <c r="G75" s="67"/>
      <c r="H75" s="67"/>
    </row>
    <row r="76" spans="1:8" s="2" customFormat="1" x14ac:dyDescent="0.25">
      <c r="A76" t="s">
        <v>176</v>
      </c>
      <c r="B76" t="s">
        <v>1110</v>
      </c>
      <c r="C76"/>
      <c r="D76"/>
      <c r="E76" t="s">
        <v>1151</v>
      </c>
      <c r="F76" s="67"/>
      <c r="G76" s="67"/>
      <c r="H76" s="67"/>
    </row>
    <row r="77" spans="1:8" s="2" customFormat="1" x14ac:dyDescent="0.25">
      <c r="A77" t="s">
        <v>176</v>
      </c>
      <c r="B77" t="s">
        <v>1110</v>
      </c>
      <c r="C77"/>
      <c r="D77"/>
      <c r="E77" t="s">
        <v>1152</v>
      </c>
      <c r="F77" s="67"/>
      <c r="G77" s="67"/>
      <c r="H77" s="67"/>
    </row>
    <row r="78" spans="1:8" s="2" customFormat="1" x14ac:dyDescent="0.25">
      <c r="A78" t="s">
        <v>176</v>
      </c>
      <c r="B78" t="s">
        <v>1110</v>
      </c>
      <c r="C78"/>
      <c r="D78"/>
      <c r="E78" t="s">
        <v>1153</v>
      </c>
      <c r="F78" s="67"/>
      <c r="G78" s="67"/>
      <c r="H78" s="67"/>
    </row>
    <row r="79" spans="1:8" s="2" customFormat="1" x14ac:dyDescent="0.25">
      <c r="A79" t="s">
        <v>176</v>
      </c>
      <c r="B79" t="s">
        <v>1110</v>
      </c>
      <c r="C79"/>
      <c r="D79"/>
      <c r="E79" t="s">
        <v>1154</v>
      </c>
      <c r="F79" s="67"/>
      <c r="G79" s="67"/>
      <c r="H79" s="67"/>
    </row>
    <row r="80" spans="1:8" s="2" customFormat="1" x14ac:dyDescent="0.25">
      <c r="A80" t="s">
        <v>176</v>
      </c>
      <c r="B80" t="s">
        <v>1110</v>
      </c>
      <c r="C80"/>
      <c r="D80"/>
      <c r="E80" t="s">
        <v>1155</v>
      </c>
      <c r="F80" s="67"/>
      <c r="G80" s="67"/>
      <c r="H80" s="67"/>
    </row>
    <row r="81" spans="1:8" s="2" customFormat="1" x14ac:dyDescent="0.25">
      <c r="A81" t="s">
        <v>176</v>
      </c>
      <c r="B81" t="s">
        <v>1110</v>
      </c>
      <c r="C81"/>
      <c r="D81"/>
      <c r="E81" t="s">
        <v>1156</v>
      </c>
      <c r="F81" s="67"/>
      <c r="G81" s="67"/>
      <c r="H81" s="67"/>
    </row>
    <row r="82" spans="1:8" s="2" customFormat="1" x14ac:dyDescent="0.25">
      <c r="A82" t="s">
        <v>176</v>
      </c>
      <c r="B82" t="s">
        <v>1110</v>
      </c>
      <c r="C82"/>
      <c r="D82"/>
      <c r="E82" t="s">
        <v>1157</v>
      </c>
      <c r="F82" s="67"/>
      <c r="G82" s="67"/>
      <c r="H82" s="67"/>
    </row>
    <row r="83" spans="1:8" s="2" customFormat="1" x14ac:dyDescent="0.25">
      <c r="A83" t="s">
        <v>176</v>
      </c>
      <c r="B83" t="s">
        <v>1110</v>
      </c>
      <c r="C83"/>
      <c r="D83"/>
      <c r="E83" t="s">
        <v>1158</v>
      </c>
      <c r="F83" s="67"/>
      <c r="G83" s="67"/>
      <c r="H83" s="67"/>
    </row>
    <row r="84" spans="1:8" s="2" customFormat="1" x14ac:dyDescent="0.25">
      <c r="A84" t="s">
        <v>176</v>
      </c>
      <c r="B84" t="s">
        <v>1110</v>
      </c>
      <c r="C84"/>
      <c r="D84"/>
      <c r="E84" t="s">
        <v>1159</v>
      </c>
      <c r="F84" s="67"/>
      <c r="G84" s="67"/>
      <c r="H84" s="67"/>
    </row>
    <row r="85" spans="1:8" s="2" customFormat="1" x14ac:dyDescent="0.25">
      <c r="A85" t="s">
        <v>176</v>
      </c>
      <c r="B85" t="s">
        <v>1110</v>
      </c>
      <c r="C85"/>
      <c r="D85"/>
      <c r="E85" t="s">
        <v>1160</v>
      </c>
      <c r="F85" s="67"/>
      <c r="G85" s="67"/>
      <c r="H85" s="67"/>
    </row>
    <row r="86" spans="1:8" s="2" customFormat="1" x14ac:dyDescent="0.25">
      <c r="A86" t="s">
        <v>176</v>
      </c>
      <c r="B86" t="s">
        <v>1110</v>
      </c>
      <c r="C86"/>
      <c r="D86"/>
      <c r="E86" t="s">
        <v>497</v>
      </c>
      <c r="F86" s="67"/>
      <c r="G86" s="67"/>
      <c r="H86" s="67"/>
    </row>
    <row r="87" spans="1:8" s="2" customFormat="1" x14ac:dyDescent="0.25">
      <c r="A87" t="s">
        <v>176</v>
      </c>
      <c r="B87" t="s">
        <v>1110</v>
      </c>
      <c r="C87"/>
      <c r="D87"/>
      <c r="E87" t="s">
        <v>1161</v>
      </c>
      <c r="F87" s="67"/>
      <c r="G87" s="67"/>
      <c r="H87" s="67"/>
    </row>
    <row r="88" spans="1:8" s="2" customFormat="1" x14ac:dyDescent="0.25">
      <c r="A88" t="s">
        <v>176</v>
      </c>
      <c r="B88" t="s">
        <v>1110</v>
      </c>
      <c r="C88"/>
      <c r="D88"/>
      <c r="E88" t="s">
        <v>1162</v>
      </c>
      <c r="F88" s="67"/>
      <c r="G88" s="67"/>
      <c r="H88" s="67"/>
    </row>
    <row r="89" spans="1:8" s="2" customFormat="1" x14ac:dyDescent="0.25">
      <c r="A89" t="s">
        <v>176</v>
      </c>
      <c r="B89" t="s">
        <v>1110</v>
      </c>
      <c r="C89"/>
      <c r="D89"/>
      <c r="E89" t="s">
        <v>1163</v>
      </c>
      <c r="F89" s="67"/>
      <c r="G89" s="67"/>
      <c r="H89" s="67"/>
    </row>
    <row r="90" spans="1:8" s="2" customFormat="1" x14ac:dyDescent="0.25">
      <c r="A90" t="s">
        <v>176</v>
      </c>
      <c r="B90" t="s">
        <v>1110</v>
      </c>
      <c r="C90"/>
      <c r="D90"/>
      <c r="E90" t="s">
        <v>1164</v>
      </c>
      <c r="F90" s="67"/>
      <c r="G90" s="67"/>
      <c r="H90" s="67"/>
    </row>
    <row r="91" spans="1:8" s="2" customFormat="1" x14ac:dyDescent="0.25">
      <c r="A91" t="s">
        <v>176</v>
      </c>
      <c r="B91" t="s">
        <v>1110</v>
      </c>
      <c r="C91"/>
      <c r="D91"/>
      <c r="E91" t="s">
        <v>1165</v>
      </c>
      <c r="F91" s="67"/>
      <c r="G91" s="67"/>
      <c r="H91" s="67"/>
    </row>
    <row r="92" spans="1:8" s="2" customFormat="1" x14ac:dyDescent="0.25">
      <c r="A92" t="s">
        <v>176</v>
      </c>
      <c r="B92" t="s">
        <v>1110</v>
      </c>
      <c r="C92"/>
      <c r="D92"/>
      <c r="E92" t="s">
        <v>1166</v>
      </c>
      <c r="F92" s="67"/>
      <c r="G92" s="67"/>
      <c r="H92" s="67"/>
    </row>
    <row r="93" spans="1:8" s="2" customFormat="1" x14ac:dyDescent="0.25">
      <c r="A93" t="s">
        <v>176</v>
      </c>
      <c r="B93" t="s">
        <v>1110</v>
      </c>
      <c r="C93"/>
      <c r="D93"/>
      <c r="E93" t="s">
        <v>1167</v>
      </c>
      <c r="F93" s="67"/>
      <c r="G93" s="67"/>
      <c r="H93" s="67"/>
    </row>
    <row r="94" spans="1:8" s="2" customFormat="1" x14ac:dyDescent="0.25">
      <c r="A94" t="s">
        <v>176</v>
      </c>
      <c r="B94" t="s">
        <v>1110</v>
      </c>
      <c r="C94"/>
      <c r="D94"/>
      <c r="E94" t="s">
        <v>1168</v>
      </c>
      <c r="F94" s="67"/>
      <c r="G94" s="67"/>
      <c r="H94" s="67"/>
    </row>
    <row r="95" spans="1:8" s="2" customFormat="1" x14ac:dyDescent="0.25">
      <c r="A95" t="s">
        <v>176</v>
      </c>
      <c r="B95" t="s">
        <v>1110</v>
      </c>
      <c r="C95"/>
      <c r="D95"/>
      <c r="E95" t="s">
        <v>1169</v>
      </c>
      <c r="F95" s="67"/>
      <c r="G95" s="67"/>
      <c r="H95" s="67"/>
    </row>
    <row r="96" spans="1:8" s="2" customFormat="1" x14ac:dyDescent="0.25">
      <c r="A96" t="s">
        <v>176</v>
      </c>
      <c r="B96" t="s">
        <v>1110</v>
      </c>
      <c r="C96"/>
      <c r="D96"/>
      <c r="E96" t="s">
        <v>1170</v>
      </c>
      <c r="F96" s="67"/>
      <c r="G96" s="67"/>
      <c r="H96" s="67"/>
    </row>
    <row r="97" spans="1:8" s="2" customFormat="1" x14ac:dyDescent="0.25">
      <c r="A97" t="s">
        <v>176</v>
      </c>
      <c r="B97" t="s">
        <v>1171</v>
      </c>
      <c r="C97"/>
      <c r="D97"/>
      <c r="E97" t="s">
        <v>1172</v>
      </c>
      <c r="F97" s="67"/>
      <c r="G97" s="67"/>
      <c r="H97" s="67"/>
    </row>
    <row r="98" spans="1:8" s="2" customFormat="1" x14ac:dyDescent="0.25">
      <c r="A98" t="s">
        <v>176</v>
      </c>
      <c r="B98" t="s">
        <v>1173</v>
      </c>
      <c r="C98"/>
      <c r="D98"/>
      <c r="E98" t="s">
        <v>1174</v>
      </c>
      <c r="F98" s="67"/>
      <c r="G98" s="67"/>
      <c r="H98" s="67"/>
    </row>
    <row r="99" spans="1:8" s="2" customFormat="1" x14ac:dyDescent="0.25">
      <c r="A99" t="s">
        <v>176</v>
      </c>
      <c r="B99" t="s">
        <v>1173</v>
      </c>
      <c r="C99"/>
      <c r="D99"/>
      <c r="E99" t="s">
        <v>1175</v>
      </c>
      <c r="F99" s="67"/>
      <c r="G99" s="67"/>
      <c r="H99" s="67"/>
    </row>
    <row r="100" spans="1:8" s="2" customFormat="1" x14ac:dyDescent="0.25">
      <c r="A100" t="s">
        <v>176</v>
      </c>
      <c r="B100" t="s">
        <v>1173</v>
      </c>
      <c r="C100"/>
      <c r="D100"/>
      <c r="E100" t="s">
        <v>1176</v>
      </c>
      <c r="F100" s="67"/>
      <c r="G100" s="67"/>
      <c r="H100" s="67"/>
    </row>
    <row r="101" spans="1:8" s="2" customFormat="1" x14ac:dyDescent="0.25">
      <c r="A101" t="s">
        <v>176</v>
      </c>
      <c r="B101" t="s">
        <v>1173</v>
      </c>
      <c r="C101"/>
      <c r="D101"/>
      <c r="E101" t="s">
        <v>1177</v>
      </c>
      <c r="F101" s="67"/>
      <c r="G101" s="67"/>
      <c r="H101" s="67"/>
    </row>
    <row r="102" spans="1:8" s="2" customFormat="1" x14ac:dyDescent="0.25">
      <c r="A102" t="s">
        <v>176</v>
      </c>
      <c r="B102" t="s">
        <v>1173</v>
      </c>
      <c r="C102"/>
      <c r="D102"/>
      <c r="E102" t="s">
        <v>1178</v>
      </c>
      <c r="F102" s="67"/>
      <c r="G102" s="67"/>
      <c r="H102" s="67"/>
    </row>
    <row r="103" spans="1:8" s="2" customFormat="1" x14ac:dyDescent="0.25">
      <c r="A103" t="s">
        <v>176</v>
      </c>
      <c r="B103" t="s">
        <v>1179</v>
      </c>
      <c r="C103"/>
      <c r="D103"/>
      <c r="E103" t="s">
        <v>1180</v>
      </c>
      <c r="F103" s="67"/>
      <c r="G103" s="67"/>
      <c r="H103" s="67"/>
    </row>
    <row r="104" spans="1:8" s="2" customFormat="1" x14ac:dyDescent="0.25">
      <c r="A104" t="s">
        <v>176</v>
      </c>
      <c r="B104" t="s">
        <v>1179</v>
      </c>
      <c r="C104"/>
      <c r="D104"/>
      <c r="E104" t="s">
        <v>1181</v>
      </c>
      <c r="F104" s="67"/>
      <c r="G104" s="67"/>
      <c r="H104" s="67"/>
    </row>
    <row r="105" spans="1:8" s="2" customFormat="1" x14ac:dyDescent="0.25">
      <c r="A105" t="s">
        <v>176</v>
      </c>
      <c r="B105" t="s">
        <v>1179</v>
      </c>
      <c r="C105"/>
      <c r="D105"/>
      <c r="E105" t="s">
        <v>1182</v>
      </c>
      <c r="F105" s="67"/>
      <c r="G105" s="67"/>
      <c r="H105" s="67"/>
    </row>
    <row r="106" spans="1:8" s="2" customFormat="1" x14ac:dyDescent="0.25">
      <c r="A106" t="s">
        <v>176</v>
      </c>
      <c r="B106" t="s">
        <v>1179</v>
      </c>
      <c r="C106"/>
      <c r="D106"/>
      <c r="E106" t="s">
        <v>1183</v>
      </c>
      <c r="F106" s="67"/>
      <c r="G106" s="67"/>
      <c r="H106" s="67"/>
    </row>
    <row r="107" spans="1:8" s="2" customFormat="1" x14ac:dyDescent="0.25">
      <c r="A107" t="s">
        <v>176</v>
      </c>
      <c r="B107" t="s">
        <v>1179</v>
      </c>
      <c r="C107"/>
      <c r="D107"/>
      <c r="E107" t="s">
        <v>1184</v>
      </c>
      <c r="F107" s="67"/>
      <c r="G107" s="67"/>
      <c r="H107" s="67"/>
    </row>
    <row r="108" spans="1:8" s="2" customFormat="1" x14ac:dyDescent="0.25">
      <c r="A108" t="s">
        <v>176</v>
      </c>
      <c r="B108" t="s">
        <v>1179</v>
      </c>
      <c r="C108"/>
      <c r="D108"/>
      <c r="E108" t="s">
        <v>1185</v>
      </c>
      <c r="F108" s="67"/>
      <c r="G108" s="67"/>
      <c r="H108" s="67"/>
    </row>
    <row r="109" spans="1:8" s="2" customFormat="1" x14ac:dyDescent="0.25">
      <c r="A109" t="s">
        <v>176</v>
      </c>
      <c r="B109" t="s">
        <v>1179</v>
      </c>
      <c r="C109"/>
      <c r="D109"/>
      <c r="E109" t="s">
        <v>1186</v>
      </c>
      <c r="F109" s="67"/>
      <c r="G109" s="67"/>
      <c r="H109" s="67"/>
    </row>
    <row r="110" spans="1:8" s="2" customFormat="1" x14ac:dyDescent="0.25">
      <c r="A110" t="s">
        <v>176</v>
      </c>
      <c r="B110" t="s">
        <v>1179</v>
      </c>
      <c r="C110"/>
      <c r="D110"/>
      <c r="E110" t="s">
        <v>1187</v>
      </c>
      <c r="F110" s="67"/>
      <c r="G110" s="67"/>
      <c r="H110" s="67"/>
    </row>
    <row r="111" spans="1:8" s="2" customFormat="1" x14ac:dyDescent="0.25">
      <c r="A111" t="s">
        <v>176</v>
      </c>
      <c r="B111" t="s">
        <v>1179</v>
      </c>
      <c r="C111"/>
      <c r="D111"/>
      <c r="E111" t="s">
        <v>1188</v>
      </c>
      <c r="F111" s="67"/>
      <c r="G111" s="67"/>
      <c r="H111" s="67"/>
    </row>
    <row r="112" spans="1:8" s="2" customFormat="1" x14ac:dyDescent="0.25">
      <c r="A112" t="s">
        <v>176</v>
      </c>
      <c r="B112" t="s">
        <v>1179</v>
      </c>
      <c r="C112"/>
      <c r="D112"/>
      <c r="E112" t="s">
        <v>1189</v>
      </c>
      <c r="F112" s="67"/>
      <c r="G112" s="67"/>
      <c r="H112" s="67"/>
    </row>
    <row r="113" spans="1:8" s="2" customFormat="1" x14ac:dyDescent="0.25">
      <c r="A113" t="s">
        <v>176</v>
      </c>
      <c r="B113" t="s">
        <v>1179</v>
      </c>
      <c r="C113"/>
      <c r="D113"/>
      <c r="E113" t="s">
        <v>1190</v>
      </c>
      <c r="F113" s="67"/>
      <c r="G113" s="67"/>
      <c r="H113" s="67"/>
    </row>
    <row r="114" spans="1:8" s="2" customFormat="1" x14ac:dyDescent="0.25">
      <c r="A114" t="s">
        <v>176</v>
      </c>
      <c r="B114" t="s">
        <v>1179</v>
      </c>
      <c r="C114"/>
      <c r="D114"/>
      <c r="E114" t="s">
        <v>1191</v>
      </c>
      <c r="F114" s="67"/>
      <c r="G114" s="67"/>
      <c r="H114" s="67"/>
    </row>
    <row r="115" spans="1:8" s="2" customFormat="1" x14ac:dyDescent="0.25">
      <c r="A115" t="s">
        <v>176</v>
      </c>
      <c r="B115" t="s">
        <v>1179</v>
      </c>
      <c r="C115"/>
      <c r="D115"/>
      <c r="E115" t="s">
        <v>1192</v>
      </c>
      <c r="F115" s="67"/>
      <c r="G115" s="67"/>
      <c r="H115" s="67"/>
    </row>
    <row r="116" spans="1:8" s="2" customFormat="1" x14ac:dyDescent="0.25">
      <c r="A116" t="s">
        <v>176</v>
      </c>
      <c r="B116" t="s">
        <v>1179</v>
      </c>
      <c r="C116"/>
      <c r="D116"/>
      <c r="E116" t="s">
        <v>1193</v>
      </c>
      <c r="F116" s="67"/>
      <c r="G116" s="67"/>
      <c r="H116" s="67"/>
    </row>
    <row r="117" spans="1:8" s="2" customFormat="1" x14ac:dyDescent="0.25">
      <c r="A117" t="s">
        <v>176</v>
      </c>
      <c r="B117" t="s">
        <v>1179</v>
      </c>
      <c r="C117"/>
      <c r="D117"/>
      <c r="E117" t="s">
        <v>1194</v>
      </c>
      <c r="F117" s="67"/>
      <c r="G117" s="67"/>
      <c r="H117" s="67"/>
    </row>
    <row r="118" spans="1:8" s="2" customFormat="1" x14ac:dyDescent="0.25">
      <c r="A118" t="s">
        <v>176</v>
      </c>
      <c r="B118" t="s">
        <v>1179</v>
      </c>
      <c r="C118"/>
      <c r="D118"/>
      <c r="E118" t="s">
        <v>1195</v>
      </c>
      <c r="F118" s="67"/>
      <c r="G118" s="67"/>
      <c r="H118" s="67"/>
    </row>
    <row r="119" spans="1:8" s="2" customFormat="1" x14ac:dyDescent="0.25">
      <c r="A119" t="s">
        <v>176</v>
      </c>
      <c r="B119" t="s">
        <v>1179</v>
      </c>
      <c r="C119"/>
      <c r="D119"/>
      <c r="E119" t="s">
        <v>1196</v>
      </c>
      <c r="F119" s="67"/>
      <c r="G119" s="67"/>
      <c r="H119" s="67"/>
    </row>
    <row r="120" spans="1:8" s="2" customFormat="1" x14ac:dyDescent="0.25">
      <c r="A120" t="s">
        <v>176</v>
      </c>
      <c r="B120" t="s">
        <v>1179</v>
      </c>
      <c r="C120"/>
      <c r="D120"/>
      <c r="E120" t="s">
        <v>1197</v>
      </c>
      <c r="F120" s="67"/>
      <c r="G120" s="67"/>
      <c r="H120" s="67"/>
    </row>
    <row r="121" spans="1:8" s="2" customFormat="1" x14ac:dyDescent="0.25">
      <c r="A121" t="s">
        <v>176</v>
      </c>
      <c r="B121" t="s">
        <v>1179</v>
      </c>
      <c r="C121"/>
      <c r="D121"/>
      <c r="E121" t="s">
        <v>1198</v>
      </c>
      <c r="F121" s="67"/>
      <c r="G121" s="67"/>
      <c r="H121" s="67"/>
    </row>
    <row r="122" spans="1:8" s="2" customFormat="1" x14ac:dyDescent="0.25">
      <c r="A122" t="s">
        <v>176</v>
      </c>
      <c r="B122" t="s">
        <v>1179</v>
      </c>
      <c r="C122"/>
      <c r="D122"/>
      <c r="E122" t="s">
        <v>1199</v>
      </c>
      <c r="F122" s="67"/>
      <c r="G122" s="67"/>
      <c r="H122" s="67"/>
    </row>
    <row r="123" spans="1:8" s="2" customFormat="1" x14ac:dyDescent="0.25">
      <c r="A123" t="s">
        <v>176</v>
      </c>
      <c r="B123" t="s">
        <v>1179</v>
      </c>
      <c r="C123"/>
      <c r="D123"/>
      <c r="E123" t="s">
        <v>1200</v>
      </c>
      <c r="F123" s="67"/>
      <c r="G123" s="67"/>
      <c r="H123" s="67"/>
    </row>
    <row r="124" spans="1:8" s="2" customFormat="1" x14ac:dyDescent="0.25">
      <c r="A124" t="s">
        <v>176</v>
      </c>
      <c r="B124" t="s">
        <v>1179</v>
      </c>
      <c r="C124"/>
      <c r="D124"/>
      <c r="E124" t="s">
        <v>1201</v>
      </c>
      <c r="F124" s="67"/>
      <c r="G124" s="67"/>
      <c r="H124" s="67"/>
    </row>
    <row r="125" spans="1:8" s="2" customFormat="1" x14ac:dyDescent="0.25">
      <c r="A125" t="s">
        <v>176</v>
      </c>
      <c r="B125" t="s">
        <v>1179</v>
      </c>
      <c r="C125"/>
      <c r="D125"/>
      <c r="E125" t="s">
        <v>497</v>
      </c>
      <c r="F125" s="67"/>
      <c r="G125" s="67"/>
      <c r="H125" s="67"/>
    </row>
    <row r="126" spans="1:8" s="2" customFormat="1" x14ac:dyDescent="0.25">
      <c r="A126" t="s">
        <v>176</v>
      </c>
      <c r="B126" t="s">
        <v>1179</v>
      </c>
      <c r="C126"/>
      <c r="D126"/>
      <c r="E126" t="s">
        <v>1202</v>
      </c>
      <c r="F126" s="67"/>
      <c r="G126" s="67"/>
      <c r="H126" s="67"/>
    </row>
    <row r="127" spans="1:8" s="2" customFormat="1" x14ac:dyDescent="0.25">
      <c r="A127" t="s">
        <v>176</v>
      </c>
      <c r="B127" t="s">
        <v>1179</v>
      </c>
      <c r="C127"/>
      <c r="D127"/>
      <c r="E127" t="s">
        <v>1203</v>
      </c>
      <c r="F127" s="67"/>
      <c r="G127" s="67"/>
      <c r="H127" s="67"/>
    </row>
    <row r="128" spans="1:8" s="2" customFormat="1" x14ac:dyDescent="0.25">
      <c r="A128" t="s">
        <v>176</v>
      </c>
      <c r="B128" t="s">
        <v>1179</v>
      </c>
      <c r="C128"/>
      <c r="D128"/>
      <c r="E128" t="s">
        <v>1204</v>
      </c>
      <c r="F128" s="67"/>
      <c r="G128" s="67"/>
      <c r="H128" s="67"/>
    </row>
    <row r="129" spans="1:8" s="2" customFormat="1" x14ac:dyDescent="0.25">
      <c r="A129" t="s">
        <v>176</v>
      </c>
      <c r="B129" t="s">
        <v>1179</v>
      </c>
      <c r="C129"/>
      <c r="D129"/>
      <c r="E129" t="s">
        <v>1205</v>
      </c>
      <c r="F129" s="67"/>
      <c r="G129" s="67"/>
      <c r="H129" s="67"/>
    </row>
    <row r="130" spans="1:8" s="2" customFormat="1" x14ac:dyDescent="0.25">
      <c r="A130" t="s">
        <v>176</v>
      </c>
      <c r="B130" t="s">
        <v>1179</v>
      </c>
      <c r="C130"/>
      <c r="D130"/>
      <c r="E130" t="s">
        <v>1206</v>
      </c>
      <c r="F130" s="67"/>
      <c r="G130" s="67"/>
      <c r="H130" s="67"/>
    </row>
    <row r="131" spans="1:8" s="2" customFormat="1" x14ac:dyDescent="0.25">
      <c r="A131" t="s">
        <v>176</v>
      </c>
      <c r="B131" t="s">
        <v>1179</v>
      </c>
      <c r="C131"/>
      <c r="D131"/>
      <c r="E131" t="s">
        <v>1207</v>
      </c>
      <c r="F131" s="67"/>
      <c r="G131" s="67"/>
      <c r="H131" s="67"/>
    </row>
    <row r="132" spans="1:8" s="2" customFormat="1" x14ac:dyDescent="0.25">
      <c r="A132" t="s">
        <v>176</v>
      </c>
      <c r="B132" t="s">
        <v>1208</v>
      </c>
      <c r="C132"/>
      <c r="D132"/>
      <c r="E132" t="s">
        <v>1209</v>
      </c>
      <c r="F132" s="67"/>
      <c r="G132" s="67"/>
      <c r="H132" s="67"/>
    </row>
    <row r="133" spans="1:8" s="2" customFormat="1" x14ac:dyDescent="0.25">
      <c r="A133" t="s">
        <v>176</v>
      </c>
      <c r="B133" t="s">
        <v>1208</v>
      </c>
      <c r="C133"/>
      <c r="D133"/>
      <c r="E133" t="s">
        <v>1210</v>
      </c>
      <c r="F133" s="67"/>
      <c r="G133" s="67"/>
      <c r="H133" s="67"/>
    </row>
    <row r="134" spans="1:8" s="2" customFormat="1" x14ac:dyDescent="0.25">
      <c r="A134" t="s">
        <v>176</v>
      </c>
      <c r="B134" t="s">
        <v>1208</v>
      </c>
      <c r="C134"/>
      <c r="D134"/>
      <c r="E134" t="s">
        <v>1211</v>
      </c>
      <c r="F134" s="67"/>
      <c r="G134" s="67"/>
      <c r="H134" s="67"/>
    </row>
    <row r="135" spans="1:8" s="2" customFormat="1" x14ac:dyDescent="0.25">
      <c r="A135" t="s">
        <v>176</v>
      </c>
      <c r="B135" t="s">
        <v>1208</v>
      </c>
      <c r="C135"/>
      <c r="D135"/>
      <c r="E135" t="s">
        <v>1212</v>
      </c>
      <c r="F135" s="67"/>
      <c r="G135" s="67"/>
      <c r="H135" s="67"/>
    </row>
    <row r="136" spans="1:8" s="2" customFormat="1" x14ac:dyDescent="0.25">
      <c r="A136" t="s">
        <v>176</v>
      </c>
      <c r="B136" t="s">
        <v>1208</v>
      </c>
      <c r="C136"/>
      <c r="D136"/>
      <c r="E136" t="s">
        <v>1213</v>
      </c>
      <c r="F136" s="67"/>
      <c r="G136" s="67"/>
      <c r="H136" s="67"/>
    </row>
    <row r="137" spans="1:8" s="2" customFormat="1" x14ac:dyDescent="0.25">
      <c r="A137" t="s">
        <v>176</v>
      </c>
      <c r="B137" t="s">
        <v>1208</v>
      </c>
      <c r="C137"/>
      <c r="D137"/>
      <c r="E137" t="s">
        <v>1214</v>
      </c>
      <c r="F137" s="67"/>
      <c r="G137" s="67"/>
      <c r="H137" s="67"/>
    </row>
    <row r="138" spans="1:8" s="2" customFormat="1" x14ac:dyDescent="0.25">
      <c r="A138" t="s">
        <v>176</v>
      </c>
      <c r="B138" t="s">
        <v>1208</v>
      </c>
      <c r="C138"/>
      <c r="D138"/>
      <c r="E138" t="s">
        <v>1215</v>
      </c>
      <c r="F138" s="67"/>
      <c r="G138" s="67"/>
      <c r="H138" s="67"/>
    </row>
    <row r="139" spans="1:8" s="2" customFormat="1" x14ac:dyDescent="0.25">
      <c r="A139" t="s">
        <v>176</v>
      </c>
      <c r="B139" t="s">
        <v>1208</v>
      </c>
      <c r="C139"/>
      <c r="D139"/>
      <c r="E139" t="s">
        <v>1216</v>
      </c>
      <c r="F139" s="67"/>
      <c r="G139" s="67"/>
      <c r="H139" s="67"/>
    </row>
    <row r="140" spans="1:8" s="2" customFormat="1" x14ac:dyDescent="0.25">
      <c r="A140" t="s">
        <v>176</v>
      </c>
      <c r="B140" t="s">
        <v>1208</v>
      </c>
      <c r="C140"/>
      <c r="D140"/>
      <c r="E140" t="s">
        <v>1217</v>
      </c>
      <c r="F140" s="67"/>
      <c r="G140" s="67"/>
      <c r="H140" s="67"/>
    </row>
    <row r="141" spans="1:8" s="2" customFormat="1" x14ac:dyDescent="0.25">
      <c r="A141" t="s">
        <v>176</v>
      </c>
      <c r="B141" t="s">
        <v>1208</v>
      </c>
      <c r="C141"/>
      <c r="D141"/>
      <c r="E141" t="s">
        <v>1218</v>
      </c>
      <c r="F141" s="67"/>
      <c r="G141" s="67"/>
      <c r="H141" s="67"/>
    </row>
    <row r="142" spans="1:8" s="2" customFormat="1" x14ac:dyDescent="0.25">
      <c r="A142" t="s">
        <v>176</v>
      </c>
      <c r="B142" t="s">
        <v>1208</v>
      </c>
      <c r="C142"/>
      <c r="D142"/>
      <c r="E142" t="s">
        <v>1219</v>
      </c>
      <c r="F142" s="67"/>
      <c r="G142" s="67"/>
      <c r="H142" s="67"/>
    </row>
    <row r="143" spans="1:8" s="2" customFormat="1" x14ac:dyDescent="0.25">
      <c r="A143" t="s">
        <v>176</v>
      </c>
      <c r="B143" t="s">
        <v>1208</v>
      </c>
      <c r="C143"/>
      <c r="D143"/>
      <c r="E143" t="s">
        <v>1220</v>
      </c>
      <c r="F143" s="67"/>
      <c r="G143" s="67"/>
      <c r="H143" s="67"/>
    </row>
    <row r="144" spans="1:8" s="2" customFormat="1" x14ac:dyDescent="0.25">
      <c r="A144" t="s">
        <v>176</v>
      </c>
      <c r="B144" t="s">
        <v>1208</v>
      </c>
      <c r="C144"/>
      <c r="D144"/>
      <c r="E144" t="s">
        <v>1221</v>
      </c>
      <c r="F144" s="67"/>
      <c r="G144" s="67"/>
      <c r="H144" s="67"/>
    </row>
    <row r="145" spans="1:8" s="2" customFormat="1" x14ac:dyDescent="0.25">
      <c r="A145" t="s">
        <v>176</v>
      </c>
      <c r="B145" t="s">
        <v>1208</v>
      </c>
      <c r="C145"/>
      <c r="D145"/>
      <c r="E145" t="s">
        <v>1222</v>
      </c>
      <c r="F145" s="67"/>
      <c r="G145" s="67"/>
      <c r="H145" s="67"/>
    </row>
    <row r="146" spans="1:8" s="2" customFormat="1" x14ac:dyDescent="0.25">
      <c r="A146" t="s">
        <v>176</v>
      </c>
      <c r="B146" t="s">
        <v>1223</v>
      </c>
      <c r="C146"/>
      <c r="D146"/>
      <c r="E146" t="s">
        <v>1224</v>
      </c>
      <c r="F146" s="67"/>
      <c r="G146" s="67"/>
      <c r="H146" s="67"/>
    </row>
    <row r="147" spans="1:8" s="2" customFormat="1" x14ac:dyDescent="0.25">
      <c r="A147" t="s">
        <v>176</v>
      </c>
      <c r="B147" t="s">
        <v>1223</v>
      </c>
      <c r="C147"/>
      <c r="D147"/>
      <c r="E147" t="s">
        <v>1225</v>
      </c>
      <c r="F147" s="67"/>
      <c r="G147" s="67"/>
      <c r="H147" s="67"/>
    </row>
    <row r="148" spans="1:8" s="2" customFormat="1" x14ac:dyDescent="0.25">
      <c r="A148" t="s">
        <v>176</v>
      </c>
      <c r="B148" t="s">
        <v>1223</v>
      </c>
      <c r="C148"/>
      <c r="D148"/>
      <c r="E148" t="s">
        <v>1226</v>
      </c>
      <c r="F148" s="67"/>
      <c r="G148" s="67"/>
      <c r="H148" s="67"/>
    </row>
    <row r="149" spans="1:8" s="2" customFormat="1" x14ac:dyDescent="0.25">
      <c r="A149" t="s">
        <v>176</v>
      </c>
      <c r="B149" t="s">
        <v>1223</v>
      </c>
      <c r="C149"/>
      <c r="D149"/>
      <c r="E149" t="s">
        <v>1227</v>
      </c>
      <c r="F149" s="67"/>
      <c r="G149" s="67"/>
      <c r="H149" s="67"/>
    </row>
    <row r="150" spans="1:8" s="2" customFormat="1" x14ac:dyDescent="0.25">
      <c r="A150" t="s">
        <v>176</v>
      </c>
      <c r="B150" t="s">
        <v>1223</v>
      </c>
      <c r="C150"/>
      <c r="D150"/>
      <c r="E150" t="s">
        <v>1228</v>
      </c>
      <c r="F150" s="67"/>
      <c r="G150" s="67"/>
      <c r="H150" s="67"/>
    </row>
    <row r="151" spans="1:8" s="2" customFormat="1" x14ac:dyDescent="0.25">
      <c r="A151" t="s">
        <v>176</v>
      </c>
      <c r="B151" t="s">
        <v>1223</v>
      </c>
      <c r="C151"/>
      <c r="D151"/>
      <c r="E151" t="s">
        <v>1229</v>
      </c>
      <c r="F151" s="67"/>
      <c r="G151" s="67"/>
      <c r="H151" s="67"/>
    </row>
    <row r="152" spans="1:8" s="2" customFormat="1" x14ac:dyDescent="0.25">
      <c r="A152" t="s">
        <v>176</v>
      </c>
      <c r="B152" t="s">
        <v>1223</v>
      </c>
      <c r="C152"/>
      <c r="D152"/>
      <c r="E152" t="s">
        <v>1230</v>
      </c>
      <c r="F152" s="67"/>
      <c r="G152" s="67"/>
      <c r="H152" s="67"/>
    </row>
    <row r="153" spans="1:8" s="2" customFormat="1" x14ac:dyDescent="0.25">
      <c r="A153" t="s">
        <v>176</v>
      </c>
      <c r="B153" t="s">
        <v>1231</v>
      </c>
      <c r="C153"/>
      <c r="D153"/>
      <c r="E153" t="s">
        <v>1232</v>
      </c>
      <c r="F153" s="67"/>
      <c r="G153" s="67"/>
      <c r="H153" s="67"/>
    </row>
    <row r="154" spans="1:8" s="2" customFormat="1" x14ac:dyDescent="0.25">
      <c r="A154" t="s">
        <v>176</v>
      </c>
      <c r="B154"/>
      <c r="C154" t="s">
        <v>340</v>
      </c>
      <c r="D154"/>
      <c r="E154" t="s">
        <v>1233</v>
      </c>
      <c r="F154" s="67"/>
      <c r="G154" s="67"/>
      <c r="H154" s="67"/>
    </row>
    <row r="155" spans="1:8" s="2" customFormat="1" x14ac:dyDescent="0.25">
      <c r="A155" t="s">
        <v>176</v>
      </c>
      <c r="B155"/>
      <c r="C155" t="s">
        <v>340</v>
      </c>
      <c r="D155"/>
      <c r="E155" t="s">
        <v>1234</v>
      </c>
      <c r="F155" s="67"/>
      <c r="G155" s="67"/>
      <c r="H155" s="67"/>
    </row>
    <row r="156" spans="1:8" s="2" customFormat="1" x14ac:dyDescent="0.25">
      <c r="A156" t="s">
        <v>176</v>
      </c>
      <c r="B156"/>
      <c r="C156" t="s">
        <v>340</v>
      </c>
      <c r="D156"/>
      <c r="E156" t="s">
        <v>1235</v>
      </c>
      <c r="F156" s="67"/>
      <c r="G156" s="67"/>
      <c r="H156" s="67"/>
    </row>
    <row r="157" spans="1:8" s="2" customFormat="1" x14ac:dyDescent="0.25">
      <c r="A157" t="s">
        <v>176</v>
      </c>
      <c r="B157"/>
      <c r="C157" t="s">
        <v>340</v>
      </c>
      <c r="D157"/>
      <c r="E157" t="s">
        <v>1236</v>
      </c>
      <c r="F157" s="67"/>
      <c r="G157" s="67"/>
      <c r="H157" s="67"/>
    </row>
    <row r="158" spans="1:8" s="2" customFormat="1" x14ac:dyDescent="0.25">
      <c r="A158" t="s">
        <v>176</v>
      </c>
      <c r="B158"/>
      <c r="C158" t="s">
        <v>340</v>
      </c>
      <c r="D158"/>
      <c r="E158" t="s">
        <v>1237</v>
      </c>
      <c r="F158" s="67"/>
      <c r="G158" s="67"/>
      <c r="H158" s="67"/>
    </row>
    <row r="159" spans="1:8" s="2" customFormat="1" x14ac:dyDescent="0.25">
      <c r="A159" t="s">
        <v>176</v>
      </c>
      <c r="B159"/>
      <c r="C159" t="s">
        <v>340</v>
      </c>
      <c r="D159"/>
      <c r="E159" t="s">
        <v>1238</v>
      </c>
      <c r="F159" s="67"/>
      <c r="G159" s="67"/>
      <c r="H159" s="67"/>
    </row>
    <row r="160" spans="1:8" s="2" customFormat="1" x14ac:dyDescent="0.25">
      <c r="A160" t="s">
        <v>176</v>
      </c>
      <c r="B160"/>
      <c r="C160" t="s">
        <v>340</v>
      </c>
      <c r="D160"/>
      <c r="E160" t="s">
        <v>1239</v>
      </c>
      <c r="F160" s="67"/>
      <c r="G160" s="67"/>
      <c r="H160" s="67"/>
    </row>
    <row r="161" spans="1:8" s="2" customFormat="1" x14ac:dyDescent="0.25">
      <c r="A161" t="s">
        <v>176</v>
      </c>
      <c r="B161"/>
      <c r="C161" t="s">
        <v>340</v>
      </c>
      <c r="D161"/>
      <c r="E161" t="s">
        <v>1240</v>
      </c>
      <c r="F161" s="67"/>
      <c r="G161" s="67"/>
      <c r="H161" s="67"/>
    </row>
    <row r="162" spans="1:8" s="2" customFormat="1" x14ac:dyDescent="0.25">
      <c r="A162" t="s">
        <v>176</v>
      </c>
      <c r="B162"/>
      <c r="C162" t="s">
        <v>340</v>
      </c>
      <c r="D162"/>
      <c r="E162" t="s">
        <v>1241</v>
      </c>
      <c r="F162" s="67"/>
      <c r="G162" s="67"/>
      <c r="H162" s="67"/>
    </row>
    <row r="163" spans="1:8" s="2" customFormat="1" x14ac:dyDescent="0.25">
      <c r="A163" t="s">
        <v>176</v>
      </c>
      <c r="B163"/>
      <c r="C163" t="s">
        <v>340</v>
      </c>
      <c r="D163"/>
      <c r="E163" t="s">
        <v>1242</v>
      </c>
      <c r="F163" s="67"/>
      <c r="G163" s="67"/>
      <c r="H163" s="67"/>
    </row>
    <row r="164" spans="1:8" s="2" customFormat="1" x14ac:dyDescent="0.25">
      <c r="A164" t="s">
        <v>176</v>
      </c>
      <c r="B164"/>
      <c r="C164" t="s">
        <v>340</v>
      </c>
      <c r="D164"/>
      <c r="E164" t="s">
        <v>1243</v>
      </c>
      <c r="F164" s="67"/>
      <c r="G164" s="67"/>
      <c r="H164" s="67"/>
    </row>
    <row r="165" spans="1:8" s="2" customFormat="1" x14ac:dyDescent="0.25">
      <c r="A165" t="s">
        <v>176</v>
      </c>
      <c r="B165"/>
      <c r="C165" t="s">
        <v>340</v>
      </c>
      <c r="D165"/>
      <c r="E165" t="s">
        <v>1244</v>
      </c>
      <c r="F165" s="67"/>
      <c r="G165" s="67"/>
      <c r="H165" s="67"/>
    </row>
    <row r="166" spans="1:8" s="2" customFormat="1" x14ac:dyDescent="0.25">
      <c r="A166" t="s">
        <v>176</v>
      </c>
      <c r="B166"/>
      <c r="C166" t="s">
        <v>340</v>
      </c>
      <c r="D166"/>
      <c r="E166" t="s">
        <v>1245</v>
      </c>
      <c r="F166" s="67"/>
      <c r="G166" s="67"/>
      <c r="H166" s="67"/>
    </row>
    <row r="167" spans="1:8" s="2" customFormat="1" x14ac:dyDescent="0.25">
      <c r="A167" t="s">
        <v>176</v>
      </c>
      <c r="B167"/>
      <c r="C167" t="s">
        <v>340</v>
      </c>
      <c r="D167"/>
      <c r="E167" t="s">
        <v>1246</v>
      </c>
      <c r="F167" s="67"/>
      <c r="G167" s="67"/>
      <c r="H167" s="67"/>
    </row>
    <row r="168" spans="1:8" s="2" customFormat="1" x14ac:dyDescent="0.25">
      <c r="A168" t="s">
        <v>176</v>
      </c>
      <c r="B168"/>
      <c r="C168" t="s">
        <v>340</v>
      </c>
      <c r="D168"/>
      <c r="E168" t="s">
        <v>1247</v>
      </c>
      <c r="F168" s="67"/>
      <c r="G168" s="67"/>
      <c r="H168" s="67"/>
    </row>
    <row r="169" spans="1:8" s="2" customFormat="1" x14ac:dyDescent="0.25">
      <c r="A169" t="s">
        <v>176</v>
      </c>
      <c r="B169"/>
      <c r="C169" t="s">
        <v>340</v>
      </c>
      <c r="D169"/>
      <c r="E169" t="s">
        <v>1248</v>
      </c>
      <c r="F169" s="67"/>
      <c r="G169" s="67"/>
      <c r="H169" s="67"/>
    </row>
    <row r="170" spans="1:8" s="2" customFormat="1" x14ac:dyDescent="0.25">
      <c r="A170" t="s">
        <v>176</v>
      </c>
      <c r="B170"/>
      <c r="C170" t="s">
        <v>340</v>
      </c>
      <c r="D170"/>
      <c r="E170" t="s">
        <v>1249</v>
      </c>
      <c r="F170" s="67"/>
      <c r="G170" s="67"/>
      <c r="H170" s="67"/>
    </row>
    <row r="171" spans="1:8" s="2" customFormat="1" x14ac:dyDescent="0.25">
      <c r="A171" t="s">
        <v>176</v>
      </c>
      <c r="B171"/>
      <c r="C171" t="s">
        <v>340</v>
      </c>
      <c r="D171"/>
      <c r="E171" t="s">
        <v>1250</v>
      </c>
      <c r="F171" s="67"/>
      <c r="G171" s="67"/>
      <c r="H171" s="67"/>
    </row>
    <row r="172" spans="1:8" s="2" customFormat="1" x14ac:dyDescent="0.25">
      <c r="A172" t="s">
        <v>176</v>
      </c>
      <c r="B172"/>
      <c r="C172" t="s">
        <v>340</v>
      </c>
      <c r="D172"/>
      <c r="E172" t="s">
        <v>1251</v>
      </c>
      <c r="F172" s="67"/>
      <c r="G172" s="67"/>
      <c r="H172" s="67"/>
    </row>
    <row r="173" spans="1:8" s="2" customFormat="1" x14ac:dyDescent="0.25">
      <c r="A173" t="s">
        <v>176</v>
      </c>
      <c r="B173"/>
      <c r="C173" t="s">
        <v>340</v>
      </c>
      <c r="D173"/>
      <c r="E173" t="s">
        <v>1252</v>
      </c>
      <c r="F173" s="67"/>
      <c r="G173" s="67"/>
      <c r="H173" s="67"/>
    </row>
    <row r="174" spans="1:8" s="2" customFormat="1" x14ac:dyDescent="0.25">
      <c r="A174" t="s">
        <v>176</v>
      </c>
      <c r="B174"/>
      <c r="C174" t="s">
        <v>340</v>
      </c>
      <c r="D174"/>
      <c r="E174" t="s">
        <v>1253</v>
      </c>
      <c r="F174" s="67"/>
      <c r="G174" s="67"/>
      <c r="H174" s="67"/>
    </row>
    <row r="175" spans="1:8" s="2" customFormat="1" x14ac:dyDescent="0.25">
      <c r="A175" t="s">
        <v>176</v>
      </c>
      <c r="B175"/>
      <c r="C175" t="s">
        <v>340</v>
      </c>
      <c r="D175"/>
      <c r="E175" t="s">
        <v>1254</v>
      </c>
      <c r="F175" s="67"/>
      <c r="G175" s="67"/>
      <c r="H175" s="67"/>
    </row>
    <row r="176" spans="1:8" s="2" customFormat="1" x14ac:dyDescent="0.25">
      <c r="A176" t="s">
        <v>176</v>
      </c>
      <c r="B176"/>
      <c r="C176" t="s">
        <v>340</v>
      </c>
      <c r="D176"/>
      <c r="E176" t="s">
        <v>1255</v>
      </c>
      <c r="F176" s="67"/>
      <c r="G176" s="67"/>
      <c r="H176" s="67"/>
    </row>
    <row r="177" spans="1:8" s="2" customFormat="1" x14ac:dyDescent="0.25">
      <c r="A177" t="s">
        <v>176</v>
      </c>
      <c r="B177"/>
      <c r="C177" t="s">
        <v>340</v>
      </c>
      <c r="D177"/>
      <c r="E177" t="s">
        <v>1256</v>
      </c>
      <c r="F177" s="67"/>
      <c r="G177" s="67"/>
      <c r="H177" s="67"/>
    </row>
    <row r="178" spans="1:8" s="2" customFormat="1" x14ac:dyDescent="0.25">
      <c r="A178" t="s">
        <v>176</v>
      </c>
      <c r="B178"/>
      <c r="C178" t="s">
        <v>340</v>
      </c>
      <c r="D178"/>
      <c r="E178" t="s">
        <v>1257</v>
      </c>
      <c r="F178" s="67"/>
      <c r="G178" s="67"/>
      <c r="H178" s="67"/>
    </row>
    <row r="179" spans="1:8" s="2" customFormat="1" x14ac:dyDescent="0.25">
      <c r="A179" t="s">
        <v>176</v>
      </c>
      <c r="B179"/>
      <c r="C179" t="s">
        <v>340</v>
      </c>
      <c r="D179"/>
      <c r="E179" t="s">
        <v>1258</v>
      </c>
      <c r="F179" s="67"/>
      <c r="G179" s="67"/>
      <c r="H179" s="67"/>
    </row>
    <row r="180" spans="1:8" s="2" customFormat="1" x14ac:dyDescent="0.25">
      <c r="A180" t="s">
        <v>176</v>
      </c>
      <c r="B180"/>
      <c r="C180" t="s">
        <v>343</v>
      </c>
      <c r="D180"/>
      <c r="E180" t="s">
        <v>1259</v>
      </c>
      <c r="F180" s="67"/>
      <c r="G180" s="67"/>
      <c r="H180" s="67"/>
    </row>
    <row r="181" spans="1:8" s="2" customFormat="1" x14ac:dyDescent="0.25">
      <c r="A181" t="s">
        <v>176</v>
      </c>
      <c r="B181"/>
      <c r="C181" t="s">
        <v>343</v>
      </c>
      <c r="D181"/>
      <c r="E181" t="s">
        <v>1260</v>
      </c>
      <c r="F181" s="67"/>
      <c r="G181" s="67"/>
      <c r="H181" s="67"/>
    </row>
    <row r="182" spans="1:8" s="2" customFormat="1" x14ac:dyDescent="0.25">
      <c r="A182" t="s">
        <v>176</v>
      </c>
      <c r="B182"/>
      <c r="C182" t="s">
        <v>343</v>
      </c>
      <c r="D182"/>
      <c r="E182" t="s">
        <v>1261</v>
      </c>
      <c r="F182" s="67"/>
      <c r="G182" s="67"/>
      <c r="H182" s="67"/>
    </row>
    <row r="183" spans="1:8" s="2" customFormat="1" x14ac:dyDescent="0.25">
      <c r="A183" t="s">
        <v>176</v>
      </c>
      <c r="B183"/>
      <c r="C183" t="s">
        <v>343</v>
      </c>
      <c r="D183"/>
      <c r="E183" t="s">
        <v>1262</v>
      </c>
      <c r="F183" s="67"/>
      <c r="G183" s="67"/>
      <c r="H183" s="67"/>
    </row>
    <row r="184" spans="1:8" s="2" customFormat="1" x14ac:dyDescent="0.25">
      <c r="A184" t="s">
        <v>176</v>
      </c>
      <c r="B184"/>
      <c r="C184" t="s">
        <v>348</v>
      </c>
      <c r="D184"/>
      <c r="E184" t="s">
        <v>1263</v>
      </c>
      <c r="F184" s="67"/>
      <c r="G184" s="67"/>
      <c r="H184" s="67"/>
    </row>
    <row r="185" spans="1:8" s="2" customFormat="1" x14ac:dyDescent="0.25">
      <c r="A185" t="s">
        <v>176</v>
      </c>
      <c r="B185"/>
      <c r="C185" t="s">
        <v>348</v>
      </c>
      <c r="D185"/>
      <c r="E185" t="s">
        <v>1264</v>
      </c>
      <c r="F185" s="67"/>
      <c r="G185" s="67"/>
      <c r="H185" s="67"/>
    </row>
    <row r="186" spans="1:8" s="2" customFormat="1" x14ac:dyDescent="0.25">
      <c r="A186" t="s">
        <v>176</v>
      </c>
      <c r="B186"/>
      <c r="C186" t="s">
        <v>348</v>
      </c>
      <c r="D186"/>
      <c r="E186" t="s">
        <v>1265</v>
      </c>
      <c r="F186" s="67"/>
      <c r="G186" s="67"/>
      <c r="H186" s="67"/>
    </row>
    <row r="187" spans="1:8" s="2" customFormat="1" x14ac:dyDescent="0.25">
      <c r="A187" t="s">
        <v>176</v>
      </c>
      <c r="B187"/>
      <c r="C187" t="s">
        <v>348</v>
      </c>
      <c r="D187"/>
      <c r="E187" t="s">
        <v>1266</v>
      </c>
      <c r="F187" s="67"/>
      <c r="G187" s="67"/>
      <c r="H187" s="67"/>
    </row>
    <row r="188" spans="1:8" s="2" customFormat="1" x14ac:dyDescent="0.25">
      <c r="A188" t="s">
        <v>176</v>
      </c>
      <c r="B188"/>
      <c r="C188" t="s">
        <v>348</v>
      </c>
      <c r="D188"/>
      <c r="E188" t="s">
        <v>1267</v>
      </c>
      <c r="F188" s="67"/>
      <c r="G188" s="67"/>
      <c r="H188" s="67"/>
    </row>
    <row r="189" spans="1:8" s="2" customFormat="1" x14ac:dyDescent="0.25">
      <c r="A189" t="s">
        <v>176</v>
      </c>
      <c r="B189"/>
      <c r="C189" t="s">
        <v>348</v>
      </c>
      <c r="D189"/>
      <c r="E189" t="s">
        <v>1268</v>
      </c>
      <c r="F189" s="67"/>
      <c r="G189" s="67"/>
      <c r="H189" s="67"/>
    </row>
    <row r="190" spans="1:8" s="2" customFormat="1" x14ac:dyDescent="0.25">
      <c r="A190" t="s">
        <v>176</v>
      </c>
      <c r="B190"/>
      <c r="C190" t="s">
        <v>348</v>
      </c>
      <c r="D190"/>
      <c r="E190" t="s">
        <v>1269</v>
      </c>
      <c r="F190" s="67"/>
      <c r="G190" s="67"/>
      <c r="H190" s="67"/>
    </row>
    <row r="191" spans="1:8" s="2" customFormat="1" x14ac:dyDescent="0.25">
      <c r="A191" t="s">
        <v>176</v>
      </c>
      <c r="B191"/>
      <c r="C191" t="s">
        <v>348</v>
      </c>
      <c r="D191"/>
      <c r="E191" t="s">
        <v>1270</v>
      </c>
      <c r="F191" s="67"/>
      <c r="G191" s="67"/>
      <c r="H191" s="67"/>
    </row>
    <row r="192" spans="1:8" s="2" customFormat="1" x14ac:dyDescent="0.25">
      <c r="A192" t="s">
        <v>176</v>
      </c>
      <c r="B192"/>
      <c r="C192" t="s">
        <v>348</v>
      </c>
      <c r="D192"/>
      <c r="E192" t="s">
        <v>1271</v>
      </c>
      <c r="F192" s="67"/>
      <c r="G192" s="67"/>
      <c r="H192" s="67"/>
    </row>
    <row r="193" spans="1:8" s="2" customFormat="1" x14ac:dyDescent="0.25">
      <c r="A193" t="s">
        <v>176</v>
      </c>
      <c r="B193"/>
      <c r="C193" t="s">
        <v>348</v>
      </c>
      <c r="D193"/>
      <c r="E193" t="s">
        <v>1272</v>
      </c>
      <c r="F193" s="67"/>
      <c r="G193" s="67"/>
      <c r="H193" s="67"/>
    </row>
    <row r="194" spans="1:8" s="2" customFormat="1" x14ac:dyDescent="0.25">
      <c r="A194" t="s">
        <v>176</v>
      </c>
      <c r="B194"/>
      <c r="C194" t="s">
        <v>348</v>
      </c>
      <c r="D194"/>
      <c r="E194" t="s">
        <v>1273</v>
      </c>
      <c r="F194" s="67"/>
      <c r="G194" s="67"/>
      <c r="H194" s="67"/>
    </row>
    <row r="195" spans="1:8" s="2" customFormat="1" x14ac:dyDescent="0.25">
      <c r="A195" t="s">
        <v>176</v>
      </c>
      <c r="B195"/>
      <c r="C195" t="s">
        <v>348</v>
      </c>
      <c r="D195"/>
      <c r="E195" t="s">
        <v>1274</v>
      </c>
      <c r="F195" s="67"/>
      <c r="G195" s="67"/>
      <c r="H195" s="67"/>
    </row>
    <row r="196" spans="1:8" s="2" customFormat="1" x14ac:dyDescent="0.25">
      <c r="A196" t="s">
        <v>176</v>
      </c>
      <c r="B196"/>
      <c r="C196" t="s">
        <v>348</v>
      </c>
      <c r="D196"/>
      <c r="E196" t="s">
        <v>1275</v>
      </c>
      <c r="F196" s="67"/>
      <c r="G196" s="67"/>
      <c r="H196" s="67"/>
    </row>
    <row r="197" spans="1:8" s="2" customFormat="1" x14ac:dyDescent="0.25">
      <c r="A197" t="s">
        <v>176</v>
      </c>
      <c r="B197"/>
      <c r="C197" t="s">
        <v>348</v>
      </c>
      <c r="D197"/>
      <c r="E197" t="s">
        <v>1276</v>
      </c>
      <c r="F197" s="67"/>
      <c r="G197" s="67"/>
      <c r="H197" s="67"/>
    </row>
    <row r="198" spans="1:8" s="2" customFormat="1" x14ac:dyDescent="0.25">
      <c r="A198" t="s">
        <v>176</v>
      </c>
      <c r="B198"/>
      <c r="C198" t="s">
        <v>348</v>
      </c>
      <c r="D198"/>
      <c r="E198" t="s">
        <v>1277</v>
      </c>
      <c r="F198" s="67"/>
      <c r="G198" s="67"/>
      <c r="H198" s="67"/>
    </row>
    <row r="199" spans="1:8" s="2" customFormat="1" x14ac:dyDescent="0.25">
      <c r="A199" t="s">
        <v>176</v>
      </c>
      <c r="B199"/>
      <c r="C199" t="s">
        <v>348</v>
      </c>
      <c r="D199"/>
      <c r="E199" t="s">
        <v>1278</v>
      </c>
      <c r="F199" s="67"/>
      <c r="G199" s="67"/>
      <c r="H199" s="67"/>
    </row>
    <row r="200" spans="1:8" s="2" customFormat="1" x14ac:dyDescent="0.25">
      <c r="A200" t="s">
        <v>176</v>
      </c>
      <c r="B200"/>
      <c r="C200" t="s">
        <v>348</v>
      </c>
      <c r="D200"/>
      <c r="E200" t="s">
        <v>1279</v>
      </c>
      <c r="F200" s="67"/>
      <c r="G200" s="67"/>
      <c r="H200" s="67"/>
    </row>
    <row r="201" spans="1:8" s="2" customFormat="1" x14ac:dyDescent="0.25">
      <c r="A201" t="s">
        <v>176</v>
      </c>
      <c r="B201"/>
      <c r="C201" t="s">
        <v>348</v>
      </c>
      <c r="D201"/>
      <c r="E201" t="s">
        <v>1280</v>
      </c>
      <c r="F201" s="67"/>
      <c r="G201" s="67"/>
      <c r="H201" s="67"/>
    </row>
    <row r="202" spans="1:8" s="2" customFormat="1" x14ac:dyDescent="0.25">
      <c r="A202" t="s">
        <v>176</v>
      </c>
      <c r="B202"/>
      <c r="C202" t="s">
        <v>348</v>
      </c>
      <c r="D202"/>
      <c r="E202" t="s">
        <v>1281</v>
      </c>
      <c r="F202" s="67"/>
      <c r="G202" s="67"/>
      <c r="H202" s="67"/>
    </row>
    <row r="203" spans="1:8" s="2" customFormat="1" x14ac:dyDescent="0.25">
      <c r="A203" t="s">
        <v>176</v>
      </c>
      <c r="B203"/>
      <c r="C203" t="s">
        <v>348</v>
      </c>
      <c r="D203"/>
      <c r="E203" t="s">
        <v>1282</v>
      </c>
      <c r="F203" s="67"/>
      <c r="G203" s="67"/>
      <c r="H203" s="67"/>
    </row>
    <row r="204" spans="1:8" s="2" customFormat="1" x14ac:dyDescent="0.25">
      <c r="A204" t="s">
        <v>176</v>
      </c>
      <c r="B204"/>
      <c r="C204" t="s">
        <v>348</v>
      </c>
      <c r="D204"/>
      <c r="E204" t="s">
        <v>1283</v>
      </c>
      <c r="F204" s="67"/>
      <c r="G204" s="67"/>
      <c r="H204" s="67"/>
    </row>
    <row r="205" spans="1:8" s="2" customFormat="1" x14ac:dyDescent="0.25">
      <c r="A205" t="s">
        <v>176</v>
      </c>
      <c r="B205"/>
      <c r="C205" t="s">
        <v>348</v>
      </c>
      <c r="D205"/>
      <c r="E205" t="s">
        <v>1284</v>
      </c>
      <c r="F205" s="67"/>
      <c r="G205" s="67"/>
      <c r="H205" s="67"/>
    </row>
    <row r="206" spans="1:8" s="2" customFormat="1" x14ac:dyDescent="0.25">
      <c r="A206" t="s">
        <v>176</v>
      </c>
      <c r="B206"/>
      <c r="C206" t="s">
        <v>348</v>
      </c>
      <c r="D206"/>
      <c r="E206" t="s">
        <v>1285</v>
      </c>
      <c r="F206" s="67"/>
      <c r="G206" s="67"/>
      <c r="H206" s="67"/>
    </row>
    <row r="207" spans="1:8" s="2" customFormat="1" x14ac:dyDescent="0.25">
      <c r="A207" t="s">
        <v>176</v>
      </c>
      <c r="B207"/>
      <c r="C207" t="s">
        <v>348</v>
      </c>
      <c r="D207"/>
      <c r="E207" t="s">
        <v>1286</v>
      </c>
      <c r="F207" s="67"/>
      <c r="G207" s="67"/>
      <c r="H207" s="67"/>
    </row>
    <row r="208" spans="1:8" s="2" customFormat="1" x14ac:dyDescent="0.25">
      <c r="A208" t="s">
        <v>176</v>
      </c>
      <c r="B208"/>
      <c r="C208" t="s">
        <v>348</v>
      </c>
      <c r="D208"/>
      <c r="E208" t="s">
        <v>1287</v>
      </c>
      <c r="F208" s="67"/>
      <c r="G208" s="67"/>
      <c r="H208" s="67"/>
    </row>
    <row r="209" spans="1:8" s="2" customFormat="1" x14ac:dyDescent="0.25">
      <c r="A209" t="s">
        <v>176</v>
      </c>
      <c r="B209"/>
      <c r="C209" t="s">
        <v>348</v>
      </c>
      <c r="D209"/>
      <c r="E209" t="s">
        <v>1288</v>
      </c>
      <c r="F209" s="67"/>
      <c r="G209" s="67"/>
      <c r="H209" s="67"/>
    </row>
    <row r="210" spans="1:8" s="2" customFormat="1" x14ac:dyDescent="0.25">
      <c r="A210" t="s">
        <v>176</v>
      </c>
      <c r="B210"/>
      <c r="C210" t="s">
        <v>348</v>
      </c>
      <c r="D210"/>
      <c r="E210" t="s">
        <v>1289</v>
      </c>
      <c r="F210" s="67"/>
      <c r="G210" s="67"/>
      <c r="H210" s="67"/>
    </row>
    <row r="211" spans="1:8" s="2" customFormat="1" x14ac:dyDescent="0.25">
      <c r="A211" t="s">
        <v>176</v>
      </c>
      <c r="B211"/>
      <c r="C211" t="s">
        <v>348</v>
      </c>
      <c r="D211"/>
      <c r="E211" t="s">
        <v>1290</v>
      </c>
      <c r="F211" s="67"/>
      <c r="G211" s="67"/>
      <c r="H211" s="67"/>
    </row>
    <row r="212" spans="1:8" s="2" customFormat="1" x14ac:dyDescent="0.25">
      <c r="A212" t="s">
        <v>176</v>
      </c>
      <c r="B212"/>
      <c r="C212" t="s">
        <v>348</v>
      </c>
      <c r="D212"/>
      <c r="E212" t="s">
        <v>1291</v>
      </c>
      <c r="F212" s="67"/>
      <c r="G212" s="67"/>
      <c r="H212" s="67"/>
    </row>
    <row r="213" spans="1:8" s="2" customFormat="1" x14ac:dyDescent="0.25">
      <c r="A213" t="s">
        <v>176</v>
      </c>
      <c r="B213"/>
      <c r="C213" t="s">
        <v>348</v>
      </c>
      <c r="D213"/>
      <c r="E213" t="s">
        <v>1292</v>
      </c>
      <c r="F213" s="67"/>
      <c r="G213" s="67"/>
      <c r="H213" s="67"/>
    </row>
    <row r="214" spans="1:8" s="2" customFormat="1" x14ac:dyDescent="0.25">
      <c r="A214" t="s">
        <v>176</v>
      </c>
      <c r="B214"/>
      <c r="C214" t="s">
        <v>348</v>
      </c>
      <c r="D214"/>
      <c r="E214" t="s">
        <v>1293</v>
      </c>
      <c r="F214" s="67"/>
      <c r="G214" s="67"/>
      <c r="H214" s="67"/>
    </row>
    <row r="215" spans="1:8" s="2" customFormat="1" x14ac:dyDescent="0.25">
      <c r="A215" t="s">
        <v>176</v>
      </c>
      <c r="B215"/>
      <c r="C215" t="s">
        <v>348</v>
      </c>
      <c r="D215"/>
      <c r="E215" t="s">
        <v>1294</v>
      </c>
      <c r="F215" s="67"/>
      <c r="G215" s="67"/>
      <c r="H215" s="67"/>
    </row>
    <row r="216" spans="1:8" s="2" customFormat="1" x14ac:dyDescent="0.25">
      <c r="A216" t="s">
        <v>176</v>
      </c>
      <c r="B216"/>
      <c r="C216" t="s">
        <v>348</v>
      </c>
      <c r="D216"/>
      <c r="E216" t="s">
        <v>1295</v>
      </c>
      <c r="F216" s="67"/>
      <c r="G216" s="67"/>
      <c r="H216" s="67"/>
    </row>
    <row r="217" spans="1:8" s="2" customFormat="1" x14ac:dyDescent="0.25">
      <c r="A217" t="s">
        <v>176</v>
      </c>
      <c r="B217"/>
      <c r="C217" t="s">
        <v>348</v>
      </c>
      <c r="D217"/>
      <c r="E217" t="s">
        <v>1296</v>
      </c>
      <c r="F217" s="67"/>
      <c r="G217" s="67"/>
      <c r="H217" s="67"/>
    </row>
    <row r="218" spans="1:8" s="2" customFormat="1" x14ac:dyDescent="0.25">
      <c r="A218" t="s">
        <v>176</v>
      </c>
      <c r="B218"/>
      <c r="C218" t="s">
        <v>348</v>
      </c>
      <c r="D218"/>
      <c r="E218" t="s">
        <v>1297</v>
      </c>
      <c r="F218" s="67"/>
      <c r="G218" s="67"/>
      <c r="H218" s="67"/>
    </row>
    <row r="219" spans="1:8" s="2" customFormat="1" x14ac:dyDescent="0.25">
      <c r="A219" t="s">
        <v>176</v>
      </c>
      <c r="B219"/>
      <c r="C219" t="s">
        <v>348</v>
      </c>
      <c r="D219"/>
      <c r="E219" t="s">
        <v>1298</v>
      </c>
      <c r="F219" s="67"/>
      <c r="G219" s="67"/>
      <c r="H219" s="67"/>
    </row>
    <row r="220" spans="1:8" s="2" customFormat="1" x14ac:dyDescent="0.25">
      <c r="A220" t="s">
        <v>176</v>
      </c>
      <c r="B220"/>
      <c r="C220" t="s">
        <v>348</v>
      </c>
      <c r="D220"/>
      <c r="E220" t="s">
        <v>1299</v>
      </c>
      <c r="F220" s="67"/>
      <c r="G220" s="67"/>
      <c r="H220" s="67"/>
    </row>
    <row r="221" spans="1:8" s="2" customFormat="1" x14ac:dyDescent="0.25">
      <c r="A221" t="s">
        <v>176</v>
      </c>
      <c r="B221"/>
      <c r="C221" t="s">
        <v>351</v>
      </c>
      <c r="D221"/>
      <c r="E221" t="s">
        <v>1300</v>
      </c>
      <c r="F221" s="67"/>
      <c r="G221" s="67"/>
      <c r="H221" s="67"/>
    </row>
    <row r="222" spans="1:8" s="2" customFormat="1" x14ac:dyDescent="0.25">
      <c r="A222" t="s">
        <v>176</v>
      </c>
      <c r="B222"/>
      <c r="C222" t="s">
        <v>351</v>
      </c>
      <c r="D222"/>
      <c r="E222" t="s">
        <v>1301</v>
      </c>
      <c r="F222" s="67"/>
      <c r="G222" s="67"/>
      <c r="H222" s="67"/>
    </row>
    <row r="223" spans="1:8" s="2" customFormat="1" x14ac:dyDescent="0.25">
      <c r="A223" t="s">
        <v>176</v>
      </c>
      <c r="B223"/>
      <c r="C223" t="s">
        <v>351</v>
      </c>
      <c r="D223"/>
      <c r="E223" t="s">
        <v>1302</v>
      </c>
      <c r="F223" s="67"/>
      <c r="G223" s="67"/>
      <c r="H223" s="67"/>
    </row>
    <row r="224" spans="1:8" s="2" customFormat="1" x14ac:dyDescent="0.25">
      <c r="A224" t="s">
        <v>176</v>
      </c>
      <c r="B224"/>
      <c r="C224" t="s">
        <v>351</v>
      </c>
      <c r="D224"/>
      <c r="E224" t="s">
        <v>1303</v>
      </c>
      <c r="F224" s="67"/>
      <c r="G224" s="67"/>
      <c r="H224" s="67"/>
    </row>
    <row r="225" spans="1:8" s="2" customFormat="1" x14ac:dyDescent="0.25">
      <c r="A225" t="s">
        <v>176</v>
      </c>
      <c r="B225"/>
      <c r="C225" t="s">
        <v>351</v>
      </c>
      <c r="D225"/>
      <c r="E225" t="s">
        <v>1304</v>
      </c>
      <c r="F225" s="67"/>
      <c r="G225" s="67"/>
      <c r="H225" s="67"/>
    </row>
    <row r="226" spans="1:8" s="2" customFormat="1" x14ac:dyDescent="0.25">
      <c r="A226" t="s">
        <v>176</v>
      </c>
      <c r="B226"/>
      <c r="C226" t="s">
        <v>351</v>
      </c>
      <c r="D226"/>
      <c r="E226" t="s">
        <v>1305</v>
      </c>
      <c r="F226" s="67"/>
      <c r="G226" s="67"/>
      <c r="H226" s="67"/>
    </row>
    <row r="227" spans="1:8" s="2" customFormat="1" x14ac:dyDescent="0.25">
      <c r="A227" t="s">
        <v>176</v>
      </c>
      <c r="B227"/>
      <c r="C227" t="s">
        <v>351</v>
      </c>
      <c r="D227"/>
      <c r="E227" t="s">
        <v>1306</v>
      </c>
      <c r="F227" s="67"/>
      <c r="G227" s="67"/>
      <c r="H227" s="67"/>
    </row>
    <row r="228" spans="1:8" s="2" customFormat="1" x14ac:dyDescent="0.25">
      <c r="A228" t="s">
        <v>176</v>
      </c>
      <c r="B228"/>
      <c r="C228" t="s">
        <v>351</v>
      </c>
      <c r="D228"/>
      <c r="E228" t="s">
        <v>1307</v>
      </c>
      <c r="F228" s="67"/>
      <c r="G228" s="67"/>
      <c r="H228" s="67"/>
    </row>
    <row r="229" spans="1:8" s="2" customFormat="1" x14ac:dyDescent="0.25">
      <c r="A229" t="s">
        <v>176</v>
      </c>
      <c r="B229"/>
      <c r="C229" t="s">
        <v>351</v>
      </c>
      <c r="D229"/>
      <c r="E229" t="s">
        <v>1308</v>
      </c>
      <c r="F229" s="67"/>
      <c r="G229" s="67"/>
      <c r="H229" s="67"/>
    </row>
    <row r="230" spans="1:8" s="2" customFormat="1" x14ac:dyDescent="0.25">
      <c r="A230" t="s">
        <v>176</v>
      </c>
      <c r="B230"/>
      <c r="C230" t="s">
        <v>351</v>
      </c>
      <c r="D230"/>
      <c r="E230" t="s">
        <v>1309</v>
      </c>
      <c r="F230" s="67"/>
      <c r="G230" s="67"/>
      <c r="H230" s="67"/>
    </row>
    <row r="231" spans="1:8" s="2" customFormat="1" x14ac:dyDescent="0.25">
      <c r="A231" t="s">
        <v>176</v>
      </c>
      <c r="B231"/>
      <c r="C231" t="s">
        <v>351</v>
      </c>
      <c r="D231"/>
      <c r="E231" t="s">
        <v>1309</v>
      </c>
      <c r="F231" s="67"/>
      <c r="G231" s="67"/>
      <c r="H231" s="67"/>
    </row>
    <row r="232" spans="1:8" s="2" customFormat="1" x14ac:dyDescent="0.25">
      <c r="A232" t="s">
        <v>176</v>
      </c>
      <c r="B232"/>
      <c r="C232" t="s">
        <v>351</v>
      </c>
      <c r="D232"/>
      <c r="E232" t="s">
        <v>1310</v>
      </c>
      <c r="F232" s="67"/>
      <c r="G232" s="67"/>
      <c r="H232" s="67"/>
    </row>
    <row r="233" spans="1:8" s="2" customFormat="1" x14ac:dyDescent="0.25">
      <c r="A233" t="s">
        <v>176</v>
      </c>
      <c r="B233"/>
      <c r="C233" t="s">
        <v>351</v>
      </c>
      <c r="D233"/>
      <c r="E233" t="s">
        <v>1311</v>
      </c>
      <c r="F233" s="67"/>
      <c r="G233" s="67"/>
      <c r="H233" s="67"/>
    </row>
    <row r="234" spans="1:8" s="2" customFormat="1" x14ac:dyDescent="0.25">
      <c r="A234" t="s">
        <v>176</v>
      </c>
      <c r="B234"/>
      <c r="C234" t="s">
        <v>351</v>
      </c>
      <c r="D234"/>
      <c r="E234" t="s">
        <v>1312</v>
      </c>
      <c r="F234" s="67"/>
      <c r="G234" s="67"/>
      <c r="H234" s="67"/>
    </row>
    <row r="235" spans="1:8" s="2" customFormat="1" x14ac:dyDescent="0.25">
      <c r="A235" t="s">
        <v>176</v>
      </c>
      <c r="B235"/>
      <c r="C235" t="s">
        <v>351</v>
      </c>
      <c r="D235"/>
      <c r="E235" t="s">
        <v>1313</v>
      </c>
      <c r="F235" s="67"/>
      <c r="G235" s="67"/>
      <c r="H235" s="67"/>
    </row>
    <row r="236" spans="1:8" s="2" customFormat="1" x14ac:dyDescent="0.25">
      <c r="A236" t="s">
        <v>176</v>
      </c>
      <c r="B236"/>
      <c r="C236" t="s">
        <v>351</v>
      </c>
      <c r="D236"/>
      <c r="E236" t="s">
        <v>1313</v>
      </c>
      <c r="F236" s="67"/>
      <c r="G236" s="67"/>
      <c r="H236" s="67"/>
    </row>
    <row r="237" spans="1:8" s="2" customFormat="1" x14ac:dyDescent="0.25">
      <c r="A237" t="s">
        <v>176</v>
      </c>
      <c r="B237"/>
      <c r="C237" t="s">
        <v>351</v>
      </c>
      <c r="D237"/>
      <c r="E237" t="s">
        <v>1314</v>
      </c>
      <c r="F237" s="67"/>
      <c r="G237" s="67"/>
      <c r="H237" s="67"/>
    </row>
    <row r="238" spans="1:8" s="2" customFormat="1" x14ac:dyDescent="0.25">
      <c r="A238" t="s">
        <v>176</v>
      </c>
      <c r="B238"/>
      <c r="C238" t="s">
        <v>351</v>
      </c>
      <c r="D238"/>
      <c r="E238" t="s">
        <v>1315</v>
      </c>
      <c r="F238" s="67"/>
      <c r="G238" s="67"/>
      <c r="H238" s="67"/>
    </row>
    <row r="239" spans="1:8" s="2" customFormat="1" x14ac:dyDescent="0.25">
      <c r="A239" t="s">
        <v>176</v>
      </c>
      <c r="B239"/>
      <c r="C239" t="s">
        <v>351</v>
      </c>
      <c r="D239"/>
      <c r="E239" t="s">
        <v>1316</v>
      </c>
      <c r="F239" s="67"/>
      <c r="G239" s="67"/>
      <c r="H239" s="67"/>
    </row>
    <row r="240" spans="1:8" s="2" customFormat="1" x14ac:dyDescent="0.25">
      <c r="A240" t="s">
        <v>176</v>
      </c>
      <c r="B240"/>
      <c r="C240" t="s">
        <v>351</v>
      </c>
      <c r="D240"/>
      <c r="E240" t="s">
        <v>1317</v>
      </c>
      <c r="F240" s="67"/>
      <c r="G240" s="67"/>
      <c r="H240" s="67"/>
    </row>
    <row r="241" spans="1:8" s="2" customFormat="1" x14ac:dyDescent="0.25">
      <c r="A241" t="s">
        <v>176</v>
      </c>
      <c r="B241"/>
      <c r="C241" t="s">
        <v>351</v>
      </c>
      <c r="D241"/>
      <c r="E241" t="s">
        <v>1318</v>
      </c>
      <c r="F241" s="67"/>
      <c r="G241" s="67"/>
      <c r="H241" s="67"/>
    </row>
    <row r="242" spans="1:8" s="2" customFormat="1" x14ac:dyDescent="0.25">
      <c r="A242" t="s">
        <v>176</v>
      </c>
      <c r="B242"/>
      <c r="C242" t="s">
        <v>351</v>
      </c>
      <c r="D242"/>
      <c r="E242" t="s">
        <v>1319</v>
      </c>
      <c r="F242" s="67"/>
      <c r="G242" s="67"/>
      <c r="H242" s="67"/>
    </row>
    <row r="243" spans="1:8" s="2" customFormat="1" x14ac:dyDescent="0.25">
      <c r="A243" t="s">
        <v>176</v>
      </c>
      <c r="B243"/>
      <c r="C243" t="s">
        <v>351</v>
      </c>
      <c r="D243"/>
      <c r="E243" t="s">
        <v>1320</v>
      </c>
      <c r="F243" s="67"/>
      <c r="G243" s="67"/>
      <c r="H243" s="67"/>
    </row>
    <row r="244" spans="1:8" s="2" customFormat="1" x14ac:dyDescent="0.25">
      <c r="A244" t="s">
        <v>176</v>
      </c>
      <c r="B244"/>
      <c r="C244" t="s">
        <v>351</v>
      </c>
      <c r="D244"/>
      <c r="E244" t="s">
        <v>1320</v>
      </c>
      <c r="F244" s="67"/>
      <c r="G244" s="67"/>
      <c r="H244" s="67"/>
    </row>
    <row r="245" spans="1:8" s="2" customFormat="1" x14ac:dyDescent="0.25">
      <c r="A245" t="s">
        <v>176</v>
      </c>
      <c r="B245"/>
      <c r="C245" t="s">
        <v>351</v>
      </c>
      <c r="D245"/>
      <c r="E245" t="s">
        <v>487</v>
      </c>
      <c r="F245" s="67"/>
      <c r="G245" s="67"/>
      <c r="H245" s="67"/>
    </row>
    <row r="246" spans="1:8" s="2" customFormat="1" x14ac:dyDescent="0.25">
      <c r="A246" t="s">
        <v>176</v>
      </c>
      <c r="B246"/>
      <c r="C246" t="s">
        <v>351</v>
      </c>
      <c r="D246"/>
      <c r="E246" t="s">
        <v>1321</v>
      </c>
      <c r="F246" s="67"/>
      <c r="G246" s="67"/>
      <c r="H246" s="67"/>
    </row>
    <row r="247" spans="1:8" s="2" customFormat="1" x14ac:dyDescent="0.25">
      <c r="A247" t="s">
        <v>176</v>
      </c>
      <c r="B247"/>
      <c r="C247" t="s">
        <v>351</v>
      </c>
      <c r="D247"/>
      <c r="E247" t="s">
        <v>1322</v>
      </c>
      <c r="F247" s="67"/>
      <c r="G247" s="67"/>
      <c r="H247" s="67"/>
    </row>
    <row r="248" spans="1:8" s="2" customFormat="1" x14ac:dyDescent="0.25">
      <c r="A248" t="s">
        <v>176</v>
      </c>
      <c r="B248"/>
      <c r="C248" t="s">
        <v>351</v>
      </c>
      <c r="D248"/>
      <c r="E248" t="s">
        <v>1323</v>
      </c>
      <c r="F248" s="67"/>
      <c r="G248" s="67"/>
      <c r="H248" s="67"/>
    </row>
    <row r="249" spans="1:8" s="2" customFormat="1" x14ac:dyDescent="0.25">
      <c r="A249" t="s">
        <v>176</v>
      </c>
      <c r="B249"/>
      <c r="C249" t="s">
        <v>351</v>
      </c>
      <c r="D249"/>
      <c r="E249" t="s">
        <v>1324</v>
      </c>
      <c r="F249" s="67"/>
      <c r="G249" s="67"/>
      <c r="H249" s="67"/>
    </row>
    <row r="250" spans="1:8" s="2" customFormat="1" x14ac:dyDescent="0.25">
      <c r="A250" t="s">
        <v>176</v>
      </c>
      <c r="B250"/>
      <c r="C250" t="s">
        <v>351</v>
      </c>
      <c r="D250"/>
      <c r="E250" t="s">
        <v>1325</v>
      </c>
      <c r="F250" s="67"/>
      <c r="G250" s="67"/>
      <c r="H250" s="67"/>
    </row>
    <row r="251" spans="1:8" s="2" customFormat="1" x14ac:dyDescent="0.25">
      <c r="A251" t="s">
        <v>176</v>
      </c>
      <c r="B251"/>
      <c r="C251" t="s">
        <v>351</v>
      </c>
      <c r="D251"/>
      <c r="E251" t="s">
        <v>1326</v>
      </c>
      <c r="F251" s="67"/>
      <c r="G251" s="67"/>
      <c r="H251" s="67"/>
    </row>
    <row r="252" spans="1:8" s="2" customFormat="1" x14ac:dyDescent="0.25">
      <c r="A252" t="s">
        <v>176</v>
      </c>
      <c r="B252"/>
      <c r="C252" t="s">
        <v>351</v>
      </c>
      <c r="D252"/>
      <c r="E252" t="s">
        <v>1326</v>
      </c>
      <c r="F252" s="67"/>
      <c r="G252" s="67"/>
      <c r="H252" s="67"/>
    </row>
    <row r="253" spans="1:8" s="2" customFormat="1" x14ac:dyDescent="0.25">
      <c r="A253" t="s">
        <v>176</v>
      </c>
      <c r="B253"/>
      <c r="C253" t="s">
        <v>351</v>
      </c>
      <c r="D253"/>
      <c r="E253" t="s">
        <v>1326</v>
      </c>
      <c r="F253" s="67"/>
      <c r="G253" s="67"/>
      <c r="H253" s="67"/>
    </row>
    <row r="254" spans="1:8" s="2" customFormat="1" x14ac:dyDescent="0.25">
      <c r="A254" t="s">
        <v>176</v>
      </c>
      <c r="B254"/>
      <c r="C254" t="s">
        <v>351</v>
      </c>
      <c r="D254"/>
      <c r="E254" t="s">
        <v>1327</v>
      </c>
      <c r="F254" s="67"/>
      <c r="G254" s="67"/>
      <c r="H254" s="67"/>
    </row>
    <row r="255" spans="1:8" s="2" customFormat="1" x14ac:dyDescent="0.25">
      <c r="A255" t="s">
        <v>176</v>
      </c>
      <c r="B255"/>
      <c r="C255" t="s">
        <v>351</v>
      </c>
      <c r="D255"/>
      <c r="E255" t="s">
        <v>1328</v>
      </c>
      <c r="F255" s="67"/>
      <c r="G255" s="67"/>
      <c r="H255" s="67"/>
    </row>
    <row r="256" spans="1:8" s="2" customFormat="1" x14ac:dyDescent="0.25">
      <c r="A256" t="s">
        <v>176</v>
      </c>
      <c r="B256"/>
      <c r="C256" t="s">
        <v>351</v>
      </c>
      <c r="D256"/>
      <c r="E256" t="s">
        <v>1329</v>
      </c>
      <c r="F256" s="67"/>
      <c r="G256" s="67"/>
      <c r="H256" s="67"/>
    </row>
    <row r="257" spans="1:8" s="2" customFormat="1" x14ac:dyDescent="0.25">
      <c r="A257" t="s">
        <v>176</v>
      </c>
      <c r="B257"/>
      <c r="C257" t="s">
        <v>351</v>
      </c>
      <c r="D257"/>
      <c r="E257" t="s">
        <v>1330</v>
      </c>
      <c r="F257" s="67"/>
      <c r="G257" s="67"/>
      <c r="H257" s="67"/>
    </row>
    <row r="258" spans="1:8" s="2" customFormat="1" x14ac:dyDescent="0.25">
      <c r="A258" t="s">
        <v>176</v>
      </c>
      <c r="B258"/>
      <c r="C258" t="s">
        <v>351</v>
      </c>
      <c r="D258"/>
      <c r="E258" t="s">
        <v>1331</v>
      </c>
      <c r="F258" s="67"/>
      <c r="G258" s="67"/>
      <c r="H258" s="67"/>
    </row>
    <row r="259" spans="1:8" s="2" customFormat="1" x14ac:dyDescent="0.25">
      <c r="A259" t="s">
        <v>176</v>
      </c>
      <c r="B259"/>
      <c r="C259" t="s">
        <v>351</v>
      </c>
      <c r="D259"/>
      <c r="E259" t="s">
        <v>1332</v>
      </c>
      <c r="F259" s="67"/>
      <c r="G259" s="67"/>
      <c r="H259" s="67"/>
    </row>
    <row r="260" spans="1:8" s="2" customFormat="1" x14ac:dyDescent="0.25">
      <c r="A260" t="s">
        <v>176</v>
      </c>
      <c r="B260"/>
      <c r="C260" t="s">
        <v>351</v>
      </c>
      <c r="D260"/>
      <c r="E260" t="s">
        <v>1333</v>
      </c>
      <c r="F260" s="67"/>
      <c r="G260" s="67"/>
      <c r="H260" s="67"/>
    </row>
    <row r="261" spans="1:8" s="2" customFormat="1" x14ac:dyDescent="0.25">
      <c r="A261" t="s">
        <v>176</v>
      </c>
      <c r="B261"/>
      <c r="C261" t="s">
        <v>351</v>
      </c>
      <c r="D261"/>
      <c r="E261" t="s">
        <v>1334</v>
      </c>
      <c r="F261" s="67"/>
      <c r="G261" s="67"/>
      <c r="H261" s="67"/>
    </row>
    <row r="262" spans="1:8" s="2" customFormat="1" x14ac:dyDescent="0.25">
      <c r="A262" t="s">
        <v>176</v>
      </c>
      <c r="B262"/>
      <c r="C262" t="s">
        <v>351</v>
      </c>
      <c r="D262"/>
      <c r="E262" t="s">
        <v>1335</v>
      </c>
      <c r="F262" s="67"/>
      <c r="G262" s="67"/>
      <c r="H262" s="67"/>
    </row>
    <row r="263" spans="1:8" s="2" customFormat="1" x14ac:dyDescent="0.25">
      <c r="A263" t="s">
        <v>176</v>
      </c>
      <c r="B263"/>
      <c r="C263" t="s">
        <v>351</v>
      </c>
      <c r="D263"/>
      <c r="E263" t="s">
        <v>1336</v>
      </c>
      <c r="F263" s="67"/>
      <c r="G263" s="67"/>
      <c r="H263" s="67"/>
    </row>
    <row r="264" spans="1:8" s="2" customFormat="1" x14ac:dyDescent="0.25">
      <c r="A264" t="s">
        <v>176</v>
      </c>
      <c r="B264"/>
      <c r="C264" t="s">
        <v>351</v>
      </c>
      <c r="D264"/>
      <c r="E264" t="s">
        <v>1337</v>
      </c>
      <c r="F264" s="67"/>
      <c r="G264" s="67"/>
      <c r="H264" s="67"/>
    </row>
    <row r="265" spans="1:8" s="2" customFormat="1" x14ac:dyDescent="0.25">
      <c r="A265" t="s">
        <v>176</v>
      </c>
      <c r="B265"/>
      <c r="C265" t="s">
        <v>351</v>
      </c>
      <c r="D265"/>
      <c r="E265" t="s">
        <v>1338</v>
      </c>
      <c r="F265" s="67"/>
      <c r="G265" s="67"/>
      <c r="H265" s="67"/>
    </row>
    <row r="266" spans="1:8" s="2" customFormat="1" x14ac:dyDescent="0.25">
      <c r="A266" t="s">
        <v>176</v>
      </c>
      <c r="B266"/>
      <c r="C266" t="s">
        <v>351</v>
      </c>
      <c r="D266"/>
      <c r="E266" t="s">
        <v>1339</v>
      </c>
      <c r="F266" s="67"/>
      <c r="G266" s="67"/>
      <c r="H266" s="67"/>
    </row>
    <row r="267" spans="1:8" s="2" customFormat="1" x14ac:dyDescent="0.25">
      <c r="A267" t="s">
        <v>176</v>
      </c>
      <c r="B267"/>
      <c r="C267" t="s">
        <v>351</v>
      </c>
      <c r="D267"/>
      <c r="E267" t="s">
        <v>1340</v>
      </c>
      <c r="F267" s="67"/>
      <c r="G267" s="67"/>
      <c r="H267" s="67"/>
    </row>
    <row r="268" spans="1:8" s="2" customFormat="1" x14ac:dyDescent="0.25">
      <c r="A268" t="s">
        <v>176</v>
      </c>
      <c r="B268"/>
      <c r="C268" t="s">
        <v>351</v>
      </c>
      <c r="D268"/>
      <c r="E268" t="s">
        <v>1341</v>
      </c>
      <c r="F268" s="67"/>
      <c r="G268" s="67"/>
      <c r="H268" s="67"/>
    </row>
    <row r="269" spans="1:8" s="2" customFormat="1" x14ac:dyDescent="0.25">
      <c r="A269" t="s">
        <v>176</v>
      </c>
      <c r="B269"/>
      <c r="C269" t="s">
        <v>351</v>
      </c>
      <c r="D269"/>
      <c r="E269" t="s">
        <v>1342</v>
      </c>
      <c r="F269" s="67"/>
      <c r="G269" s="67"/>
      <c r="H269" s="67"/>
    </row>
    <row r="270" spans="1:8" s="2" customFormat="1" x14ac:dyDescent="0.25">
      <c r="A270" t="s">
        <v>176</v>
      </c>
      <c r="B270"/>
      <c r="C270" t="s">
        <v>351</v>
      </c>
      <c r="D270"/>
      <c r="E270" t="s">
        <v>1343</v>
      </c>
      <c r="F270" s="67"/>
      <c r="G270" s="67"/>
      <c r="H270" s="67"/>
    </row>
    <row r="271" spans="1:8" s="2" customFormat="1" x14ac:dyDescent="0.25">
      <c r="A271" t="s">
        <v>176</v>
      </c>
      <c r="B271"/>
      <c r="C271" t="s">
        <v>1344</v>
      </c>
      <c r="D271"/>
      <c r="E271" t="s">
        <v>1345</v>
      </c>
      <c r="F271" s="67"/>
      <c r="G271" s="67"/>
      <c r="H271" s="67"/>
    </row>
    <row r="272" spans="1:8" s="2" customFormat="1" x14ac:dyDescent="0.25">
      <c r="A272" t="s">
        <v>176</v>
      </c>
      <c r="B272"/>
      <c r="C272" t="s">
        <v>353</v>
      </c>
      <c r="D272"/>
      <c r="E272" t="s">
        <v>1346</v>
      </c>
      <c r="F272" s="67"/>
      <c r="G272" s="67"/>
      <c r="H272" s="67"/>
    </row>
    <row r="273" spans="1:8" s="2" customFormat="1" x14ac:dyDescent="0.25">
      <c r="A273" t="s">
        <v>176</v>
      </c>
      <c r="B273"/>
      <c r="C273" t="s">
        <v>353</v>
      </c>
      <c r="D273"/>
      <c r="E273" t="s">
        <v>1347</v>
      </c>
      <c r="F273" s="67"/>
      <c r="G273" s="67"/>
      <c r="H273" s="67"/>
    </row>
    <row r="274" spans="1:8" s="2" customFormat="1" x14ac:dyDescent="0.25">
      <c r="A274" t="s">
        <v>176</v>
      </c>
      <c r="B274"/>
      <c r="C274" t="s">
        <v>353</v>
      </c>
      <c r="D274"/>
      <c r="E274" t="s">
        <v>1348</v>
      </c>
      <c r="F274" s="67"/>
      <c r="G274" s="67"/>
      <c r="H274" s="67"/>
    </row>
    <row r="275" spans="1:8" s="2" customFormat="1" x14ac:dyDescent="0.25">
      <c r="A275" t="s">
        <v>176</v>
      </c>
      <c r="B275"/>
      <c r="C275" t="s">
        <v>353</v>
      </c>
      <c r="D275"/>
      <c r="E275" t="s">
        <v>1349</v>
      </c>
      <c r="F275" s="67"/>
      <c r="G275" s="67"/>
      <c r="H275" s="67"/>
    </row>
    <row r="276" spans="1:8" s="2" customFormat="1" x14ac:dyDescent="0.25">
      <c r="A276" t="s">
        <v>176</v>
      </c>
      <c r="B276"/>
      <c r="C276" t="s">
        <v>353</v>
      </c>
      <c r="D276"/>
      <c r="E276" t="s">
        <v>1350</v>
      </c>
      <c r="F276" s="67"/>
      <c r="G276" s="67"/>
      <c r="H276" s="67"/>
    </row>
    <row r="277" spans="1:8" s="2" customFormat="1" x14ac:dyDescent="0.25">
      <c r="A277" t="s">
        <v>176</v>
      </c>
      <c r="B277"/>
      <c r="C277" t="s">
        <v>353</v>
      </c>
      <c r="D277"/>
      <c r="E277" t="s">
        <v>1351</v>
      </c>
      <c r="F277" s="67"/>
      <c r="G277" s="67"/>
      <c r="H277" s="67"/>
    </row>
    <row r="278" spans="1:8" s="2" customFormat="1" x14ac:dyDescent="0.25">
      <c r="A278" t="s">
        <v>176</v>
      </c>
      <c r="B278"/>
      <c r="C278" t="s">
        <v>353</v>
      </c>
      <c r="D278"/>
      <c r="E278" t="s">
        <v>1352</v>
      </c>
      <c r="F278" s="67"/>
      <c r="G278" s="67"/>
      <c r="H278" s="67"/>
    </row>
    <row r="279" spans="1:8" s="2" customFormat="1" x14ac:dyDescent="0.25">
      <c r="A279" t="s">
        <v>176</v>
      </c>
      <c r="B279"/>
      <c r="C279" t="s">
        <v>353</v>
      </c>
      <c r="D279"/>
      <c r="E279" t="s">
        <v>1353</v>
      </c>
      <c r="F279" s="67"/>
      <c r="G279" s="67"/>
      <c r="H279" s="67"/>
    </row>
    <row r="280" spans="1:8" s="2" customFormat="1" x14ac:dyDescent="0.25">
      <c r="A280" t="s">
        <v>176</v>
      </c>
      <c r="B280"/>
      <c r="C280" t="s">
        <v>353</v>
      </c>
      <c r="D280"/>
      <c r="E280" t="s">
        <v>1354</v>
      </c>
      <c r="F280" s="67"/>
      <c r="G280" s="67"/>
      <c r="H280" s="67"/>
    </row>
    <row r="281" spans="1:8" s="2" customFormat="1" x14ac:dyDescent="0.25">
      <c r="A281" t="s">
        <v>176</v>
      </c>
      <c r="B281"/>
      <c r="C281" t="s">
        <v>353</v>
      </c>
      <c r="D281"/>
      <c r="E281" t="s">
        <v>1355</v>
      </c>
      <c r="F281" s="67"/>
      <c r="G281" s="67"/>
      <c r="H281" s="67"/>
    </row>
    <row r="282" spans="1:8" s="2" customFormat="1" x14ac:dyDescent="0.25">
      <c r="A282" t="s">
        <v>176</v>
      </c>
      <c r="B282"/>
      <c r="C282" t="s">
        <v>353</v>
      </c>
      <c r="D282"/>
      <c r="E282" t="s">
        <v>1356</v>
      </c>
      <c r="F282" s="67"/>
      <c r="G282" s="67"/>
      <c r="H282" s="67"/>
    </row>
    <row r="283" spans="1:8" s="2" customFormat="1" x14ac:dyDescent="0.25">
      <c r="A283" t="s">
        <v>176</v>
      </c>
      <c r="B283"/>
      <c r="C283" t="s">
        <v>353</v>
      </c>
      <c r="D283"/>
      <c r="E283" t="s">
        <v>1357</v>
      </c>
      <c r="F283" s="67"/>
      <c r="G283" s="67"/>
      <c r="H283" s="67"/>
    </row>
    <row r="284" spans="1:8" s="2" customFormat="1" x14ac:dyDescent="0.25">
      <c r="A284" t="s">
        <v>176</v>
      </c>
      <c r="B284"/>
      <c r="C284" t="s">
        <v>353</v>
      </c>
      <c r="D284"/>
      <c r="E284" t="s">
        <v>1358</v>
      </c>
      <c r="F284" s="67"/>
      <c r="G284" s="67"/>
      <c r="H284" s="67"/>
    </row>
    <row r="285" spans="1:8" s="2" customFormat="1" x14ac:dyDescent="0.25">
      <c r="A285" t="s">
        <v>176</v>
      </c>
      <c r="B285"/>
      <c r="C285" t="s">
        <v>355</v>
      </c>
      <c r="D285" t="s">
        <v>1359</v>
      </c>
      <c r="E285" t="s">
        <v>1360</v>
      </c>
      <c r="F285" s="67"/>
      <c r="G285" s="67"/>
      <c r="H285" s="67"/>
    </row>
    <row r="286" spans="1:8" s="2" customFormat="1" x14ac:dyDescent="0.25">
      <c r="A286" t="s">
        <v>176</v>
      </c>
      <c r="B286"/>
      <c r="C286" t="s">
        <v>355</v>
      </c>
      <c r="D286" t="s">
        <v>1359</v>
      </c>
      <c r="E286" t="s">
        <v>1361</v>
      </c>
      <c r="F286" s="67"/>
      <c r="G286" s="67"/>
      <c r="H286" s="67"/>
    </row>
    <row r="287" spans="1:8" s="2" customFormat="1" x14ac:dyDescent="0.25">
      <c r="A287" t="s">
        <v>176</v>
      </c>
      <c r="B287"/>
      <c r="C287" t="s">
        <v>355</v>
      </c>
      <c r="D287" t="s">
        <v>1359</v>
      </c>
      <c r="E287" t="s">
        <v>1362</v>
      </c>
      <c r="F287" s="67"/>
      <c r="G287" s="67"/>
      <c r="H287" s="67"/>
    </row>
    <row r="288" spans="1:8" s="2" customFormat="1" x14ac:dyDescent="0.25">
      <c r="A288" t="s">
        <v>176</v>
      </c>
      <c r="B288"/>
      <c r="C288" t="s">
        <v>355</v>
      </c>
      <c r="D288" t="s">
        <v>1359</v>
      </c>
      <c r="E288" t="s">
        <v>1363</v>
      </c>
      <c r="F288" s="67"/>
      <c r="G288" s="67"/>
      <c r="H288" s="67"/>
    </row>
    <row r="289" spans="1:8" s="2" customFormat="1" x14ac:dyDescent="0.25">
      <c r="A289" t="s">
        <v>176</v>
      </c>
      <c r="B289"/>
      <c r="C289" t="s">
        <v>355</v>
      </c>
      <c r="D289" t="s">
        <v>1359</v>
      </c>
      <c r="E289" t="s">
        <v>1364</v>
      </c>
      <c r="F289" s="67"/>
      <c r="G289" s="67"/>
      <c r="H289" s="67"/>
    </row>
    <row r="290" spans="1:8" s="2" customFormat="1" x14ac:dyDescent="0.25">
      <c r="A290" t="s">
        <v>176</v>
      </c>
      <c r="B290"/>
      <c r="C290" t="s">
        <v>355</v>
      </c>
      <c r="D290" t="s">
        <v>1359</v>
      </c>
      <c r="E290" t="s">
        <v>1365</v>
      </c>
      <c r="F290" s="67"/>
      <c r="G290" s="67"/>
      <c r="H290" s="67"/>
    </row>
    <row r="291" spans="1:8" s="2" customFormat="1" x14ac:dyDescent="0.25">
      <c r="A291" t="s">
        <v>176</v>
      </c>
      <c r="B291"/>
      <c r="C291" t="s">
        <v>355</v>
      </c>
      <c r="D291"/>
      <c r="E291" t="s">
        <v>1366</v>
      </c>
      <c r="F291" s="67"/>
      <c r="G291" s="67"/>
      <c r="H291" s="67"/>
    </row>
    <row r="292" spans="1:8" s="2" customFormat="1" x14ac:dyDescent="0.25">
      <c r="A292" t="s">
        <v>176</v>
      </c>
      <c r="B292"/>
      <c r="C292" t="s">
        <v>355</v>
      </c>
      <c r="D292"/>
      <c r="E292" t="s">
        <v>1367</v>
      </c>
      <c r="F292" s="67"/>
      <c r="G292" s="67"/>
      <c r="H292" s="67"/>
    </row>
    <row r="293" spans="1:8" s="2" customFormat="1" x14ac:dyDescent="0.25">
      <c r="A293" t="s">
        <v>176</v>
      </c>
      <c r="B293"/>
      <c r="C293" t="s">
        <v>355</v>
      </c>
      <c r="D293"/>
      <c r="E293" t="s">
        <v>1368</v>
      </c>
      <c r="F293" s="67"/>
      <c r="G293" s="67"/>
      <c r="H293" s="67"/>
    </row>
    <row r="294" spans="1:8" s="2" customFormat="1" x14ac:dyDescent="0.25">
      <c r="A294" t="s">
        <v>176</v>
      </c>
      <c r="B294"/>
      <c r="C294" t="s">
        <v>355</v>
      </c>
      <c r="D294"/>
      <c r="E294" t="s">
        <v>1369</v>
      </c>
      <c r="F294" s="67"/>
      <c r="G294" s="67"/>
      <c r="H294" s="67"/>
    </row>
    <row r="295" spans="1:8" s="2" customFormat="1" x14ac:dyDescent="0.25">
      <c r="A295" t="s">
        <v>176</v>
      </c>
      <c r="B295"/>
      <c r="C295" t="s">
        <v>355</v>
      </c>
      <c r="D295"/>
      <c r="E295" t="s">
        <v>1370</v>
      </c>
      <c r="F295" s="67"/>
      <c r="G295" s="67"/>
      <c r="H295" s="67"/>
    </row>
    <row r="296" spans="1:8" s="2" customFormat="1" x14ac:dyDescent="0.25">
      <c r="A296" t="s">
        <v>176</v>
      </c>
      <c r="B296"/>
      <c r="C296" t="s">
        <v>355</v>
      </c>
      <c r="D296"/>
      <c r="E296" t="s">
        <v>1371</v>
      </c>
      <c r="F296" s="67"/>
      <c r="G296" s="67"/>
      <c r="H296" s="67"/>
    </row>
    <row r="297" spans="1:8" s="2" customFormat="1" x14ac:dyDescent="0.25">
      <c r="A297" t="s">
        <v>176</v>
      </c>
      <c r="B297"/>
      <c r="C297" t="s">
        <v>355</v>
      </c>
      <c r="D297"/>
      <c r="E297" t="s">
        <v>1372</v>
      </c>
      <c r="F297" s="67"/>
      <c r="G297" s="67"/>
      <c r="H297" s="67"/>
    </row>
    <row r="298" spans="1:8" s="2" customFormat="1" x14ac:dyDescent="0.25">
      <c r="A298" t="s">
        <v>176</v>
      </c>
      <c r="B298"/>
      <c r="C298" t="s">
        <v>355</v>
      </c>
      <c r="D298"/>
      <c r="E298" t="s">
        <v>1373</v>
      </c>
      <c r="F298" s="67"/>
      <c r="G298" s="67"/>
      <c r="H298" s="67"/>
    </row>
    <row r="299" spans="1:8" s="2" customFormat="1" x14ac:dyDescent="0.25">
      <c r="A299" t="s">
        <v>176</v>
      </c>
      <c r="B299"/>
      <c r="C299" t="s">
        <v>355</v>
      </c>
      <c r="D299"/>
      <c r="E299" t="s">
        <v>1374</v>
      </c>
      <c r="F299" s="67"/>
      <c r="G299" s="67"/>
      <c r="H299" s="67"/>
    </row>
    <row r="300" spans="1:8" s="2" customFormat="1" x14ac:dyDescent="0.25">
      <c r="A300" t="s">
        <v>176</v>
      </c>
      <c r="B300"/>
      <c r="C300" t="s">
        <v>355</v>
      </c>
      <c r="D300"/>
      <c r="E300" t="s">
        <v>1375</v>
      </c>
      <c r="F300" s="67"/>
      <c r="G300" s="67"/>
      <c r="H300" s="67"/>
    </row>
    <row r="301" spans="1:8" s="2" customFormat="1" x14ac:dyDescent="0.25">
      <c r="A301" t="s">
        <v>176</v>
      </c>
      <c r="B301"/>
      <c r="C301" t="s">
        <v>355</v>
      </c>
      <c r="D301"/>
      <c r="E301" t="s">
        <v>1376</v>
      </c>
      <c r="F301" s="67"/>
      <c r="G301" s="67"/>
      <c r="H301" s="67"/>
    </row>
    <row r="302" spans="1:8" s="2" customFormat="1" x14ac:dyDescent="0.25">
      <c r="A302" t="s">
        <v>176</v>
      </c>
      <c r="B302"/>
      <c r="C302" t="s">
        <v>355</v>
      </c>
      <c r="D302"/>
      <c r="E302" t="s">
        <v>1377</v>
      </c>
      <c r="F302" s="67"/>
      <c r="G302" s="67"/>
      <c r="H302" s="67"/>
    </row>
    <row r="303" spans="1:8" s="2" customFormat="1" x14ac:dyDescent="0.25">
      <c r="A303" t="s">
        <v>176</v>
      </c>
      <c r="B303"/>
      <c r="C303" t="s">
        <v>355</v>
      </c>
      <c r="D303"/>
      <c r="E303" t="s">
        <v>1378</v>
      </c>
      <c r="F303" s="67"/>
      <c r="G303" s="67"/>
      <c r="H303" s="67"/>
    </row>
    <row r="304" spans="1:8" s="2" customFormat="1" x14ac:dyDescent="0.25">
      <c r="A304" t="s">
        <v>176</v>
      </c>
      <c r="B304"/>
      <c r="C304" t="s">
        <v>355</v>
      </c>
      <c r="D304"/>
      <c r="E304" t="s">
        <v>1379</v>
      </c>
      <c r="F304" s="67"/>
      <c r="G304" s="67"/>
      <c r="H304" s="67"/>
    </row>
    <row r="305" spans="1:8" s="2" customFormat="1" x14ac:dyDescent="0.25">
      <c r="A305" t="s">
        <v>176</v>
      </c>
      <c r="B305"/>
      <c r="C305" t="s">
        <v>1380</v>
      </c>
      <c r="D305" t="s">
        <v>1359</v>
      </c>
      <c r="E305" t="s">
        <v>1381</v>
      </c>
      <c r="F305" s="67"/>
      <c r="G305" s="67"/>
      <c r="H305" s="67"/>
    </row>
    <row r="306" spans="1:8" s="2" customFormat="1" x14ac:dyDescent="0.25">
      <c r="A306" t="s">
        <v>176</v>
      </c>
      <c r="B306"/>
      <c r="C306" t="s">
        <v>358</v>
      </c>
      <c r="D306"/>
      <c r="E306" t="s">
        <v>358</v>
      </c>
      <c r="F306" s="67"/>
      <c r="G306" s="67"/>
      <c r="H306" s="67"/>
    </row>
    <row r="307" spans="1:8" s="2" customFormat="1" x14ac:dyDescent="0.25">
      <c r="A307" t="s">
        <v>176</v>
      </c>
      <c r="B307"/>
      <c r="C307" t="s">
        <v>358</v>
      </c>
      <c r="D307"/>
      <c r="E307" t="s">
        <v>1382</v>
      </c>
      <c r="F307" s="67"/>
      <c r="G307" s="67"/>
      <c r="H307" s="67"/>
    </row>
    <row r="308" spans="1:8" s="2" customFormat="1" x14ac:dyDescent="0.25">
      <c r="A308" t="s">
        <v>176</v>
      </c>
      <c r="B308"/>
      <c r="C308" t="s">
        <v>358</v>
      </c>
      <c r="D308"/>
      <c r="E308" t="s">
        <v>1383</v>
      </c>
      <c r="F308" s="67"/>
      <c r="G308" s="67"/>
      <c r="H308" s="67"/>
    </row>
    <row r="309" spans="1:8" s="2" customFormat="1" x14ac:dyDescent="0.25">
      <c r="A309" t="s">
        <v>176</v>
      </c>
      <c r="B309"/>
      <c r="C309" t="s">
        <v>358</v>
      </c>
      <c r="D309"/>
      <c r="E309" t="s">
        <v>1384</v>
      </c>
      <c r="F309" s="67"/>
      <c r="G309" s="67"/>
      <c r="H309" s="67"/>
    </row>
    <row r="310" spans="1:8" s="2" customFormat="1" x14ac:dyDescent="0.25">
      <c r="A310" t="s">
        <v>176</v>
      </c>
      <c r="B310"/>
      <c r="C310" t="s">
        <v>358</v>
      </c>
      <c r="D310"/>
      <c r="E310" t="s">
        <v>1385</v>
      </c>
      <c r="F310" s="67"/>
      <c r="G310" s="67"/>
      <c r="H310" s="67"/>
    </row>
    <row r="311" spans="1:8" s="2" customFormat="1" x14ac:dyDescent="0.25">
      <c r="A311" t="s">
        <v>176</v>
      </c>
      <c r="B311"/>
      <c r="C311" t="s">
        <v>358</v>
      </c>
      <c r="D311"/>
      <c r="E311" t="s">
        <v>1386</v>
      </c>
      <c r="F311" s="67"/>
      <c r="G311" s="67"/>
      <c r="H311" s="67"/>
    </row>
    <row r="312" spans="1:8" s="2" customFormat="1" x14ac:dyDescent="0.25">
      <c r="A312" t="s">
        <v>176</v>
      </c>
      <c r="B312"/>
      <c r="C312" t="s">
        <v>361</v>
      </c>
      <c r="D312"/>
      <c r="E312" t="s">
        <v>1387</v>
      </c>
      <c r="F312" s="67"/>
      <c r="G312" s="67"/>
      <c r="H312" s="67"/>
    </row>
    <row r="313" spans="1:8" s="2" customFormat="1" x14ac:dyDescent="0.25">
      <c r="A313" t="s">
        <v>176</v>
      </c>
      <c r="B313"/>
      <c r="C313" t="s">
        <v>361</v>
      </c>
      <c r="D313"/>
      <c r="E313" t="s">
        <v>1388</v>
      </c>
      <c r="F313" s="67"/>
      <c r="G313" s="67"/>
      <c r="H313" s="67"/>
    </row>
    <row r="314" spans="1:8" s="2" customFormat="1" x14ac:dyDescent="0.25">
      <c r="A314" t="s">
        <v>176</v>
      </c>
      <c r="B314"/>
      <c r="C314" t="s">
        <v>361</v>
      </c>
      <c r="D314"/>
      <c r="E314" t="s">
        <v>1389</v>
      </c>
      <c r="F314" s="67"/>
      <c r="G314" s="67"/>
      <c r="H314" s="67"/>
    </row>
    <row r="315" spans="1:8" s="2" customFormat="1" x14ac:dyDescent="0.25">
      <c r="A315" t="s">
        <v>176</v>
      </c>
      <c r="B315"/>
      <c r="C315" t="s">
        <v>361</v>
      </c>
      <c r="D315"/>
      <c r="E315" t="s">
        <v>1390</v>
      </c>
      <c r="F315" s="67"/>
      <c r="G315" s="67"/>
      <c r="H315" s="67"/>
    </row>
    <row r="316" spans="1:8" s="2" customFormat="1" x14ac:dyDescent="0.25">
      <c r="A316" t="s">
        <v>176</v>
      </c>
      <c r="B316"/>
      <c r="C316" t="s">
        <v>361</v>
      </c>
      <c r="D316"/>
      <c r="E316" t="s">
        <v>1391</v>
      </c>
      <c r="F316" s="67"/>
      <c r="G316" s="67"/>
      <c r="H316" s="67"/>
    </row>
    <row r="317" spans="1:8" s="2" customFormat="1" x14ac:dyDescent="0.25">
      <c r="A317" t="s">
        <v>176</v>
      </c>
      <c r="B317"/>
      <c r="C317" t="s">
        <v>361</v>
      </c>
      <c r="D317"/>
      <c r="E317" t="s">
        <v>1392</v>
      </c>
      <c r="F317" s="67"/>
      <c r="G317" s="67"/>
      <c r="H317" s="67"/>
    </row>
    <row r="318" spans="1:8" s="2" customFormat="1" x14ac:dyDescent="0.25">
      <c r="A318" t="s">
        <v>176</v>
      </c>
      <c r="B318"/>
      <c r="C318" t="s">
        <v>361</v>
      </c>
      <c r="D318"/>
      <c r="E318" t="s">
        <v>1393</v>
      </c>
      <c r="F318" s="67"/>
      <c r="G318" s="67"/>
      <c r="H318" s="67"/>
    </row>
    <row r="319" spans="1:8" s="2" customFormat="1" x14ac:dyDescent="0.25">
      <c r="A319" t="s">
        <v>176</v>
      </c>
      <c r="B319"/>
      <c r="C319" t="s">
        <v>361</v>
      </c>
      <c r="D319"/>
      <c r="E319" t="s">
        <v>1394</v>
      </c>
      <c r="F319" s="67"/>
      <c r="G319" s="67"/>
      <c r="H319" s="67"/>
    </row>
    <row r="320" spans="1:8" s="2" customFormat="1" x14ac:dyDescent="0.25">
      <c r="A320" t="s">
        <v>176</v>
      </c>
      <c r="B320"/>
      <c r="C320" t="s">
        <v>361</v>
      </c>
      <c r="D320"/>
      <c r="E320" t="s">
        <v>1395</v>
      </c>
      <c r="F320" s="67"/>
      <c r="G320" s="67"/>
      <c r="H320" s="67"/>
    </row>
    <row r="321" spans="1:8" s="2" customFormat="1" x14ac:dyDescent="0.25">
      <c r="A321" t="s">
        <v>176</v>
      </c>
      <c r="B321"/>
      <c r="C321" t="s">
        <v>361</v>
      </c>
      <c r="D321"/>
      <c r="E321" t="s">
        <v>1396</v>
      </c>
      <c r="F321" s="67"/>
      <c r="G321" s="67"/>
      <c r="H321" s="67"/>
    </row>
    <row r="322" spans="1:8" s="2" customFormat="1" x14ac:dyDescent="0.25">
      <c r="A322" t="s">
        <v>176</v>
      </c>
      <c r="B322"/>
      <c r="C322" t="s">
        <v>361</v>
      </c>
      <c r="D322"/>
      <c r="E322" t="s">
        <v>1397</v>
      </c>
      <c r="F322" s="67"/>
      <c r="G322" s="67"/>
      <c r="H322" s="67"/>
    </row>
    <row r="323" spans="1:8" s="2" customFormat="1" x14ac:dyDescent="0.25">
      <c r="A323" t="s">
        <v>176</v>
      </c>
      <c r="B323"/>
      <c r="C323" t="s">
        <v>361</v>
      </c>
      <c r="D323"/>
      <c r="E323" t="s">
        <v>1398</v>
      </c>
      <c r="F323" s="67"/>
      <c r="G323" s="67"/>
      <c r="H323" s="67"/>
    </row>
    <row r="324" spans="1:8" s="2" customFormat="1" x14ac:dyDescent="0.25">
      <c r="A324" t="s">
        <v>176</v>
      </c>
      <c r="B324"/>
      <c r="C324" t="s">
        <v>361</v>
      </c>
      <c r="D324"/>
      <c r="E324" t="s">
        <v>1399</v>
      </c>
      <c r="F324" s="67"/>
      <c r="G324" s="67"/>
      <c r="H324" s="67"/>
    </row>
    <row r="325" spans="1:8" s="2" customFormat="1" x14ac:dyDescent="0.25">
      <c r="A325" t="s">
        <v>176</v>
      </c>
      <c r="B325"/>
      <c r="C325" t="s">
        <v>361</v>
      </c>
      <c r="D325"/>
      <c r="E325" t="s">
        <v>1400</v>
      </c>
      <c r="F325" s="67"/>
      <c r="G325" s="67"/>
      <c r="H325" s="67"/>
    </row>
    <row r="326" spans="1:8" s="2" customFormat="1" x14ac:dyDescent="0.25">
      <c r="A326" t="s">
        <v>176</v>
      </c>
      <c r="B326"/>
      <c r="C326" t="s">
        <v>361</v>
      </c>
      <c r="D326"/>
      <c r="E326" t="s">
        <v>1401</v>
      </c>
      <c r="F326" s="67"/>
      <c r="G326" s="67"/>
      <c r="H326" s="67"/>
    </row>
    <row r="327" spans="1:8" s="2" customFormat="1" x14ac:dyDescent="0.25">
      <c r="A327" t="s">
        <v>176</v>
      </c>
      <c r="B327"/>
      <c r="C327" t="s">
        <v>361</v>
      </c>
      <c r="D327"/>
      <c r="E327" t="s">
        <v>1402</v>
      </c>
      <c r="F327" s="67"/>
      <c r="G327" s="67"/>
      <c r="H327" s="67"/>
    </row>
    <row r="328" spans="1:8" s="2" customFormat="1" x14ac:dyDescent="0.25">
      <c r="A328" t="s">
        <v>176</v>
      </c>
      <c r="B328"/>
      <c r="C328" t="s">
        <v>361</v>
      </c>
      <c r="D328"/>
      <c r="E328" t="s">
        <v>1403</v>
      </c>
      <c r="F328" s="67"/>
      <c r="G328" s="67"/>
      <c r="H328" s="67"/>
    </row>
    <row r="329" spans="1:8" s="2" customFormat="1" x14ac:dyDescent="0.25">
      <c r="A329" t="s">
        <v>176</v>
      </c>
      <c r="B329"/>
      <c r="C329" t="s">
        <v>363</v>
      </c>
      <c r="D329"/>
      <c r="E329" t="s">
        <v>1404</v>
      </c>
      <c r="F329" s="67"/>
      <c r="G329" s="67"/>
      <c r="H329" s="67"/>
    </row>
    <row r="330" spans="1:8" s="2" customFormat="1" x14ac:dyDescent="0.25">
      <c r="A330" t="s">
        <v>176</v>
      </c>
      <c r="B330"/>
      <c r="C330" t="s">
        <v>363</v>
      </c>
      <c r="D330"/>
      <c r="E330" t="s">
        <v>1405</v>
      </c>
      <c r="F330" s="67"/>
      <c r="G330" s="67"/>
      <c r="H330" s="67"/>
    </row>
    <row r="331" spans="1:8" s="2" customFormat="1" x14ac:dyDescent="0.25">
      <c r="A331" t="s">
        <v>176</v>
      </c>
      <c r="B331"/>
      <c r="C331" t="s">
        <v>368</v>
      </c>
      <c r="D331"/>
      <c r="E331" t="s">
        <v>1406</v>
      </c>
      <c r="F331" s="67"/>
      <c r="G331" s="67"/>
      <c r="H331" s="67"/>
    </row>
    <row r="332" spans="1:8" s="2" customFormat="1" x14ac:dyDescent="0.25">
      <c r="A332" t="s">
        <v>176</v>
      </c>
      <c r="B332"/>
      <c r="C332" t="s">
        <v>368</v>
      </c>
      <c r="D332"/>
      <c r="E332" t="s">
        <v>1407</v>
      </c>
      <c r="F332" s="67"/>
      <c r="G332" s="67"/>
      <c r="H332" s="67"/>
    </row>
    <row r="333" spans="1:8" s="2" customFormat="1" x14ac:dyDescent="0.25">
      <c r="A333" t="s">
        <v>176</v>
      </c>
      <c r="B333"/>
      <c r="C333" t="s">
        <v>368</v>
      </c>
      <c r="D333"/>
      <c r="E333" t="s">
        <v>1408</v>
      </c>
      <c r="F333" s="67"/>
      <c r="G333" s="67"/>
      <c r="H333" s="67"/>
    </row>
    <row r="334" spans="1:8" s="2" customFormat="1" x14ac:dyDescent="0.25">
      <c r="A334" t="s">
        <v>176</v>
      </c>
      <c r="B334"/>
      <c r="C334" t="s">
        <v>368</v>
      </c>
      <c r="D334"/>
      <c r="E334" t="s">
        <v>1409</v>
      </c>
      <c r="F334" s="67"/>
      <c r="G334" s="67"/>
      <c r="H334" s="67"/>
    </row>
    <row r="335" spans="1:8" s="2" customFormat="1" x14ac:dyDescent="0.25">
      <c r="A335" t="s">
        <v>176</v>
      </c>
      <c r="B335"/>
      <c r="C335" t="s">
        <v>368</v>
      </c>
      <c r="D335"/>
      <c r="E335" t="s">
        <v>1390</v>
      </c>
      <c r="F335" s="67"/>
      <c r="G335" s="67"/>
      <c r="H335" s="67"/>
    </row>
    <row r="336" spans="1:8" s="2" customFormat="1" x14ac:dyDescent="0.25">
      <c r="A336" t="s">
        <v>176</v>
      </c>
      <c r="B336"/>
      <c r="C336" t="s">
        <v>368</v>
      </c>
      <c r="D336"/>
      <c r="E336" t="s">
        <v>1410</v>
      </c>
      <c r="F336" s="67"/>
      <c r="G336" s="67"/>
      <c r="H336" s="67"/>
    </row>
    <row r="337" spans="1:8" s="2" customFormat="1" x14ac:dyDescent="0.25">
      <c r="A337" t="s">
        <v>176</v>
      </c>
      <c r="B337"/>
      <c r="C337" t="s">
        <v>368</v>
      </c>
      <c r="D337"/>
      <c r="E337" t="s">
        <v>1411</v>
      </c>
      <c r="F337" s="67"/>
      <c r="G337" s="67"/>
      <c r="H337" s="67"/>
    </row>
    <row r="338" spans="1:8" s="2" customFormat="1" x14ac:dyDescent="0.25">
      <c r="A338" t="s">
        <v>176</v>
      </c>
      <c r="B338"/>
      <c r="C338" t="s">
        <v>368</v>
      </c>
      <c r="D338"/>
      <c r="E338" t="s">
        <v>1412</v>
      </c>
      <c r="F338" s="67"/>
      <c r="G338" s="67"/>
      <c r="H338" s="67"/>
    </row>
    <row r="339" spans="1:8" s="2" customFormat="1" x14ac:dyDescent="0.25">
      <c r="A339" t="s">
        <v>176</v>
      </c>
      <c r="B339"/>
      <c r="C339" t="s">
        <v>368</v>
      </c>
      <c r="D339"/>
      <c r="E339" t="s">
        <v>1413</v>
      </c>
      <c r="F339" s="67"/>
      <c r="G339" s="67"/>
      <c r="H339" s="67"/>
    </row>
    <row r="340" spans="1:8" s="2" customFormat="1" x14ac:dyDescent="0.25">
      <c r="A340" t="s">
        <v>176</v>
      </c>
      <c r="B340"/>
      <c r="C340" t="s">
        <v>368</v>
      </c>
      <c r="D340"/>
      <c r="E340" t="s">
        <v>1414</v>
      </c>
      <c r="F340" s="67"/>
      <c r="G340" s="67"/>
      <c r="H340" s="67"/>
    </row>
    <row r="341" spans="1:8" s="2" customFormat="1" x14ac:dyDescent="0.25">
      <c r="A341" t="s">
        <v>176</v>
      </c>
      <c r="B341"/>
      <c r="C341" t="s">
        <v>368</v>
      </c>
      <c r="D341"/>
      <c r="E341" t="s">
        <v>1415</v>
      </c>
      <c r="F341" s="67"/>
      <c r="G341" s="67"/>
      <c r="H341" s="67"/>
    </row>
    <row r="342" spans="1:8" s="2" customFormat="1" x14ac:dyDescent="0.25">
      <c r="A342" t="s">
        <v>176</v>
      </c>
      <c r="B342"/>
      <c r="C342" t="s">
        <v>368</v>
      </c>
      <c r="D342"/>
      <c r="E342" t="s">
        <v>1416</v>
      </c>
      <c r="F342" s="67"/>
      <c r="G342" s="67"/>
      <c r="H342" s="67"/>
    </row>
    <row r="343" spans="1:8" s="2" customFormat="1" x14ac:dyDescent="0.25">
      <c r="A343" t="s">
        <v>176</v>
      </c>
      <c r="B343"/>
      <c r="C343" t="s">
        <v>368</v>
      </c>
      <c r="D343"/>
      <c r="E343" t="s">
        <v>1417</v>
      </c>
      <c r="F343" s="67"/>
      <c r="G343" s="67"/>
      <c r="H343" s="67"/>
    </row>
    <row r="344" spans="1:8" s="2" customFormat="1" x14ac:dyDescent="0.25">
      <c r="A344" t="s">
        <v>176</v>
      </c>
      <c r="B344"/>
      <c r="C344" t="s">
        <v>368</v>
      </c>
      <c r="D344"/>
      <c r="E344" t="s">
        <v>1418</v>
      </c>
      <c r="F344" s="67"/>
      <c r="G344" s="67"/>
      <c r="H344" s="67"/>
    </row>
    <row r="345" spans="1:8" s="2" customFormat="1" x14ac:dyDescent="0.25">
      <c r="A345" t="s">
        <v>176</v>
      </c>
      <c r="B345"/>
      <c r="C345" t="s">
        <v>368</v>
      </c>
      <c r="D345"/>
      <c r="E345" t="s">
        <v>1419</v>
      </c>
      <c r="F345" s="67"/>
      <c r="G345" s="67"/>
      <c r="H345" s="67"/>
    </row>
    <row r="346" spans="1:8" s="2" customFormat="1" x14ac:dyDescent="0.25">
      <c r="A346" t="s">
        <v>176</v>
      </c>
      <c r="B346"/>
      <c r="C346" t="s">
        <v>368</v>
      </c>
      <c r="D346"/>
      <c r="E346" t="s">
        <v>1420</v>
      </c>
      <c r="F346" s="67"/>
      <c r="G346" s="67"/>
      <c r="H346" s="67"/>
    </row>
    <row r="347" spans="1:8" s="2" customFormat="1" x14ac:dyDescent="0.25">
      <c r="A347" t="s">
        <v>176</v>
      </c>
      <c r="B347"/>
      <c r="C347" t="s">
        <v>368</v>
      </c>
      <c r="D347"/>
      <c r="E347" t="s">
        <v>1421</v>
      </c>
      <c r="F347" s="67"/>
      <c r="G347" s="67"/>
      <c r="H347" s="67"/>
    </row>
    <row r="348" spans="1:8" s="2" customFormat="1" x14ac:dyDescent="0.25">
      <c r="A348" t="s">
        <v>176</v>
      </c>
      <c r="B348"/>
      <c r="C348" t="s">
        <v>368</v>
      </c>
      <c r="D348"/>
      <c r="E348" t="s">
        <v>1422</v>
      </c>
      <c r="F348" s="67"/>
      <c r="G348" s="67"/>
      <c r="H348" s="67"/>
    </row>
    <row r="349" spans="1:8" s="2" customFormat="1" x14ac:dyDescent="0.25">
      <c r="A349" t="s">
        <v>176</v>
      </c>
      <c r="B349"/>
      <c r="C349" t="s">
        <v>368</v>
      </c>
      <c r="D349"/>
      <c r="E349" t="s">
        <v>1423</v>
      </c>
      <c r="F349" s="67"/>
      <c r="G349" s="67"/>
      <c r="H349" s="67"/>
    </row>
    <row r="350" spans="1:8" s="2" customFormat="1" x14ac:dyDescent="0.25">
      <c r="A350" t="s">
        <v>176</v>
      </c>
      <c r="B350"/>
      <c r="C350" t="s">
        <v>368</v>
      </c>
      <c r="D350"/>
      <c r="E350" t="s">
        <v>1424</v>
      </c>
      <c r="F350" s="67"/>
      <c r="G350" s="67"/>
      <c r="H350" s="67"/>
    </row>
    <row r="351" spans="1:8" s="2" customFormat="1" x14ac:dyDescent="0.25">
      <c r="A351" t="s">
        <v>176</v>
      </c>
      <c r="B351"/>
      <c r="C351" t="s">
        <v>368</v>
      </c>
      <c r="D351"/>
      <c r="E351" t="s">
        <v>1425</v>
      </c>
      <c r="F351" s="67"/>
      <c r="G351" s="67"/>
      <c r="H351" s="67"/>
    </row>
    <row r="352" spans="1:8" s="2" customFormat="1" x14ac:dyDescent="0.25">
      <c r="A352" t="s">
        <v>176</v>
      </c>
      <c r="B352"/>
      <c r="C352" t="s">
        <v>368</v>
      </c>
      <c r="D352"/>
      <c r="E352" t="s">
        <v>1426</v>
      </c>
      <c r="F352" s="67"/>
      <c r="G352" s="67"/>
      <c r="H352" s="67"/>
    </row>
    <row r="353" spans="1:8" s="2" customFormat="1" x14ac:dyDescent="0.25">
      <c r="A353" t="s">
        <v>176</v>
      </c>
      <c r="B353"/>
      <c r="C353" t="s">
        <v>368</v>
      </c>
      <c r="D353"/>
      <c r="E353" t="s">
        <v>1427</v>
      </c>
      <c r="F353" s="67"/>
      <c r="G353" s="67"/>
      <c r="H353" s="67"/>
    </row>
    <row r="354" spans="1:8" s="2" customFormat="1" x14ac:dyDescent="0.25">
      <c r="A354" t="s">
        <v>176</v>
      </c>
      <c r="B354"/>
      <c r="C354" t="s">
        <v>368</v>
      </c>
      <c r="D354"/>
      <c r="E354" t="s">
        <v>1428</v>
      </c>
      <c r="F354" s="67"/>
      <c r="G354" s="67"/>
      <c r="H354" s="67"/>
    </row>
    <row r="355" spans="1:8" s="2" customFormat="1" x14ac:dyDescent="0.25">
      <c r="A355" t="s">
        <v>176</v>
      </c>
      <c r="B355"/>
      <c r="C355" t="s">
        <v>370</v>
      </c>
      <c r="D355"/>
      <c r="E355" t="s">
        <v>1429</v>
      </c>
      <c r="F355" s="67"/>
      <c r="G355" s="67"/>
      <c r="H355" s="67"/>
    </row>
    <row r="356" spans="1:8" s="2" customFormat="1" x14ac:dyDescent="0.25">
      <c r="A356" t="s">
        <v>176</v>
      </c>
      <c r="B356"/>
      <c r="C356" t="s">
        <v>370</v>
      </c>
      <c r="D356"/>
      <c r="E356" t="s">
        <v>1430</v>
      </c>
      <c r="F356" s="67"/>
      <c r="G356" s="67"/>
      <c r="H356" s="67"/>
    </row>
    <row r="357" spans="1:8" s="2" customFormat="1" x14ac:dyDescent="0.25">
      <c r="A357" t="s">
        <v>176</v>
      </c>
      <c r="B357"/>
      <c r="C357" t="s">
        <v>370</v>
      </c>
      <c r="D357"/>
      <c r="E357" t="s">
        <v>1431</v>
      </c>
      <c r="F357" s="67"/>
      <c r="G357" s="67"/>
      <c r="H357" s="67"/>
    </row>
    <row r="358" spans="1:8" s="2" customFormat="1" x14ac:dyDescent="0.25">
      <c r="A358" t="s">
        <v>176</v>
      </c>
      <c r="B358"/>
      <c r="C358" t="s">
        <v>370</v>
      </c>
      <c r="D358"/>
      <c r="E358" t="s">
        <v>1432</v>
      </c>
      <c r="F358" s="67"/>
      <c r="G358" s="67"/>
      <c r="H358" s="67"/>
    </row>
    <row r="359" spans="1:8" s="2" customFormat="1" x14ac:dyDescent="0.25">
      <c r="A359" t="s">
        <v>176</v>
      </c>
      <c r="B359"/>
      <c r="C359" t="s">
        <v>370</v>
      </c>
      <c r="D359"/>
      <c r="E359" t="s">
        <v>1433</v>
      </c>
      <c r="F359" s="67"/>
      <c r="G359" s="67"/>
      <c r="H359" s="67"/>
    </row>
    <row r="360" spans="1:8" s="2" customFormat="1" x14ac:dyDescent="0.25">
      <c r="A360" t="s">
        <v>176</v>
      </c>
      <c r="B360"/>
      <c r="C360" t="s">
        <v>370</v>
      </c>
      <c r="D360"/>
      <c r="E360" t="s">
        <v>1434</v>
      </c>
      <c r="F360" s="67"/>
      <c r="G360" s="67"/>
      <c r="H360" s="67"/>
    </row>
    <row r="361" spans="1:8" s="2" customFormat="1" x14ac:dyDescent="0.25">
      <c r="A361" t="s">
        <v>176</v>
      </c>
      <c r="B361"/>
      <c r="C361" t="s">
        <v>370</v>
      </c>
      <c r="D361"/>
      <c r="E361" t="s">
        <v>1435</v>
      </c>
      <c r="F361" s="67"/>
      <c r="G361" s="67"/>
      <c r="H361" s="67"/>
    </row>
    <row r="362" spans="1:8" s="2" customFormat="1" x14ac:dyDescent="0.25">
      <c r="A362" t="s">
        <v>176</v>
      </c>
      <c r="B362"/>
      <c r="C362" t="s">
        <v>370</v>
      </c>
      <c r="D362"/>
      <c r="E362" t="s">
        <v>1436</v>
      </c>
      <c r="F362" s="67"/>
      <c r="G362" s="67"/>
      <c r="H362" s="67"/>
    </row>
    <row r="363" spans="1:8" s="2" customFormat="1" x14ac:dyDescent="0.25">
      <c r="A363" t="s">
        <v>176</v>
      </c>
      <c r="B363"/>
      <c r="C363" t="s">
        <v>370</v>
      </c>
      <c r="D363"/>
      <c r="E363" t="s">
        <v>1437</v>
      </c>
      <c r="F363" s="67"/>
      <c r="G363" s="67"/>
      <c r="H363" s="67"/>
    </row>
    <row r="364" spans="1:8" s="2" customFormat="1" x14ac:dyDescent="0.25">
      <c r="A364" t="s">
        <v>176</v>
      </c>
      <c r="B364"/>
      <c r="C364" t="s">
        <v>370</v>
      </c>
      <c r="D364"/>
      <c r="E364" t="s">
        <v>1438</v>
      </c>
      <c r="F364" s="67"/>
      <c r="G364" s="67"/>
      <c r="H364" s="67"/>
    </row>
    <row r="365" spans="1:8" s="2" customFormat="1" x14ac:dyDescent="0.25">
      <c r="A365" t="s">
        <v>176</v>
      </c>
      <c r="B365"/>
      <c r="C365" t="s">
        <v>370</v>
      </c>
      <c r="D365"/>
      <c r="E365" t="s">
        <v>1439</v>
      </c>
      <c r="F365" s="67"/>
      <c r="G365" s="67"/>
      <c r="H365" s="67"/>
    </row>
    <row r="366" spans="1:8" s="2" customFormat="1" x14ac:dyDescent="0.25">
      <c r="A366" t="s">
        <v>176</v>
      </c>
      <c r="B366"/>
      <c r="C366" t="s">
        <v>370</v>
      </c>
      <c r="D366"/>
      <c r="E366" t="s">
        <v>1440</v>
      </c>
      <c r="F366" s="67"/>
      <c r="G366" s="67"/>
      <c r="H366" s="67"/>
    </row>
    <row r="367" spans="1:8" s="2" customFormat="1" x14ac:dyDescent="0.25">
      <c r="A367" t="s">
        <v>176</v>
      </c>
      <c r="B367"/>
      <c r="C367" t="s">
        <v>370</v>
      </c>
      <c r="D367"/>
      <c r="E367" t="s">
        <v>1441</v>
      </c>
      <c r="F367" s="67"/>
      <c r="G367" s="67"/>
      <c r="H367" s="67"/>
    </row>
    <row r="368" spans="1:8" s="2" customFormat="1" x14ac:dyDescent="0.25">
      <c r="A368" t="s">
        <v>176</v>
      </c>
      <c r="B368"/>
      <c r="C368" t="s">
        <v>370</v>
      </c>
      <c r="D368"/>
      <c r="E368" t="s">
        <v>1442</v>
      </c>
      <c r="F368" s="67"/>
      <c r="G368" s="67"/>
      <c r="H368" s="67"/>
    </row>
    <row r="369" spans="1:8" s="2" customFormat="1" x14ac:dyDescent="0.25">
      <c r="A369" t="s">
        <v>176</v>
      </c>
      <c r="B369"/>
      <c r="C369" t="s">
        <v>370</v>
      </c>
      <c r="D369"/>
      <c r="E369" t="s">
        <v>1443</v>
      </c>
      <c r="F369" s="67"/>
      <c r="G369" s="67"/>
      <c r="H369" s="67"/>
    </row>
    <row r="370" spans="1:8" s="2" customFormat="1" x14ac:dyDescent="0.25">
      <c r="A370" t="s">
        <v>176</v>
      </c>
      <c r="B370"/>
      <c r="C370" t="s">
        <v>370</v>
      </c>
      <c r="D370"/>
      <c r="E370" t="s">
        <v>1444</v>
      </c>
      <c r="F370" s="67"/>
      <c r="G370" s="67"/>
      <c r="H370" s="67"/>
    </row>
    <row r="371" spans="1:8" s="2" customFormat="1" x14ac:dyDescent="0.25">
      <c r="A371" t="s">
        <v>176</v>
      </c>
      <c r="B371"/>
      <c r="C371" t="s">
        <v>370</v>
      </c>
      <c r="D371"/>
      <c r="E371" t="s">
        <v>1445</v>
      </c>
      <c r="F371" s="67"/>
      <c r="G371" s="67"/>
      <c r="H371" s="67"/>
    </row>
    <row r="372" spans="1:8" s="2" customFormat="1" x14ac:dyDescent="0.25">
      <c r="A372" t="s">
        <v>176</v>
      </c>
      <c r="B372"/>
      <c r="C372" t="s">
        <v>370</v>
      </c>
      <c r="D372"/>
      <c r="E372" t="s">
        <v>1446</v>
      </c>
      <c r="F372" s="67"/>
      <c r="G372" s="67"/>
      <c r="H372" s="67"/>
    </row>
    <row r="373" spans="1:8" s="2" customFormat="1" x14ac:dyDescent="0.25">
      <c r="A373" t="s">
        <v>176</v>
      </c>
      <c r="B373"/>
      <c r="C373" t="s">
        <v>370</v>
      </c>
      <c r="D373"/>
      <c r="E373" t="s">
        <v>1447</v>
      </c>
      <c r="F373" s="67"/>
      <c r="G373" s="67"/>
      <c r="H373" s="67"/>
    </row>
    <row r="374" spans="1:8" s="2" customFormat="1" x14ac:dyDescent="0.25">
      <c r="A374" t="s">
        <v>176</v>
      </c>
      <c r="B374"/>
      <c r="C374" t="s">
        <v>370</v>
      </c>
      <c r="D374"/>
      <c r="E374" t="s">
        <v>1447</v>
      </c>
      <c r="F374" s="67"/>
      <c r="G374" s="67"/>
      <c r="H374" s="67"/>
    </row>
    <row r="375" spans="1:8" s="2" customFormat="1" x14ac:dyDescent="0.25">
      <c r="A375" t="s">
        <v>176</v>
      </c>
      <c r="B375"/>
      <c r="C375" t="s">
        <v>370</v>
      </c>
      <c r="D375"/>
      <c r="E375" t="s">
        <v>1448</v>
      </c>
      <c r="F375" s="67"/>
      <c r="G375" s="67"/>
      <c r="H375" s="67"/>
    </row>
    <row r="376" spans="1:8" s="2" customFormat="1" x14ac:dyDescent="0.25">
      <c r="A376" t="s">
        <v>176</v>
      </c>
      <c r="B376"/>
      <c r="C376" t="s">
        <v>370</v>
      </c>
      <c r="D376"/>
      <c r="E376" t="s">
        <v>1449</v>
      </c>
      <c r="F376" s="67"/>
      <c r="G376" s="67"/>
      <c r="H376" s="67"/>
    </row>
    <row r="377" spans="1:8" s="2" customFormat="1" x14ac:dyDescent="0.25">
      <c r="A377" t="s">
        <v>176</v>
      </c>
      <c r="B377"/>
      <c r="C377" t="s">
        <v>370</v>
      </c>
      <c r="D377"/>
      <c r="E377" t="s">
        <v>1450</v>
      </c>
      <c r="F377" s="67"/>
      <c r="G377" s="67"/>
      <c r="H377" s="67"/>
    </row>
    <row r="378" spans="1:8" s="2" customFormat="1" x14ac:dyDescent="0.25">
      <c r="A378" t="s">
        <v>176</v>
      </c>
      <c r="B378"/>
      <c r="C378" t="s">
        <v>372</v>
      </c>
      <c r="D378"/>
      <c r="E378" t="s">
        <v>1451</v>
      </c>
      <c r="F378" s="67"/>
      <c r="G378" s="67"/>
      <c r="H378" s="67"/>
    </row>
    <row r="379" spans="1:8" s="2" customFormat="1" x14ac:dyDescent="0.25">
      <c r="A379" t="s">
        <v>176</v>
      </c>
      <c r="B379"/>
      <c r="C379" t="s">
        <v>372</v>
      </c>
      <c r="D379"/>
      <c r="E379" t="s">
        <v>1452</v>
      </c>
      <c r="F379" s="67"/>
      <c r="G379" s="67"/>
      <c r="H379" s="67"/>
    </row>
    <row r="380" spans="1:8" s="2" customFormat="1" x14ac:dyDescent="0.25">
      <c r="A380" t="s">
        <v>176</v>
      </c>
      <c r="B380"/>
      <c r="C380" t="s">
        <v>372</v>
      </c>
      <c r="D380"/>
      <c r="E380" t="s">
        <v>1453</v>
      </c>
      <c r="F380" s="67"/>
      <c r="G380" s="67"/>
      <c r="H380" s="67"/>
    </row>
    <row r="381" spans="1:8" s="2" customFormat="1" x14ac:dyDescent="0.25">
      <c r="A381" t="s">
        <v>176</v>
      </c>
      <c r="B381"/>
      <c r="C381" t="s">
        <v>372</v>
      </c>
      <c r="D381"/>
      <c r="E381" t="s">
        <v>1454</v>
      </c>
      <c r="F381" s="67"/>
      <c r="G381" s="67"/>
      <c r="H381" s="67"/>
    </row>
    <row r="382" spans="1:8" s="2" customFormat="1" x14ac:dyDescent="0.25">
      <c r="A382" t="s">
        <v>176</v>
      </c>
      <c r="B382"/>
      <c r="C382" t="s">
        <v>372</v>
      </c>
      <c r="D382"/>
      <c r="E382" t="s">
        <v>1455</v>
      </c>
      <c r="F382" s="67"/>
      <c r="G382" s="67"/>
      <c r="H382" s="67"/>
    </row>
    <row r="383" spans="1:8" s="2" customFormat="1" x14ac:dyDescent="0.25">
      <c r="A383" t="s">
        <v>176</v>
      </c>
      <c r="B383"/>
      <c r="C383" t="s">
        <v>372</v>
      </c>
      <c r="D383"/>
      <c r="E383" t="s">
        <v>1456</v>
      </c>
      <c r="F383" s="67"/>
      <c r="G383" s="67"/>
      <c r="H383" s="67"/>
    </row>
    <row r="384" spans="1:8" s="2" customFormat="1" x14ac:dyDescent="0.25">
      <c r="A384" t="s">
        <v>176</v>
      </c>
      <c r="B384"/>
      <c r="C384" t="s">
        <v>372</v>
      </c>
      <c r="D384"/>
      <c r="E384" t="s">
        <v>1457</v>
      </c>
      <c r="F384" s="67"/>
      <c r="G384" s="67"/>
      <c r="H384" s="67"/>
    </row>
    <row r="385" spans="1:8" s="2" customFormat="1" x14ac:dyDescent="0.25">
      <c r="A385" t="s">
        <v>176</v>
      </c>
      <c r="B385"/>
      <c r="C385" t="s">
        <v>372</v>
      </c>
      <c r="D385"/>
      <c r="E385" t="s">
        <v>1458</v>
      </c>
      <c r="F385" s="67"/>
      <c r="G385" s="67"/>
      <c r="H385" s="67"/>
    </row>
    <row r="386" spans="1:8" s="2" customFormat="1" x14ac:dyDescent="0.25">
      <c r="A386" t="s">
        <v>176</v>
      </c>
      <c r="B386"/>
      <c r="C386" t="s">
        <v>372</v>
      </c>
      <c r="D386"/>
      <c r="E386" t="s">
        <v>1459</v>
      </c>
      <c r="F386" s="67"/>
      <c r="G386" s="67"/>
      <c r="H386" s="67"/>
    </row>
    <row r="387" spans="1:8" s="2" customFormat="1" x14ac:dyDescent="0.25">
      <c r="A387" t="s">
        <v>176</v>
      </c>
      <c r="B387"/>
      <c r="C387" t="s">
        <v>372</v>
      </c>
      <c r="D387"/>
      <c r="E387" t="s">
        <v>1460</v>
      </c>
      <c r="F387" s="67"/>
      <c r="G387" s="67"/>
      <c r="H387" s="67"/>
    </row>
    <row r="388" spans="1:8" s="2" customFormat="1" x14ac:dyDescent="0.25">
      <c r="A388" t="s">
        <v>176</v>
      </c>
      <c r="B388"/>
      <c r="C388" t="s">
        <v>372</v>
      </c>
      <c r="D388"/>
      <c r="E388" t="s">
        <v>1461</v>
      </c>
      <c r="F388" s="67"/>
      <c r="G388" s="67"/>
      <c r="H388" s="67"/>
    </row>
    <row r="389" spans="1:8" s="2" customFormat="1" x14ac:dyDescent="0.25">
      <c r="A389" t="s">
        <v>176</v>
      </c>
      <c r="B389"/>
      <c r="C389" t="s">
        <v>372</v>
      </c>
      <c r="D389"/>
      <c r="E389" t="s">
        <v>1462</v>
      </c>
      <c r="F389" s="67"/>
      <c r="G389" s="67"/>
      <c r="H389" s="67"/>
    </row>
    <row r="390" spans="1:8" s="2" customFormat="1" x14ac:dyDescent="0.25">
      <c r="A390" t="s">
        <v>176</v>
      </c>
      <c r="B390"/>
      <c r="C390" t="s">
        <v>372</v>
      </c>
      <c r="D390"/>
      <c r="E390" t="s">
        <v>1463</v>
      </c>
      <c r="F390" s="67"/>
      <c r="G390" s="67"/>
      <c r="H390" s="67"/>
    </row>
    <row r="391" spans="1:8" s="2" customFormat="1" x14ac:dyDescent="0.25">
      <c r="A391" t="s">
        <v>176</v>
      </c>
      <c r="B391"/>
      <c r="C391" t="s">
        <v>372</v>
      </c>
      <c r="D391"/>
      <c r="E391" t="s">
        <v>1464</v>
      </c>
      <c r="F391" s="67"/>
      <c r="G391" s="67"/>
      <c r="H391" s="67"/>
    </row>
    <row r="392" spans="1:8" s="2" customFormat="1" x14ac:dyDescent="0.25">
      <c r="A392" t="s">
        <v>176</v>
      </c>
      <c r="B392"/>
      <c r="C392" t="s">
        <v>372</v>
      </c>
      <c r="D392"/>
      <c r="E392" t="s">
        <v>1465</v>
      </c>
      <c r="F392" s="67"/>
      <c r="G392" s="67"/>
      <c r="H392" s="67"/>
    </row>
    <row r="393" spans="1:8" s="2" customFormat="1" x14ac:dyDescent="0.25">
      <c r="A393" t="s">
        <v>176</v>
      </c>
      <c r="B393"/>
      <c r="C393" t="s">
        <v>372</v>
      </c>
      <c r="D393"/>
      <c r="E393" t="s">
        <v>1466</v>
      </c>
      <c r="F393" s="67"/>
      <c r="G393" s="67"/>
      <c r="H393" s="67"/>
    </row>
    <row r="394" spans="1:8" s="2" customFormat="1" x14ac:dyDescent="0.25">
      <c r="A394" t="s">
        <v>176</v>
      </c>
      <c r="B394"/>
      <c r="C394" t="s">
        <v>372</v>
      </c>
      <c r="D394"/>
      <c r="E394" t="s">
        <v>1467</v>
      </c>
      <c r="F394" s="67"/>
      <c r="G394" s="67"/>
      <c r="H394" s="67"/>
    </row>
    <row r="395" spans="1:8" s="2" customFormat="1" x14ac:dyDescent="0.25">
      <c r="A395" t="s">
        <v>176</v>
      </c>
      <c r="B395"/>
      <c r="C395" t="s">
        <v>372</v>
      </c>
      <c r="D395"/>
      <c r="E395" t="s">
        <v>1468</v>
      </c>
      <c r="F395" s="67"/>
      <c r="G395" s="67"/>
      <c r="H395" s="67"/>
    </row>
    <row r="396" spans="1:8" s="2" customFormat="1" x14ac:dyDescent="0.25">
      <c r="A396" t="s">
        <v>176</v>
      </c>
      <c r="B396"/>
      <c r="C396" t="s">
        <v>372</v>
      </c>
      <c r="D396"/>
      <c r="E396" t="s">
        <v>1469</v>
      </c>
      <c r="F396" s="67"/>
      <c r="G396" s="67"/>
      <c r="H396" s="67"/>
    </row>
    <row r="397" spans="1:8" s="2" customFormat="1" x14ac:dyDescent="0.25">
      <c r="A397" t="s">
        <v>176</v>
      </c>
      <c r="B397"/>
      <c r="C397" t="s">
        <v>372</v>
      </c>
      <c r="D397"/>
      <c r="E397" t="s">
        <v>1470</v>
      </c>
      <c r="F397" s="67"/>
      <c r="G397" s="67"/>
      <c r="H397" s="67"/>
    </row>
    <row r="398" spans="1:8" s="2" customFormat="1" x14ac:dyDescent="0.25">
      <c r="A398" t="s">
        <v>176</v>
      </c>
      <c r="B398"/>
      <c r="C398" t="s">
        <v>372</v>
      </c>
      <c r="D398"/>
      <c r="E398" t="s">
        <v>1471</v>
      </c>
      <c r="F398" s="67"/>
      <c r="G398" s="67"/>
      <c r="H398" s="67"/>
    </row>
    <row r="399" spans="1:8" s="2" customFormat="1" x14ac:dyDescent="0.25">
      <c r="A399" t="s">
        <v>176</v>
      </c>
      <c r="B399"/>
      <c r="C399" t="s">
        <v>284</v>
      </c>
      <c r="D399"/>
      <c r="E399" t="s">
        <v>1472</v>
      </c>
      <c r="F399" s="67"/>
      <c r="G399" s="67"/>
      <c r="H399" s="67"/>
    </row>
    <row r="400" spans="1:8" s="2" customFormat="1" x14ac:dyDescent="0.25">
      <c r="A400" t="s">
        <v>176</v>
      </c>
      <c r="B400"/>
      <c r="C400" t="s">
        <v>374</v>
      </c>
      <c r="D400"/>
      <c r="E400" t="s">
        <v>1473</v>
      </c>
      <c r="F400" s="67"/>
      <c r="G400" s="67"/>
      <c r="H400" s="67"/>
    </row>
    <row r="401" spans="1:8" s="2" customFormat="1" x14ac:dyDescent="0.25">
      <c r="A401" t="s">
        <v>176</v>
      </c>
      <c r="B401"/>
      <c r="C401" t="s">
        <v>374</v>
      </c>
      <c r="D401"/>
      <c r="E401" t="s">
        <v>1474</v>
      </c>
      <c r="F401" s="67"/>
      <c r="G401" s="67"/>
      <c r="H401" s="67"/>
    </row>
    <row r="402" spans="1:8" s="2" customFormat="1" x14ac:dyDescent="0.25">
      <c r="A402" t="s">
        <v>176</v>
      </c>
      <c r="B402"/>
      <c r="C402" t="s">
        <v>374</v>
      </c>
      <c r="D402"/>
      <c r="E402" t="s">
        <v>1475</v>
      </c>
      <c r="F402" s="67"/>
      <c r="G402" s="67"/>
      <c r="H402" s="67"/>
    </row>
    <row r="403" spans="1:8" s="2" customFormat="1" x14ac:dyDescent="0.25">
      <c r="A403" t="s">
        <v>176</v>
      </c>
      <c r="B403"/>
      <c r="C403" t="s">
        <v>374</v>
      </c>
      <c r="D403"/>
      <c r="E403" t="s">
        <v>1476</v>
      </c>
      <c r="F403" s="67"/>
      <c r="G403" s="67"/>
      <c r="H403" s="67"/>
    </row>
    <row r="404" spans="1:8" s="2" customFormat="1" x14ac:dyDescent="0.25">
      <c r="A404" t="s">
        <v>176</v>
      </c>
      <c r="B404"/>
      <c r="C404" t="s">
        <v>374</v>
      </c>
      <c r="D404"/>
      <c r="E404" t="s">
        <v>1477</v>
      </c>
      <c r="F404" s="67"/>
      <c r="G404" s="67"/>
      <c r="H404" s="67"/>
    </row>
    <row r="405" spans="1:8" s="2" customFormat="1" x14ac:dyDescent="0.25">
      <c r="A405" t="s">
        <v>176</v>
      </c>
      <c r="B405"/>
      <c r="C405" t="s">
        <v>374</v>
      </c>
      <c r="D405"/>
      <c r="E405" t="s">
        <v>1478</v>
      </c>
      <c r="F405" s="67"/>
      <c r="G405" s="67"/>
      <c r="H405" s="67"/>
    </row>
    <row r="406" spans="1:8" s="2" customFormat="1" x14ac:dyDescent="0.25">
      <c r="A406" t="s">
        <v>176</v>
      </c>
      <c r="B406"/>
      <c r="C406" t="s">
        <v>374</v>
      </c>
      <c r="D406"/>
      <c r="E406" t="s">
        <v>1479</v>
      </c>
      <c r="F406" s="67"/>
      <c r="G406" s="67"/>
      <c r="H406" s="67"/>
    </row>
    <row r="407" spans="1:8" s="2" customFormat="1" x14ac:dyDescent="0.25">
      <c r="A407" t="s">
        <v>176</v>
      </c>
      <c r="B407"/>
      <c r="C407" t="s">
        <v>374</v>
      </c>
      <c r="D407"/>
      <c r="E407" t="s">
        <v>1480</v>
      </c>
      <c r="F407" s="67"/>
      <c r="G407" s="67"/>
      <c r="H407" s="67"/>
    </row>
    <row r="408" spans="1:8" s="2" customFormat="1" x14ac:dyDescent="0.25">
      <c r="A408" t="s">
        <v>176</v>
      </c>
      <c r="B408"/>
      <c r="C408" t="s">
        <v>374</v>
      </c>
      <c r="D408"/>
      <c r="E408" t="s">
        <v>1481</v>
      </c>
      <c r="F408" s="67"/>
      <c r="G408" s="67"/>
      <c r="H408" s="67"/>
    </row>
    <row r="409" spans="1:8" s="2" customFormat="1" x14ac:dyDescent="0.25">
      <c r="A409" t="s">
        <v>176</v>
      </c>
      <c r="B409"/>
      <c r="C409" t="s">
        <v>374</v>
      </c>
      <c r="D409"/>
      <c r="E409" t="s">
        <v>1482</v>
      </c>
      <c r="F409" s="67"/>
      <c r="G409" s="67"/>
      <c r="H409" s="67"/>
    </row>
    <row r="410" spans="1:8" s="2" customFormat="1" x14ac:dyDescent="0.25">
      <c r="A410" t="s">
        <v>176</v>
      </c>
      <c r="B410"/>
      <c r="C410" t="s">
        <v>374</v>
      </c>
      <c r="D410"/>
      <c r="E410" t="s">
        <v>1483</v>
      </c>
      <c r="F410" s="67"/>
      <c r="G410" s="67"/>
      <c r="H410" s="67"/>
    </row>
    <row r="411" spans="1:8" s="2" customFormat="1" x14ac:dyDescent="0.25">
      <c r="A411" t="s">
        <v>176</v>
      </c>
      <c r="B411"/>
      <c r="C411" t="s">
        <v>374</v>
      </c>
      <c r="D411"/>
      <c r="E411" t="s">
        <v>1484</v>
      </c>
      <c r="F411" s="67"/>
      <c r="G411" s="67"/>
      <c r="H411" s="67"/>
    </row>
    <row r="412" spans="1:8" s="2" customFormat="1" x14ac:dyDescent="0.25">
      <c r="A412" t="s">
        <v>176</v>
      </c>
      <c r="B412"/>
      <c r="C412" t="s">
        <v>374</v>
      </c>
      <c r="D412"/>
      <c r="E412" t="s">
        <v>1485</v>
      </c>
      <c r="F412" s="67"/>
      <c r="G412" s="67"/>
      <c r="H412" s="67"/>
    </row>
    <row r="413" spans="1:8" s="2" customFormat="1" x14ac:dyDescent="0.25">
      <c r="A413" t="s">
        <v>176</v>
      </c>
      <c r="B413"/>
      <c r="C413" t="s">
        <v>374</v>
      </c>
      <c r="D413"/>
      <c r="E413" t="s">
        <v>1486</v>
      </c>
      <c r="F413" s="67"/>
      <c r="G413" s="67"/>
      <c r="H413" s="67"/>
    </row>
    <row r="414" spans="1:8" s="2" customFormat="1" x14ac:dyDescent="0.25">
      <c r="A414" t="s">
        <v>176</v>
      </c>
      <c r="B414"/>
      <c r="C414" t="s">
        <v>374</v>
      </c>
      <c r="D414"/>
      <c r="E414" t="s">
        <v>1487</v>
      </c>
      <c r="F414" s="67"/>
      <c r="G414" s="67"/>
      <c r="H414" s="67"/>
    </row>
    <row r="415" spans="1:8" s="2" customFormat="1" x14ac:dyDescent="0.25">
      <c r="A415" t="s">
        <v>176</v>
      </c>
      <c r="B415"/>
      <c r="C415" t="s">
        <v>374</v>
      </c>
      <c r="D415"/>
      <c r="E415" t="s">
        <v>1488</v>
      </c>
      <c r="F415" s="67"/>
      <c r="G415" s="67"/>
      <c r="H415" s="67"/>
    </row>
    <row r="416" spans="1:8" s="2" customFormat="1" x14ac:dyDescent="0.25">
      <c r="A416" t="s">
        <v>176</v>
      </c>
      <c r="B416"/>
      <c r="C416" t="s">
        <v>374</v>
      </c>
      <c r="D416"/>
      <c r="E416" t="s">
        <v>1489</v>
      </c>
      <c r="F416" s="67"/>
      <c r="G416" s="67"/>
      <c r="H416" s="67"/>
    </row>
    <row r="417" spans="1:8" s="2" customFormat="1" x14ac:dyDescent="0.25">
      <c r="A417" t="s">
        <v>176</v>
      </c>
      <c r="B417"/>
      <c r="C417" t="s">
        <v>374</v>
      </c>
      <c r="D417"/>
      <c r="E417" t="s">
        <v>1490</v>
      </c>
      <c r="F417" s="67"/>
      <c r="G417" s="67"/>
      <c r="H417" s="67"/>
    </row>
    <row r="418" spans="1:8" s="2" customFormat="1" x14ac:dyDescent="0.25">
      <c r="A418" t="s">
        <v>176</v>
      </c>
      <c r="B418"/>
      <c r="C418" t="s">
        <v>374</v>
      </c>
      <c r="D418"/>
      <c r="E418" t="s">
        <v>1491</v>
      </c>
      <c r="F418" s="67"/>
      <c r="G418" s="67"/>
      <c r="H418" s="67"/>
    </row>
    <row r="419" spans="1:8" s="2" customFormat="1" x14ac:dyDescent="0.25">
      <c r="A419" t="s">
        <v>176</v>
      </c>
      <c r="B419"/>
      <c r="C419" t="s">
        <v>374</v>
      </c>
      <c r="D419"/>
      <c r="E419" t="s">
        <v>1492</v>
      </c>
      <c r="F419" s="67"/>
      <c r="G419" s="67"/>
      <c r="H419" s="67"/>
    </row>
    <row r="420" spans="1:8" s="2" customFormat="1" x14ac:dyDescent="0.25">
      <c r="A420" t="s">
        <v>176</v>
      </c>
      <c r="B420"/>
      <c r="C420" t="s">
        <v>374</v>
      </c>
      <c r="D420"/>
      <c r="E420" t="s">
        <v>1493</v>
      </c>
      <c r="F420" s="67"/>
      <c r="G420" s="67"/>
      <c r="H420" s="67"/>
    </row>
    <row r="421" spans="1:8" s="2" customFormat="1" x14ac:dyDescent="0.25">
      <c r="A421" t="s">
        <v>176</v>
      </c>
      <c r="B421"/>
      <c r="C421" t="s">
        <v>374</v>
      </c>
      <c r="D421"/>
      <c r="E421" t="s">
        <v>497</v>
      </c>
      <c r="F421" s="67"/>
      <c r="G421" s="67"/>
      <c r="H421" s="67"/>
    </row>
    <row r="422" spans="1:8" s="2" customFormat="1" x14ac:dyDescent="0.25">
      <c r="A422" t="s">
        <v>176</v>
      </c>
      <c r="B422"/>
      <c r="C422" t="s">
        <v>374</v>
      </c>
      <c r="D422"/>
      <c r="E422" t="s">
        <v>1494</v>
      </c>
      <c r="F422" s="67"/>
      <c r="G422" s="67"/>
      <c r="H422" s="67"/>
    </row>
    <row r="423" spans="1:8" s="2" customFormat="1" x14ac:dyDescent="0.25">
      <c r="A423" t="s">
        <v>176</v>
      </c>
      <c r="B423"/>
      <c r="C423" t="s">
        <v>374</v>
      </c>
      <c r="D423"/>
      <c r="E423" t="s">
        <v>1495</v>
      </c>
      <c r="F423" s="67"/>
      <c r="G423" s="67"/>
      <c r="H423" s="67"/>
    </row>
    <row r="424" spans="1:8" s="2" customFormat="1" x14ac:dyDescent="0.25">
      <c r="A424" t="s">
        <v>176</v>
      </c>
      <c r="B424"/>
      <c r="C424" t="s">
        <v>374</v>
      </c>
      <c r="D424"/>
      <c r="E424" t="s">
        <v>1496</v>
      </c>
      <c r="F424" s="67"/>
      <c r="G424" s="67"/>
      <c r="H424" s="67"/>
    </row>
    <row r="425" spans="1:8" s="2" customFormat="1" x14ac:dyDescent="0.25">
      <c r="A425" t="s">
        <v>176</v>
      </c>
      <c r="B425"/>
      <c r="C425" t="s">
        <v>374</v>
      </c>
      <c r="D425"/>
      <c r="E425" t="s">
        <v>1497</v>
      </c>
      <c r="F425" s="67"/>
      <c r="G425" s="67"/>
      <c r="H425" s="67"/>
    </row>
    <row r="426" spans="1:8" s="2" customFormat="1" x14ac:dyDescent="0.25">
      <c r="A426" t="s">
        <v>176</v>
      </c>
      <c r="B426"/>
      <c r="C426" t="s">
        <v>374</v>
      </c>
      <c r="D426"/>
      <c r="E426" t="s">
        <v>1498</v>
      </c>
      <c r="F426" s="67"/>
      <c r="G426" s="67"/>
      <c r="H426" s="67"/>
    </row>
    <row r="427" spans="1:8" s="2" customFormat="1" x14ac:dyDescent="0.25">
      <c r="A427" t="s">
        <v>176</v>
      </c>
      <c r="B427"/>
      <c r="C427" t="s">
        <v>374</v>
      </c>
      <c r="D427"/>
      <c r="E427" t="s">
        <v>1499</v>
      </c>
      <c r="F427" s="67"/>
      <c r="G427" s="67"/>
      <c r="H427" s="67"/>
    </row>
    <row r="428" spans="1:8" s="2" customFormat="1" x14ac:dyDescent="0.25">
      <c r="A428" t="s">
        <v>176</v>
      </c>
      <c r="B428"/>
      <c r="C428" t="s">
        <v>376</v>
      </c>
      <c r="D428"/>
      <c r="E428" t="s">
        <v>1500</v>
      </c>
      <c r="F428" s="67"/>
      <c r="G428" s="67"/>
      <c r="H428" s="67"/>
    </row>
    <row r="429" spans="1:8" s="2" customFormat="1" x14ac:dyDescent="0.25">
      <c r="A429" t="s">
        <v>176</v>
      </c>
      <c r="B429"/>
      <c r="C429" t="s">
        <v>376</v>
      </c>
      <c r="D429"/>
      <c r="E429" t="s">
        <v>1501</v>
      </c>
      <c r="F429" s="67"/>
      <c r="G429" s="67"/>
      <c r="H429" s="67"/>
    </row>
    <row r="430" spans="1:8" s="2" customFormat="1" x14ac:dyDescent="0.25">
      <c r="A430" t="s">
        <v>176</v>
      </c>
      <c r="B430"/>
      <c r="C430" t="s">
        <v>376</v>
      </c>
      <c r="D430"/>
      <c r="E430" t="s">
        <v>1502</v>
      </c>
      <c r="F430" s="67"/>
      <c r="G430" s="67"/>
      <c r="H430" s="67"/>
    </row>
    <row r="431" spans="1:8" s="2" customFormat="1" x14ac:dyDescent="0.25">
      <c r="A431" t="s">
        <v>176</v>
      </c>
      <c r="B431"/>
      <c r="C431" t="s">
        <v>376</v>
      </c>
      <c r="D431"/>
      <c r="E431" t="s">
        <v>1503</v>
      </c>
      <c r="F431" s="67"/>
      <c r="G431" s="67"/>
      <c r="H431" s="67"/>
    </row>
    <row r="432" spans="1:8" s="2" customFormat="1" x14ac:dyDescent="0.25">
      <c r="A432" t="s">
        <v>176</v>
      </c>
      <c r="B432"/>
      <c r="C432" t="s">
        <v>376</v>
      </c>
      <c r="D432"/>
      <c r="E432" t="s">
        <v>1504</v>
      </c>
      <c r="F432" s="67"/>
      <c r="G432" s="67"/>
      <c r="H432" s="67"/>
    </row>
    <row r="433" spans="1:8" s="2" customFormat="1" x14ac:dyDescent="0.25">
      <c r="A433" t="s">
        <v>176</v>
      </c>
      <c r="B433"/>
      <c r="C433" t="s">
        <v>376</v>
      </c>
      <c r="D433"/>
      <c r="E433" t="s">
        <v>1505</v>
      </c>
      <c r="F433" s="67"/>
      <c r="G433" s="67"/>
      <c r="H433" s="67"/>
    </row>
    <row r="434" spans="1:8" s="2" customFormat="1" x14ac:dyDescent="0.25">
      <c r="A434" t="s">
        <v>176</v>
      </c>
      <c r="B434"/>
      <c r="C434" t="s">
        <v>376</v>
      </c>
      <c r="D434"/>
      <c r="E434" t="s">
        <v>1506</v>
      </c>
      <c r="F434" s="67"/>
      <c r="G434" s="67"/>
      <c r="H434" s="67"/>
    </row>
    <row r="435" spans="1:8" s="2" customFormat="1" x14ac:dyDescent="0.25">
      <c r="A435" t="s">
        <v>176</v>
      </c>
      <c r="B435"/>
      <c r="C435" t="s">
        <v>376</v>
      </c>
      <c r="D435"/>
      <c r="E435" t="s">
        <v>1507</v>
      </c>
      <c r="F435" s="67"/>
      <c r="G435" s="67"/>
      <c r="H435" s="67"/>
    </row>
    <row r="436" spans="1:8" s="2" customFormat="1" x14ac:dyDescent="0.25">
      <c r="A436" t="s">
        <v>176</v>
      </c>
      <c r="B436"/>
      <c r="C436" t="s">
        <v>376</v>
      </c>
      <c r="D436"/>
      <c r="E436" t="s">
        <v>1508</v>
      </c>
      <c r="F436" s="67"/>
      <c r="G436" s="67"/>
      <c r="H436" s="67"/>
    </row>
    <row r="437" spans="1:8" s="2" customFormat="1" x14ac:dyDescent="0.25">
      <c r="A437" t="s">
        <v>176</v>
      </c>
      <c r="B437"/>
      <c r="C437" t="s">
        <v>376</v>
      </c>
      <c r="D437"/>
      <c r="E437" t="s">
        <v>1509</v>
      </c>
      <c r="F437" s="67"/>
      <c r="G437" s="67"/>
      <c r="H437" s="67"/>
    </row>
    <row r="438" spans="1:8" s="2" customFormat="1" x14ac:dyDescent="0.25">
      <c r="A438" t="s">
        <v>176</v>
      </c>
      <c r="B438"/>
      <c r="C438" t="s">
        <v>376</v>
      </c>
      <c r="D438"/>
      <c r="E438" t="s">
        <v>1510</v>
      </c>
      <c r="F438" s="67"/>
      <c r="G438" s="67"/>
      <c r="H438" s="67"/>
    </row>
    <row r="439" spans="1:8" s="2" customFormat="1" x14ac:dyDescent="0.25">
      <c r="A439" t="s">
        <v>176</v>
      </c>
      <c r="B439"/>
      <c r="C439" t="s">
        <v>376</v>
      </c>
      <c r="D439"/>
      <c r="E439" t="s">
        <v>1511</v>
      </c>
      <c r="F439" s="67"/>
      <c r="G439" s="67"/>
      <c r="H439" s="67"/>
    </row>
    <row r="440" spans="1:8" s="2" customFormat="1" x14ac:dyDescent="0.25">
      <c r="A440" t="s">
        <v>176</v>
      </c>
      <c r="B440"/>
      <c r="C440" t="s">
        <v>376</v>
      </c>
      <c r="D440"/>
      <c r="E440" t="s">
        <v>1512</v>
      </c>
      <c r="F440" s="67"/>
      <c r="G440" s="67"/>
      <c r="H440" s="67"/>
    </row>
    <row r="441" spans="1:8" s="2" customFormat="1" x14ac:dyDescent="0.25">
      <c r="A441" t="s">
        <v>176</v>
      </c>
      <c r="B441"/>
      <c r="C441" t="s">
        <v>376</v>
      </c>
      <c r="D441"/>
      <c r="E441" t="s">
        <v>1513</v>
      </c>
      <c r="F441" s="67"/>
      <c r="G441" s="67"/>
      <c r="H441" s="67"/>
    </row>
    <row r="442" spans="1:8" s="2" customFormat="1" x14ac:dyDescent="0.25">
      <c r="A442" t="s">
        <v>176</v>
      </c>
      <c r="B442"/>
      <c r="C442" t="s">
        <v>376</v>
      </c>
      <c r="D442"/>
      <c r="E442" t="s">
        <v>1514</v>
      </c>
      <c r="F442" s="67"/>
      <c r="G442" s="67"/>
      <c r="H442" s="67"/>
    </row>
    <row r="443" spans="1:8" s="2" customFormat="1" x14ac:dyDescent="0.25">
      <c r="A443" t="s">
        <v>176</v>
      </c>
      <c r="B443"/>
      <c r="C443" t="s">
        <v>376</v>
      </c>
      <c r="D443"/>
      <c r="E443" t="s">
        <v>1515</v>
      </c>
      <c r="F443" s="67"/>
      <c r="G443" s="67"/>
      <c r="H443" s="67"/>
    </row>
    <row r="444" spans="1:8" s="2" customFormat="1" x14ac:dyDescent="0.25">
      <c r="A444" t="s">
        <v>176</v>
      </c>
      <c r="B444"/>
      <c r="C444" t="s">
        <v>376</v>
      </c>
      <c r="D444"/>
      <c r="E444" t="s">
        <v>1516</v>
      </c>
      <c r="F444" s="67"/>
      <c r="G444" s="67"/>
      <c r="H444" s="67"/>
    </row>
    <row r="445" spans="1:8" s="2" customFormat="1" x14ac:dyDescent="0.25">
      <c r="A445" t="s">
        <v>176</v>
      </c>
      <c r="B445"/>
      <c r="C445" t="s">
        <v>376</v>
      </c>
      <c r="D445"/>
      <c r="E445" t="s">
        <v>1517</v>
      </c>
      <c r="F445" s="67"/>
      <c r="G445" s="67"/>
      <c r="H445" s="67"/>
    </row>
    <row r="446" spans="1:8" s="2" customFormat="1" x14ac:dyDescent="0.25">
      <c r="A446" t="s">
        <v>176</v>
      </c>
      <c r="B446"/>
      <c r="C446" t="s">
        <v>376</v>
      </c>
      <c r="D446"/>
      <c r="E446" t="s">
        <v>1518</v>
      </c>
      <c r="F446" s="67"/>
      <c r="G446" s="67"/>
      <c r="H446" s="67"/>
    </row>
    <row r="447" spans="1:8" s="2" customFormat="1" x14ac:dyDescent="0.25">
      <c r="A447" t="s">
        <v>176</v>
      </c>
      <c r="B447"/>
      <c r="C447" t="s">
        <v>376</v>
      </c>
      <c r="D447"/>
      <c r="E447" t="s">
        <v>1519</v>
      </c>
      <c r="F447" s="67"/>
      <c r="G447" s="67"/>
      <c r="H447" s="67"/>
    </row>
    <row r="448" spans="1:8" s="2" customFormat="1" x14ac:dyDescent="0.25">
      <c r="A448" t="s">
        <v>176</v>
      </c>
      <c r="B448"/>
      <c r="C448" t="s">
        <v>376</v>
      </c>
      <c r="D448"/>
      <c r="E448" t="s">
        <v>1520</v>
      </c>
      <c r="F448" s="67"/>
      <c r="G448" s="67"/>
      <c r="H448" s="67"/>
    </row>
    <row r="449" spans="1:8" s="2" customFormat="1" x14ac:dyDescent="0.25">
      <c r="A449" t="s">
        <v>176</v>
      </c>
      <c r="B449"/>
      <c r="C449" t="s">
        <v>376</v>
      </c>
      <c r="D449"/>
      <c r="E449" t="s">
        <v>1521</v>
      </c>
      <c r="F449" s="67"/>
      <c r="G449" s="67"/>
      <c r="H449" s="67"/>
    </row>
    <row r="450" spans="1:8" s="2" customFormat="1" x14ac:dyDescent="0.25">
      <c r="A450" t="s">
        <v>176</v>
      </c>
      <c r="B450"/>
      <c r="C450" t="s">
        <v>376</v>
      </c>
      <c r="D450"/>
      <c r="E450" t="s">
        <v>1522</v>
      </c>
      <c r="F450" s="67"/>
      <c r="G450" s="67"/>
      <c r="H450" s="67"/>
    </row>
    <row r="451" spans="1:8" s="2" customFormat="1" x14ac:dyDescent="0.25">
      <c r="A451" t="s">
        <v>176</v>
      </c>
      <c r="B451"/>
      <c r="C451" t="s">
        <v>376</v>
      </c>
      <c r="D451"/>
      <c r="E451" t="s">
        <v>1523</v>
      </c>
      <c r="F451" s="67"/>
      <c r="G451" s="67"/>
      <c r="H451" s="67"/>
    </row>
    <row r="452" spans="1:8" s="2" customFormat="1" x14ac:dyDescent="0.25">
      <c r="A452" t="s">
        <v>176</v>
      </c>
      <c r="B452"/>
      <c r="C452" t="s">
        <v>376</v>
      </c>
      <c r="D452"/>
      <c r="E452" t="s">
        <v>1524</v>
      </c>
      <c r="F452" s="67"/>
      <c r="G452" s="67"/>
      <c r="H452" s="67"/>
    </row>
    <row r="453" spans="1:8" s="2" customFormat="1" x14ac:dyDescent="0.25">
      <c r="A453" t="s">
        <v>176</v>
      </c>
      <c r="B453"/>
      <c r="C453" t="s">
        <v>376</v>
      </c>
      <c r="D453"/>
      <c r="E453" t="s">
        <v>1525</v>
      </c>
      <c r="F453" s="67"/>
      <c r="G453" s="67"/>
      <c r="H453" s="67"/>
    </row>
    <row r="454" spans="1:8" s="2" customFormat="1" x14ac:dyDescent="0.25">
      <c r="A454" t="s">
        <v>176</v>
      </c>
      <c r="B454"/>
      <c r="C454" t="s">
        <v>376</v>
      </c>
      <c r="D454"/>
      <c r="E454" t="s">
        <v>1526</v>
      </c>
      <c r="F454" s="67"/>
      <c r="G454" s="67"/>
      <c r="H454" s="67"/>
    </row>
    <row r="455" spans="1:8" s="2" customFormat="1" x14ac:dyDescent="0.25">
      <c r="A455" t="s">
        <v>176</v>
      </c>
      <c r="B455"/>
      <c r="C455" t="s">
        <v>376</v>
      </c>
      <c r="D455"/>
      <c r="E455" t="s">
        <v>1527</v>
      </c>
      <c r="F455" s="67"/>
      <c r="G455" s="67"/>
      <c r="H455" s="67"/>
    </row>
    <row r="456" spans="1:8" s="2" customFormat="1" x14ac:dyDescent="0.25">
      <c r="A456" t="s">
        <v>176</v>
      </c>
      <c r="B456"/>
      <c r="C456" t="s">
        <v>376</v>
      </c>
      <c r="D456"/>
      <c r="E456" t="s">
        <v>1528</v>
      </c>
      <c r="F456" s="67"/>
      <c r="G456" s="67"/>
      <c r="H456" s="67"/>
    </row>
    <row r="457" spans="1:8" s="2" customFormat="1" x14ac:dyDescent="0.25">
      <c r="A457" t="s">
        <v>176</v>
      </c>
      <c r="B457"/>
      <c r="C457" t="s">
        <v>376</v>
      </c>
      <c r="D457"/>
      <c r="E457" t="s">
        <v>1529</v>
      </c>
      <c r="F457" s="67"/>
      <c r="G457" s="67"/>
      <c r="H457" s="67"/>
    </row>
    <row r="458" spans="1:8" s="2" customFormat="1" x14ac:dyDescent="0.25">
      <c r="A458" t="s">
        <v>176</v>
      </c>
      <c r="B458"/>
      <c r="C458" t="s">
        <v>376</v>
      </c>
      <c r="D458"/>
      <c r="E458" t="s">
        <v>1530</v>
      </c>
      <c r="F458" s="67"/>
      <c r="G458" s="67"/>
      <c r="H458" s="67"/>
    </row>
    <row r="459" spans="1:8" s="2" customFormat="1" x14ac:dyDescent="0.25">
      <c r="A459" t="s">
        <v>176</v>
      </c>
      <c r="B459"/>
      <c r="C459" t="s">
        <v>376</v>
      </c>
      <c r="D459"/>
      <c r="E459" t="s">
        <v>1531</v>
      </c>
      <c r="F459" s="67"/>
      <c r="G459" s="67"/>
      <c r="H459" s="67"/>
    </row>
    <row r="460" spans="1:8" s="2" customFormat="1" x14ac:dyDescent="0.25">
      <c r="A460" t="s">
        <v>176</v>
      </c>
      <c r="B460"/>
      <c r="C460" t="s">
        <v>376</v>
      </c>
      <c r="D460"/>
      <c r="E460" t="s">
        <v>1532</v>
      </c>
      <c r="F460" s="67"/>
      <c r="G460" s="67"/>
      <c r="H460" s="67"/>
    </row>
    <row r="461" spans="1:8" s="2" customFormat="1" x14ac:dyDescent="0.25">
      <c r="A461" t="s">
        <v>176</v>
      </c>
      <c r="B461"/>
      <c r="C461" t="s">
        <v>376</v>
      </c>
      <c r="D461"/>
      <c r="E461" t="s">
        <v>1533</v>
      </c>
      <c r="F461" s="67"/>
      <c r="G461" s="67"/>
      <c r="H461" s="67"/>
    </row>
    <row r="462" spans="1:8" s="2" customFormat="1" x14ac:dyDescent="0.25">
      <c r="A462" t="s">
        <v>176</v>
      </c>
      <c r="B462"/>
      <c r="C462" t="s">
        <v>376</v>
      </c>
      <c r="D462"/>
      <c r="E462" t="s">
        <v>1534</v>
      </c>
      <c r="F462" s="67"/>
      <c r="G462" s="67"/>
      <c r="H462" s="67"/>
    </row>
    <row r="463" spans="1:8" s="2" customFormat="1" x14ac:dyDescent="0.25">
      <c r="A463" t="s">
        <v>176</v>
      </c>
      <c r="B463"/>
      <c r="C463" t="s">
        <v>376</v>
      </c>
      <c r="D463"/>
      <c r="E463" t="s">
        <v>1535</v>
      </c>
      <c r="F463" s="67"/>
      <c r="G463" s="67"/>
      <c r="H463" s="67"/>
    </row>
    <row r="464" spans="1:8" s="2" customFormat="1" x14ac:dyDescent="0.25">
      <c r="A464" t="s">
        <v>176</v>
      </c>
      <c r="B464"/>
      <c r="C464" t="s">
        <v>376</v>
      </c>
      <c r="D464"/>
      <c r="E464" t="s">
        <v>1536</v>
      </c>
      <c r="F464" s="67"/>
      <c r="G464" s="67"/>
      <c r="H464" s="67"/>
    </row>
    <row r="465" spans="1:8" s="2" customFormat="1" x14ac:dyDescent="0.25">
      <c r="A465" t="s">
        <v>176</v>
      </c>
      <c r="B465"/>
      <c r="C465" t="s">
        <v>376</v>
      </c>
      <c r="D465"/>
      <c r="E465" t="s">
        <v>1537</v>
      </c>
      <c r="F465" s="67"/>
      <c r="G465" s="67"/>
      <c r="H465" s="67"/>
    </row>
    <row r="466" spans="1:8" s="2" customFormat="1" x14ac:dyDescent="0.25">
      <c r="A466" t="s">
        <v>176</v>
      </c>
      <c r="B466"/>
      <c r="C466" t="s">
        <v>376</v>
      </c>
      <c r="D466"/>
      <c r="E466" t="s">
        <v>1538</v>
      </c>
      <c r="F466" s="67"/>
      <c r="G466" s="67"/>
      <c r="H466" s="67"/>
    </row>
    <row r="467" spans="1:8" s="2" customFormat="1" x14ac:dyDescent="0.25">
      <c r="A467" t="s">
        <v>176</v>
      </c>
      <c r="B467"/>
      <c r="C467" t="s">
        <v>376</v>
      </c>
      <c r="D467"/>
      <c r="E467" t="s">
        <v>1539</v>
      </c>
      <c r="F467" s="67"/>
      <c r="G467" s="67"/>
      <c r="H467" s="67"/>
    </row>
    <row r="468" spans="1:8" s="2" customFormat="1" x14ac:dyDescent="0.25">
      <c r="A468" t="s">
        <v>176</v>
      </c>
      <c r="B468"/>
      <c r="C468" t="s">
        <v>1540</v>
      </c>
      <c r="D468"/>
      <c r="E468" t="s">
        <v>1541</v>
      </c>
      <c r="F468" s="67"/>
      <c r="G468" s="67"/>
      <c r="H468" s="67"/>
    </row>
    <row r="469" spans="1:8" s="2" customFormat="1" x14ac:dyDescent="0.25">
      <c r="A469" t="s">
        <v>176</v>
      </c>
      <c r="B469"/>
      <c r="C469" t="s">
        <v>1540</v>
      </c>
      <c r="D469"/>
      <c r="E469" t="s">
        <v>1542</v>
      </c>
      <c r="F469" s="67"/>
      <c r="G469" s="67"/>
      <c r="H469" s="67"/>
    </row>
    <row r="470" spans="1:8" s="2" customFormat="1" x14ac:dyDescent="0.25">
      <c r="A470" t="s">
        <v>176</v>
      </c>
      <c r="B470"/>
      <c r="C470" t="s">
        <v>378</v>
      </c>
      <c r="D470" t="s">
        <v>1359</v>
      </c>
      <c r="E470" t="s">
        <v>1543</v>
      </c>
      <c r="F470" s="67"/>
      <c r="G470" s="67"/>
      <c r="H470" s="67"/>
    </row>
    <row r="471" spans="1:8" s="2" customFormat="1" x14ac:dyDescent="0.25">
      <c r="A471" t="s">
        <v>176</v>
      </c>
      <c r="B471"/>
      <c r="C471" t="s">
        <v>378</v>
      </c>
      <c r="D471" t="s">
        <v>1359</v>
      </c>
      <c r="E471" t="s">
        <v>1544</v>
      </c>
      <c r="F471" s="67"/>
      <c r="G471" s="67"/>
      <c r="H471" s="67"/>
    </row>
    <row r="472" spans="1:8" s="2" customFormat="1" x14ac:dyDescent="0.25">
      <c r="A472" t="s">
        <v>176</v>
      </c>
      <c r="B472"/>
      <c r="C472" t="s">
        <v>378</v>
      </c>
      <c r="D472" t="s">
        <v>1359</v>
      </c>
      <c r="E472" t="s">
        <v>1545</v>
      </c>
      <c r="F472" s="67"/>
      <c r="G472" s="67"/>
      <c r="H472" s="67"/>
    </row>
    <row r="473" spans="1:8" s="2" customFormat="1" x14ac:dyDescent="0.25">
      <c r="A473" t="s">
        <v>176</v>
      </c>
      <c r="B473"/>
      <c r="C473" t="s">
        <v>378</v>
      </c>
      <c r="D473"/>
      <c r="E473" t="s">
        <v>1546</v>
      </c>
      <c r="F473" s="67"/>
      <c r="G473" s="67"/>
      <c r="H473" s="67"/>
    </row>
    <row r="474" spans="1:8" s="2" customFormat="1" x14ac:dyDescent="0.25">
      <c r="A474" t="s">
        <v>176</v>
      </c>
      <c r="B474"/>
      <c r="C474" t="s">
        <v>378</v>
      </c>
      <c r="D474"/>
      <c r="E474" t="s">
        <v>1547</v>
      </c>
      <c r="F474" s="67"/>
      <c r="G474" s="67"/>
      <c r="H474" s="67"/>
    </row>
    <row r="475" spans="1:8" s="2" customFormat="1" x14ac:dyDescent="0.25">
      <c r="A475" t="s">
        <v>176</v>
      </c>
      <c r="B475"/>
      <c r="C475" t="s">
        <v>378</v>
      </c>
      <c r="D475"/>
      <c r="E475" t="s">
        <v>1548</v>
      </c>
      <c r="F475" s="67"/>
      <c r="G475" s="67"/>
      <c r="H475" s="67"/>
    </row>
    <row r="476" spans="1:8" s="2" customFormat="1" x14ac:dyDescent="0.25">
      <c r="A476" t="s">
        <v>176</v>
      </c>
      <c r="B476"/>
      <c r="C476" t="s">
        <v>378</v>
      </c>
      <c r="D476"/>
      <c r="E476" t="s">
        <v>1549</v>
      </c>
      <c r="F476" s="67"/>
      <c r="G476" s="67"/>
      <c r="H476" s="67"/>
    </row>
    <row r="477" spans="1:8" s="2" customFormat="1" x14ac:dyDescent="0.25">
      <c r="A477" t="s">
        <v>176</v>
      </c>
      <c r="B477"/>
      <c r="C477" t="s">
        <v>378</v>
      </c>
      <c r="D477"/>
      <c r="E477" t="s">
        <v>1550</v>
      </c>
      <c r="F477" s="67"/>
      <c r="G477" s="67"/>
      <c r="H477" s="67"/>
    </row>
    <row r="478" spans="1:8" s="2" customFormat="1" x14ac:dyDescent="0.25">
      <c r="A478" t="s">
        <v>176</v>
      </c>
      <c r="B478"/>
      <c r="C478" t="s">
        <v>378</v>
      </c>
      <c r="D478"/>
      <c r="E478" t="s">
        <v>1551</v>
      </c>
      <c r="F478" s="67"/>
      <c r="G478" s="67"/>
      <c r="H478" s="67"/>
    </row>
    <row r="479" spans="1:8" s="2" customFormat="1" x14ac:dyDescent="0.25">
      <c r="A479" t="s">
        <v>176</v>
      </c>
      <c r="B479"/>
      <c r="C479" t="s">
        <v>378</v>
      </c>
      <c r="D479"/>
      <c r="E479" t="s">
        <v>1552</v>
      </c>
      <c r="F479" s="67"/>
      <c r="G479" s="67"/>
      <c r="H479" s="67"/>
    </row>
    <row r="480" spans="1:8" s="2" customFormat="1" x14ac:dyDescent="0.25">
      <c r="A480" t="s">
        <v>176</v>
      </c>
      <c r="B480"/>
      <c r="C480" t="s">
        <v>378</v>
      </c>
      <c r="D480"/>
      <c r="E480" t="s">
        <v>1553</v>
      </c>
      <c r="F480" s="67"/>
      <c r="G480" s="67"/>
      <c r="H480" s="67"/>
    </row>
    <row r="481" spans="1:8" s="2" customFormat="1" x14ac:dyDescent="0.25">
      <c r="A481" t="s">
        <v>176</v>
      </c>
      <c r="B481"/>
      <c r="C481" t="s">
        <v>378</v>
      </c>
      <c r="D481"/>
      <c r="E481" t="s">
        <v>1554</v>
      </c>
      <c r="F481" s="67"/>
      <c r="G481" s="67"/>
      <c r="H481" s="67"/>
    </row>
    <row r="482" spans="1:8" s="2" customFormat="1" x14ac:dyDescent="0.25">
      <c r="A482" t="s">
        <v>176</v>
      </c>
      <c r="B482"/>
      <c r="C482" t="s">
        <v>378</v>
      </c>
      <c r="D482"/>
      <c r="E482" t="s">
        <v>1555</v>
      </c>
      <c r="F482" s="67"/>
      <c r="G482" s="67"/>
      <c r="H482" s="67"/>
    </row>
    <row r="483" spans="1:8" s="2" customFormat="1" x14ac:dyDescent="0.25">
      <c r="A483" t="s">
        <v>176</v>
      </c>
      <c r="B483"/>
      <c r="C483" t="s">
        <v>378</v>
      </c>
      <c r="D483"/>
      <c r="E483" t="s">
        <v>1556</v>
      </c>
      <c r="F483" s="67"/>
      <c r="G483" s="67"/>
      <c r="H483" s="67"/>
    </row>
    <row r="484" spans="1:8" s="2" customFormat="1" x14ac:dyDescent="0.25">
      <c r="A484" t="s">
        <v>176</v>
      </c>
      <c r="B484"/>
      <c r="C484" t="s">
        <v>378</v>
      </c>
      <c r="D484"/>
      <c r="E484" t="s">
        <v>1557</v>
      </c>
      <c r="F484" s="67"/>
      <c r="G484" s="67"/>
      <c r="H484" s="67"/>
    </row>
    <row r="485" spans="1:8" s="2" customFormat="1" x14ac:dyDescent="0.25">
      <c r="A485" t="s">
        <v>176</v>
      </c>
      <c r="B485"/>
      <c r="C485" t="s">
        <v>378</v>
      </c>
      <c r="D485"/>
      <c r="E485" t="s">
        <v>1558</v>
      </c>
      <c r="F485" s="67"/>
      <c r="G485" s="67"/>
      <c r="H485" s="67"/>
    </row>
    <row r="486" spans="1:8" s="2" customFormat="1" x14ac:dyDescent="0.25">
      <c r="A486" t="s">
        <v>176</v>
      </c>
      <c r="B486"/>
      <c r="C486" t="s">
        <v>378</v>
      </c>
      <c r="D486"/>
      <c r="E486" t="s">
        <v>1559</v>
      </c>
      <c r="F486" s="67"/>
      <c r="G486" s="67"/>
      <c r="H486" s="67"/>
    </row>
    <row r="487" spans="1:8" s="2" customFormat="1" x14ac:dyDescent="0.25">
      <c r="A487" t="s">
        <v>176</v>
      </c>
      <c r="B487"/>
      <c r="C487" t="s">
        <v>378</v>
      </c>
      <c r="D487"/>
      <c r="E487" t="s">
        <v>1560</v>
      </c>
      <c r="F487" s="67"/>
      <c r="G487" s="67"/>
      <c r="H487" s="67"/>
    </row>
    <row r="488" spans="1:8" s="2" customFormat="1" x14ac:dyDescent="0.25">
      <c r="A488" t="s">
        <v>176</v>
      </c>
      <c r="B488"/>
      <c r="C488" t="s">
        <v>378</v>
      </c>
      <c r="D488"/>
      <c r="E488" t="s">
        <v>1561</v>
      </c>
      <c r="F488" s="67"/>
      <c r="G488" s="67"/>
      <c r="H488" s="67"/>
    </row>
    <row r="489" spans="1:8" s="2" customFormat="1" x14ac:dyDescent="0.25">
      <c r="A489" t="s">
        <v>176</v>
      </c>
      <c r="B489"/>
      <c r="C489" t="s">
        <v>378</v>
      </c>
      <c r="D489"/>
      <c r="E489" t="s">
        <v>1562</v>
      </c>
      <c r="F489" s="67"/>
      <c r="G489" s="67"/>
      <c r="H489" s="67"/>
    </row>
    <row r="490" spans="1:8" s="2" customFormat="1" x14ac:dyDescent="0.25">
      <c r="A490" t="s">
        <v>176</v>
      </c>
      <c r="B490"/>
      <c r="C490" t="s">
        <v>378</v>
      </c>
      <c r="D490"/>
      <c r="E490" t="s">
        <v>1563</v>
      </c>
      <c r="F490" s="67"/>
      <c r="G490" s="67"/>
      <c r="H490" s="67"/>
    </row>
    <row r="491" spans="1:8" s="2" customFormat="1" x14ac:dyDescent="0.25">
      <c r="A491" t="s">
        <v>176</v>
      </c>
      <c r="B491"/>
      <c r="C491" t="s">
        <v>378</v>
      </c>
      <c r="D491"/>
      <c r="E491" t="s">
        <v>1564</v>
      </c>
      <c r="F491" s="67"/>
      <c r="G491" s="67"/>
      <c r="H491" s="67"/>
    </row>
    <row r="492" spans="1:8" s="2" customFormat="1" x14ac:dyDescent="0.25">
      <c r="A492" t="s">
        <v>176</v>
      </c>
      <c r="B492"/>
      <c r="C492" t="s">
        <v>378</v>
      </c>
      <c r="D492"/>
      <c r="E492" t="s">
        <v>1565</v>
      </c>
      <c r="F492" s="67"/>
      <c r="G492" s="67"/>
      <c r="H492" s="67"/>
    </row>
    <row r="493" spans="1:8" s="2" customFormat="1" x14ac:dyDescent="0.25">
      <c r="A493" t="s">
        <v>176</v>
      </c>
      <c r="B493"/>
      <c r="C493" t="s">
        <v>378</v>
      </c>
      <c r="D493"/>
      <c r="E493" t="s">
        <v>1566</v>
      </c>
      <c r="F493" s="67"/>
      <c r="G493" s="67"/>
      <c r="H493" s="67"/>
    </row>
    <row r="494" spans="1:8" s="2" customFormat="1" x14ac:dyDescent="0.25">
      <c r="A494" t="s">
        <v>176</v>
      </c>
      <c r="B494"/>
      <c r="C494" t="s">
        <v>378</v>
      </c>
      <c r="D494"/>
      <c r="E494" t="s">
        <v>1567</v>
      </c>
      <c r="F494" s="67"/>
      <c r="G494" s="67"/>
      <c r="H494" s="67"/>
    </row>
    <row r="495" spans="1:8" s="2" customFormat="1" x14ac:dyDescent="0.25">
      <c r="A495" t="s">
        <v>176</v>
      </c>
      <c r="B495"/>
      <c r="C495" t="s">
        <v>378</v>
      </c>
      <c r="D495"/>
      <c r="E495" t="s">
        <v>1568</v>
      </c>
      <c r="F495" s="67"/>
      <c r="G495" s="67"/>
      <c r="H495" s="67"/>
    </row>
    <row r="496" spans="1:8" s="2" customFormat="1" x14ac:dyDescent="0.25">
      <c r="A496" t="s">
        <v>176</v>
      </c>
      <c r="B496"/>
      <c r="C496" t="s">
        <v>378</v>
      </c>
      <c r="D496"/>
      <c r="E496" t="s">
        <v>1569</v>
      </c>
      <c r="F496" s="67"/>
      <c r="G496" s="67"/>
      <c r="H496" s="67"/>
    </row>
    <row r="497" spans="1:8" s="2" customFormat="1" x14ac:dyDescent="0.25">
      <c r="A497" t="s">
        <v>176</v>
      </c>
      <c r="B497"/>
      <c r="C497" t="s">
        <v>378</v>
      </c>
      <c r="D497"/>
      <c r="E497" t="s">
        <v>1570</v>
      </c>
      <c r="F497" s="67"/>
      <c r="G497" s="67"/>
      <c r="H497" s="67"/>
    </row>
    <row r="498" spans="1:8" s="2" customFormat="1" x14ac:dyDescent="0.25">
      <c r="A498" t="s">
        <v>176</v>
      </c>
      <c r="B498"/>
      <c r="C498" t="s">
        <v>378</v>
      </c>
      <c r="D498"/>
      <c r="E498" t="s">
        <v>305</v>
      </c>
      <c r="F498" s="67"/>
      <c r="G498" s="67"/>
      <c r="H498" s="67"/>
    </row>
    <row r="499" spans="1:8" s="2" customFormat="1" x14ac:dyDescent="0.25">
      <c r="A499" t="s">
        <v>176</v>
      </c>
      <c r="B499"/>
      <c r="C499" t="s">
        <v>378</v>
      </c>
      <c r="D499"/>
      <c r="E499" t="s">
        <v>1571</v>
      </c>
      <c r="F499" s="67"/>
      <c r="G499" s="67"/>
      <c r="H499" s="67"/>
    </row>
    <row r="500" spans="1:8" s="2" customFormat="1" x14ac:dyDescent="0.25">
      <c r="A500" t="s">
        <v>176</v>
      </c>
      <c r="B500"/>
      <c r="C500" t="s">
        <v>378</v>
      </c>
      <c r="D500"/>
      <c r="E500" t="s">
        <v>1572</v>
      </c>
      <c r="F500" s="67"/>
      <c r="G500" s="67"/>
      <c r="H500" s="67"/>
    </row>
    <row r="501" spans="1:8" s="2" customFormat="1" x14ac:dyDescent="0.25">
      <c r="A501" t="s">
        <v>176</v>
      </c>
      <c r="B501"/>
      <c r="C501" t="s">
        <v>378</v>
      </c>
      <c r="D501"/>
      <c r="E501" t="s">
        <v>1573</v>
      </c>
      <c r="F501" s="67"/>
      <c r="G501" s="67"/>
      <c r="H501" s="67"/>
    </row>
    <row r="502" spans="1:8" s="2" customFormat="1" x14ac:dyDescent="0.25">
      <c r="A502" t="s">
        <v>176</v>
      </c>
      <c r="B502"/>
      <c r="C502" t="s">
        <v>378</v>
      </c>
      <c r="D502"/>
      <c r="E502" t="s">
        <v>1574</v>
      </c>
      <c r="F502" s="67"/>
      <c r="G502" s="67"/>
      <c r="H502" s="67"/>
    </row>
    <row r="503" spans="1:8" s="2" customFormat="1" x14ac:dyDescent="0.25">
      <c r="A503" t="s">
        <v>176</v>
      </c>
      <c r="B503"/>
      <c r="C503" t="s">
        <v>378</v>
      </c>
      <c r="D503"/>
      <c r="E503" t="s">
        <v>1575</v>
      </c>
      <c r="F503" s="67"/>
      <c r="G503" s="67"/>
      <c r="H503" s="67"/>
    </row>
    <row r="504" spans="1:8" s="2" customFormat="1" x14ac:dyDescent="0.25">
      <c r="A504" t="s">
        <v>176</v>
      </c>
      <c r="B504"/>
      <c r="C504" t="s">
        <v>378</v>
      </c>
      <c r="D504"/>
      <c r="E504" t="s">
        <v>1576</v>
      </c>
      <c r="F504" s="67"/>
      <c r="G504" s="67"/>
      <c r="H504" s="67"/>
    </row>
    <row r="505" spans="1:8" s="2" customFormat="1" x14ac:dyDescent="0.25">
      <c r="A505" t="s">
        <v>176</v>
      </c>
      <c r="B505"/>
      <c r="C505" t="s">
        <v>378</v>
      </c>
      <c r="D505"/>
      <c r="E505" t="s">
        <v>1577</v>
      </c>
      <c r="F505" s="67"/>
      <c r="G505" s="67"/>
      <c r="H505" s="67"/>
    </row>
    <row r="506" spans="1:8" s="2" customFormat="1" x14ac:dyDescent="0.25">
      <c r="A506" t="s">
        <v>176</v>
      </c>
      <c r="B506"/>
      <c r="C506" t="s">
        <v>378</v>
      </c>
      <c r="D506"/>
      <c r="E506" t="s">
        <v>1578</v>
      </c>
      <c r="F506" s="67"/>
      <c r="G506" s="67"/>
      <c r="H506" s="67"/>
    </row>
    <row r="507" spans="1:8" s="2" customFormat="1" x14ac:dyDescent="0.25">
      <c r="A507" t="s">
        <v>176</v>
      </c>
      <c r="B507"/>
      <c r="C507" t="s">
        <v>378</v>
      </c>
      <c r="D507"/>
      <c r="E507" t="s">
        <v>1579</v>
      </c>
      <c r="F507" s="67"/>
      <c r="G507" s="67"/>
      <c r="H507" s="67"/>
    </row>
    <row r="508" spans="1:8" s="2" customFormat="1" x14ac:dyDescent="0.25">
      <c r="A508" t="s">
        <v>176</v>
      </c>
      <c r="B508"/>
      <c r="C508" t="s">
        <v>378</v>
      </c>
      <c r="D508"/>
      <c r="E508" t="s">
        <v>1580</v>
      </c>
      <c r="F508" s="67"/>
      <c r="G508" s="67"/>
      <c r="H508" s="67"/>
    </row>
    <row r="509" spans="1:8" s="2" customFormat="1" x14ac:dyDescent="0.25">
      <c r="A509" t="s">
        <v>176</v>
      </c>
      <c r="B509"/>
      <c r="C509" t="s">
        <v>378</v>
      </c>
      <c r="D509"/>
      <c r="E509" t="s">
        <v>1581</v>
      </c>
      <c r="F509" s="67"/>
      <c r="G509" s="67"/>
      <c r="H509" s="67"/>
    </row>
    <row r="510" spans="1:8" s="2" customFormat="1" x14ac:dyDescent="0.25">
      <c r="A510" t="s">
        <v>176</v>
      </c>
      <c r="B510"/>
      <c r="C510" t="s">
        <v>378</v>
      </c>
      <c r="D510"/>
      <c r="E510" t="s">
        <v>1582</v>
      </c>
      <c r="F510" s="67"/>
      <c r="G510" s="67"/>
      <c r="H510" s="67"/>
    </row>
    <row r="511" spans="1:8" s="2" customFormat="1" x14ac:dyDescent="0.25">
      <c r="A511" t="s">
        <v>176</v>
      </c>
      <c r="B511"/>
      <c r="C511" t="s">
        <v>378</v>
      </c>
      <c r="D511"/>
      <c r="E511" t="s">
        <v>1583</v>
      </c>
      <c r="F511" s="67"/>
      <c r="G511" s="67"/>
      <c r="H511" s="67"/>
    </row>
    <row r="512" spans="1:8" s="2" customFormat="1" x14ac:dyDescent="0.25">
      <c r="A512" t="s">
        <v>176</v>
      </c>
      <c r="B512"/>
      <c r="C512" t="s">
        <v>378</v>
      </c>
      <c r="D512"/>
      <c r="E512" t="s">
        <v>1584</v>
      </c>
      <c r="F512" s="67"/>
      <c r="G512" s="67"/>
      <c r="H512" s="67"/>
    </row>
    <row r="513" spans="1:8" s="2" customFormat="1" x14ac:dyDescent="0.25">
      <c r="A513" t="s">
        <v>176</v>
      </c>
      <c r="B513"/>
      <c r="C513" t="s">
        <v>378</v>
      </c>
      <c r="D513"/>
      <c r="E513" t="s">
        <v>1585</v>
      </c>
      <c r="F513" s="67"/>
      <c r="G513" s="67"/>
      <c r="H513" s="67"/>
    </row>
    <row r="514" spans="1:8" s="2" customFormat="1" x14ac:dyDescent="0.25">
      <c r="A514" t="s">
        <v>176</v>
      </c>
      <c r="B514"/>
      <c r="C514" t="s">
        <v>378</v>
      </c>
      <c r="D514"/>
      <c r="E514" t="s">
        <v>1586</v>
      </c>
      <c r="F514" s="67"/>
      <c r="G514" s="67"/>
      <c r="H514" s="67"/>
    </row>
    <row r="515" spans="1:8" s="2" customFormat="1" x14ac:dyDescent="0.25">
      <c r="A515" t="s">
        <v>176</v>
      </c>
      <c r="B515"/>
      <c r="C515" t="s">
        <v>378</v>
      </c>
      <c r="D515"/>
      <c r="E515" t="s">
        <v>1587</v>
      </c>
      <c r="F515" s="67"/>
      <c r="G515" s="67"/>
      <c r="H515" s="67"/>
    </row>
    <row r="516" spans="1:8" s="2" customFormat="1" x14ac:dyDescent="0.25">
      <c r="A516" t="s">
        <v>176</v>
      </c>
      <c r="B516"/>
      <c r="C516" t="s">
        <v>378</v>
      </c>
      <c r="D516"/>
      <c r="E516" t="s">
        <v>1588</v>
      </c>
      <c r="F516" s="67"/>
      <c r="G516" s="67"/>
      <c r="H516" s="67"/>
    </row>
    <row r="517" spans="1:8" s="2" customFormat="1" x14ac:dyDescent="0.25">
      <c r="A517" t="s">
        <v>176</v>
      </c>
      <c r="B517"/>
      <c r="C517" t="s">
        <v>378</v>
      </c>
      <c r="D517"/>
      <c r="E517" t="s">
        <v>1589</v>
      </c>
      <c r="F517" s="67"/>
      <c r="G517" s="67"/>
      <c r="H517" s="67"/>
    </row>
    <row r="518" spans="1:8" s="2" customFormat="1" x14ac:dyDescent="0.25">
      <c r="A518" t="s">
        <v>176</v>
      </c>
      <c r="B518"/>
      <c r="C518" t="s">
        <v>378</v>
      </c>
      <c r="D518"/>
      <c r="E518" t="s">
        <v>1590</v>
      </c>
      <c r="F518" s="67"/>
      <c r="G518" s="67"/>
      <c r="H518" s="67"/>
    </row>
    <row r="519" spans="1:8" s="2" customFormat="1" x14ac:dyDescent="0.25">
      <c r="A519" t="s">
        <v>176</v>
      </c>
      <c r="B519"/>
      <c r="C519" t="s">
        <v>378</v>
      </c>
      <c r="D519"/>
      <c r="E519" t="s">
        <v>1591</v>
      </c>
      <c r="F519" s="67"/>
      <c r="G519" s="67"/>
      <c r="H519" s="67"/>
    </row>
    <row r="520" spans="1:8" s="2" customFormat="1" x14ac:dyDescent="0.25">
      <c r="A520" t="s">
        <v>176</v>
      </c>
      <c r="B520"/>
      <c r="C520" t="s">
        <v>380</v>
      </c>
      <c r="D520"/>
      <c r="E520" t="s">
        <v>1592</v>
      </c>
      <c r="F520" s="67"/>
      <c r="G520" s="67"/>
      <c r="H520" s="67"/>
    </row>
    <row r="521" spans="1:8" s="2" customFormat="1" x14ac:dyDescent="0.25">
      <c r="A521" t="s">
        <v>176</v>
      </c>
      <c r="B521"/>
      <c r="C521" t="s">
        <v>380</v>
      </c>
      <c r="D521"/>
      <c r="E521" t="s">
        <v>1593</v>
      </c>
      <c r="F521" s="67"/>
      <c r="G521" s="67"/>
      <c r="H521" s="67"/>
    </row>
    <row r="522" spans="1:8" s="2" customFormat="1" x14ac:dyDescent="0.25">
      <c r="A522" t="s">
        <v>176</v>
      </c>
      <c r="B522"/>
      <c r="C522" t="s">
        <v>380</v>
      </c>
      <c r="D522"/>
      <c r="E522" t="s">
        <v>1594</v>
      </c>
      <c r="F522" s="67"/>
      <c r="G522" s="67"/>
      <c r="H522" s="67"/>
    </row>
    <row r="523" spans="1:8" s="2" customFormat="1" x14ac:dyDescent="0.25">
      <c r="A523" t="s">
        <v>176</v>
      </c>
      <c r="B523"/>
      <c r="C523" t="s">
        <v>380</v>
      </c>
      <c r="D523"/>
      <c r="E523" t="s">
        <v>1595</v>
      </c>
      <c r="F523" s="67"/>
      <c r="G523" s="67"/>
      <c r="H523" s="67"/>
    </row>
    <row r="524" spans="1:8" s="2" customFormat="1" x14ac:dyDescent="0.25">
      <c r="A524" t="s">
        <v>176</v>
      </c>
      <c r="B524"/>
      <c r="C524" t="s">
        <v>380</v>
      </c>
      <c r="D524"/>
      <c r="E524" t="s">
        <v>1596</v>
      </c>
      <c r="F524" s="67"/>
      <c r="G524" s="67"/>
      <c r="H524" s="67"/>
    </row>
    <row r="525" spans="1:8" s="2" customFormat="1" x14ac:dyDescent="0.25">
      <c r="A525" t="s">
        <v>176</v>
      </c>
      <c r="B525"/>
      <c r="C525" t="s">
        <v>380</v>
      </c>
      <c r="D525"/>
      <c r="E525" t="s">
        <v>1597</v>
      </c>
      <c r="F525" s="67"/>
      <c r="G525" s="67"/>
      <c r="H525" s="67"/>
    </row>
    <row r="526" spans="1:8" s="2" customFormat="1" x14ac:dyDescent="0.25">
      <c r="A526" t="s">
        <v>176</v>
      </c>
      <c r="B526"/>
      <c r="C526" t="s">
        <v>380</v>
      </c>
      <c r="D526"/>
      <c r="E526" t="s">
        <v>1598</v>
      </c>
      <c r="F526" s="67"/>
      <c r="G526" s="67"/>
      <c r="H526" s="67"/>
    </row>
    <row r="527" spans="1:8" s="2" customFormat="1" x14ac:dyDescent="0.25">
      <c r="A527" t="s">
        <v>176</v>
      </c>
      <c r="B527"/>
      <c r="C527" t="s">
        <v>380</v>
      </c>
      <c r="D527"/>
      <c r="E527" t="s">
        <v>1599</v>
      </c>
      <c r="F527" s="67"/>
      <c r="G527" s="67"/>
      <c r="H527" s="67"/>
    </row>
    <row r="528" spans="1:8" s="2" customFormat="1" x14ac:dyDescent="0.25">
      <c r="A528" t="s">
        <v>176</v>
      </c>
      <c r="B528"/>
      <c r="C528" t="s">
        <v>380</v>
      </c>
      <c r="D528"/>
      <c r="E528" t="s">
        <v>1600</v>
      </c>
      <c r="F528" s="67"/>
      <c r="G528" s="67"/>
      <c r="H528" s="67"/>
    </row>
    <row r="529" spans="1:8" s="2" customFormat="1" x14ac:dyDescent="0.25">
      <c r="A529" t="s">
        <v>176</v>
      </c>
      <c r="B529"/>
      <c r="C529" t="s">
        <v>380</v>
      </c>
      <c r="D529"/>
      <c r="E529" t="s">
        <v>1601</v>
      </c>
      <c r="F529" s="67"/>
      <c r="G529" s="67"/>
      <c r="H529" s="67"/>
    </row>
    <row r="530" spans="1:8" s="2" customFormat="1" x14ac:dyDescent="0.25">
      <c r="A530" t="s">
        <v>176</v>
      </c>
      <c r="B530"/>
      <c r="C530" t="s">
        <v>380</v>
      </c>
      <c r="D530"/>
      <c r="E530" t="s">
        <v>1602</v>
      </c>
      <c r="F530" s="67"/>
      <c r="G530" s="67"/>
      <c r="H530" s="67"/>
    </row>
    <row r="531" spans="1:8" s="2" customFormat="1" x14ac:dyDescent="0.25">
      <c r="A531" t="s">
        <v>176</v>
      </c>
      <c r="B531"/>
      <c r="C531" t="s">
        <v>380</v>
      </c>
      <c r="D531"/>
      <c r="E531" t="s">
        <v>1603</v>
      </c>
      <c r="F531" s="67"/>
      <c r="G531" s="67"/>
      <c r="H531" s="67"/>
    </row>
    <row r="532" spans="1:8" s="2" customFormat="1" x14ac:dyDescent="0.25">
      <c r="A532" t="s">
        <v>176</v>
      </c>
      <c r="B532"/>
      <c r="C532" t="s">
        <v>380</v>
      </c>
      <c r="D532"/>
      <c r="E532" t="s">
        <v>1604</v>
      </c>
      <c r="F532" s="67"/>
      <c r="G532" s="67"/>
      <c r="H532" s="67"/>
    </row>
    <row r="533" spans="1:8" s="2" customFormat="1" x14ac:dyDescent="0.25">
      <c r="A533" t="s">
        <v>176</v>
      </c>
      <c r="B533"/>
      <c r="C533" t="s">
        <v>380</v>
      </c>
      <c r="D533"/>
      <c r="E533" t="s">
        <v>1605</v>
      </c>
      <c r="F533" s="67"/>
      <c r="G533" s="67"/>
      <c r="H533" s="67"/>
    </row>
    <row r="534" spans="1:8" s="2" customFormat="1" x14ac:dyDescent="0.25">
      <c r="A534" t="s">
        <v>176</v>
      </c>
      <c r="B534"/>
      <c r="C534" t="s">
        <v>380</v>
      </c>
      <c r="D534"/>
      <c r="E534" t="s">
        <v>1606</v>
      </c>
      <c r="F534" s="67"/>
      <c r="G534" s="67"/>
      <c r="H534" s="67"/>
    </row>
    <row r="535" spans="1:8" s="2" customFormat="1" x14ac:dyDescent="0.25">
      <c r="A535" t="s">
        <v>176</v>
      </c>
      <c r="B535"/>
      <c r="C535" t="s">
        <v>380</v>
      </c>
      <c r="D535"/>
      <c r="E535" t="s">
        <v>1607</v>
      </c>
      <c r="F535" s="67"/>
      <c r="G535" s="67"/>
      <c r="H535" s="67"/>
    </row>
    <row r="536" spans="1:8" s="2" customFormat="1" x14ac:dyDescent="0.25">
      <c r="A536" t="s">
        <v>176</v>
      </c>
      <c r="B536"/>
      <c r="C536" t="s">
        <v>380</v>
      </c>
      <c r="D536"/>
      <c r="E536" t="s">
        <v>1608</v>
      </c>
      <c r="F536" s="67"/>
      <c r="G536" s="67"/>
      <c r="H536" s="67"/>
    </row>
    <row r="537" spans="1:8" s="2" customFormat="1" x14ac:dyDescent="0.25">
      <c r="A537" t="s">
        <v>176</v>
      </c>
      <c r="B537"/>
      <c r="C537" t="s">
        <v>380</v>
      </c>
      <c r="D537"/>
      <c r="E537" t="s">
        <v>1609</v>
      </c>
      <c r="F537" s="67"/>
      <c r="G537" s="67"/>
      <c r="H537" s="67"/>
    </row>
    <row r="538" spans="1:8" s="2" customFormat="1" x14ac:dyDescent="0.25">
      <c r="A538" t="s">
        <v>176</v>
      </c>
      <c r="B538"/>
      <c r="C538" t="s">
        <v>380</v>
      </c>
      <c r="D538"/>
      <c r="E538" t="s">
        <v>1610</v>
      </c>
      <c r="F538" s="67"/>
      <c r="G538" s="67"/>
      <c r="H538" s="67"/>
    </row>
    <row r="539" spans="1:8" s="2" customFormat="1" x14ac:dyDescent="0.25">
      <c r="A539" t="s">
        <v>176</v>
      </c>
      <c r="B539"/>
      <c r="C539" t="s">
        <v>380</v>
      </c>
      <c r="D539"/>
      <c r="E539" t="s">
        <v>1611</v>
      </c>
      <c r="F539" s="67"/>
      <c r="G539" s="67"/>
      <c r="H539" s="67"/>
    </row>
    <row r="540" spans="1:8" s="2" customFormat="1" x14ac:dyDescent="0.25">
      <c r="A540" t="s">
        <v>176</v>
      </c>
      <c r="B540"/>
      <c r="C540" t="s">
        <v>380</v>
      </c>
      <c r="D540"/>
      <c r="E540" t="s">
        <v>1612</v>
      </c>
      <c r="F540" s="67"/>
      <c r="G540" s="67"/>
      <c r="H540" s="67"/>
    </row>
    <row r="541" spans="1:8" s="2" customFormat="1" x14ac:dyDescent="0.25">
      <c r="A541" t="s">
        <v>176</v>
      </c>
      <c r="B541"/>
      <c r="C541" t="s">
        <v>380</v>
      </c>
      <c r="D541"/>
      <c r="E541" t="s">
        <v>1613</v>
      </c>
      <c r="F541" s="67"/>
      <c r="G541" s="67"/>
      <c r="H541" s="67"/>
    </row>
    <row r="542" spans="1:8" s="2" customFormat="1" x14ac:dyDescent="0.25">
      <c r="A542" t="s">
        <v>176</v>
      </c>
      <c r="B542"/>
      <c r="C542" t="s">
        <v>380</v>
      </c>
      <c r="D542"/>
      <c r="E542" t="s">
        <v>1614</v>
      </c>
      <c r="F542" s="67"/>
      <c r="G542" s="67"/>
      <c r="H542" s="67"/>
    </row>
    <row r="543" spans="1:8" s="2" customFormat="1" x14ac:dyDescent="0.25">
      <c r="A543" t="s">
        <v>176</v>
      </c>
      <c r="B543"/>
      <c r="C543" t="s">
        <v>380</v>
      </c>
      <c r="D543"/>
      <c r="E543" t="s">
        <v>1615</v>
      </c>
      <c r="F543" s="67"/>
      <c r="G543" s="67"/>
      <c r="H543" s="67"/>
    </row>
    <row r="544" spans="1:8" s="2" customFormat="1" x14ac:dyDescent="0.25">
      <c r="A544" t="s">
        <v>176</v>
      </c>
      <c r="B544"/>
      <c r="C544" t="s">
        <v>380</v>
      </c>
      <c r="D544"/>
      <c r="E544" t="s">
        <v>1616</v>
      </c>
      <c r="F544" s="67"/>
      <c r="G544" s="67"/>
      <c r="H544" s="67"/>
    </row>
    <row r="545" spans="1:8" s="2" customFormat="1" x14ac:dyDescent="0.25">
      <c r="A545" t="s">
        <v>176</v>
      </c>
      <c r="B545"/>
      <c r="C545" t="s">
        <v>382</v>
      </c>
      <c r="D545"/>
      <c r="E545" t="s">
        <v>1617</v>
      </c>
      <c r="F545" s="67"/>
      <c r="G545" s="67"/>
      <c r="H545" s="67"/>
    </row>
    <row r="546" spans="1:8" s="2" customFormat="1" x14ac:dyDescent="0.25">
      <c r="A546" t="s">
        <v>176</v>
      </c>
      <c r="B546"/>
      <c r="C546" t="s">
        <v>382</v>
      </c>
      <c r="D546"/>
      <c r="E546" t="s">
        <v>1618</v>
      </c>
      <c r="F546" s="67"/>
      <c r="G546" s="67"/>
      <c r="H546" s="67"/>
    </row>
    <row r="547" spans="1:8" s="2" customFormat="1" x14ac:dyDescent="0.25">
      <c r="A547" t="s">
        <v>176</v>
      </c>
      <c r="B547"/>
      <c r="C547" t="s">
        <v>382</v>
      </c>
      <c r="D547"/>
      <c r="E547" t="s">
        <v>1619</v>
      </c>
      <c r="F547" s="67"/>
      <c r="G547" s="67"/>
      <c r="H547" s="67"/>
    </row>
    <row r="548" spans="1:8" s="2" customFormat="1" x14ac:dyDescent="0.25">
      <c r="A548" t="s">
        <v>176</v>
      </c>
      <c r="B548"/>
      <c r="C548" t="s">
        <v>382</v>
      </c>
      <c r="D548"/>
      <c r="E548" t="s">
        <v>1620</v>
      </c>
      <c r="F548" s="67"/>
      <c r="G548" s="67"/>
      <c r="H548" s="67"/>
    </row>
    <row r="549" spans="1:8" s="2" customFormat="1" x14ac:dyDescent="0.25">
      <c r="A549" t="s">
        <v>176</v>
      </c>
      <c r="B549"/>
      <c r="C549" t="s">
        <v>382</v>
      </c>
      <c r="D549"/>
      <c r="E549" t="s">
        <v>1621</v>
      </c>
      <c r="F549" s="67"/>
      <c r="G549" s="67"/>
      <c r="H549" s="67"/>
    </row>
    <row r="550" spans="1:8" s="2" customFormat="1" x14ac:dyDescent="0.25">
      <c r="A550" t="s">
        <v>176</v>
      </c>
      <c r="B550"/>
      <c r="C550" t="s">
        <v>382</v>
      </c>
      <c r="D550"/>
      <c r="E550" t="s">
        <v>1622</v>
      </c>
      <c r="F550" s="67"/>
      <c r="G550" s="67"/>
      <c r="H550" s="67"/>
    </row>
    <row r="551" spans="1:8" s="2" customFormat="1" x14ac:dyDescent="0.25">
      <c r="A551" t="s">
        <v>176</v>
      </c>
      <c r="B551"/>
      <c r="C551" t="s">
        <v>382</v>
      </c>
      <c r="D551"/>
      <c r="E551" t="s">
        <v>1623</v>
      </c>
      <c r="F551" s="67"/>
      <c r="G551" s="67"/>
      <c r="H551" s="67"/>
    </row>
    <row r="552" spans="1:8" s="2" customFormat="1" x14ac:dyDescent="0.25">
      <c r="A552" t="s">
        <v>176</v>
      </c>
      <c r="B552"/>
      <c r="C552" t="s">
        <v>382</v>
      </c>
      <c r="D552"/>
      <c r="E552" t="s">
        <v>1624</v>
      </c>
      <c r="F552" s="67"/>
      <c r="G552" s="67"/>
      <c r="H552" s="67"/>
    </row>
    <row r="553" spans="1:8" s="2" customFormat="1" x14ac:dyDescent="0.25">
      <c r="A553" t="s">
        <v>176</v>
      </c>
      <c r="B553"/>
      <c r="C553" t="s">
        <v>382</v>
      </c>
      <c r="D553"/>
      <c r="E553" t="s">
        <v>1625</v>
      </c>
      <c r="F553" s="67"/>
      <c r="G553" s="67"/>
      <c r="H553" s="67"/>
    </row>
    <row r="554" spans="1:8" s="2" customFormat="1" x14ac:dyDescent="0.25">
      <c r="A554" t="s">
        <v>176</v>
      </c>
      <c r="B554"/>
      <c r="C554" t="s">
        <v>382</v>
      </c>
      <c r="D554"/>
      <c r="E554" t="s">
        <v>1626</v>
      </c>
      <c r="F554" s="67"/>
      <c r="G554" s="67"/>
      <c r="H554" s="67"/>
    </row>
    <row r="555" spans="1:8" s="2" customFormat="1" x14ac:dyDescent="0.25">
      <c r="A555" t="s">
        <v>176</v>
      </c>
      <c r="B555"/>
      <c r="C555" t="s">
        <v>384</v>
      </c>
      <c r="D555" t="s">
        <v>1359</v>
      </c>
      <c r="E555" t="s">
        <v>1627</v>
      </c>
      <c r="F555" s="67"/>
      <c r="G555" s="67"/>
      <c r="H555" s="67"/>
    </row>
    <row r="556" spans="1:8" s="2" customFormat="1" x14ac:dyDescent="0.25">
      <c r="A556" t="s">
        <v>176</v>
      </c>
      <c r="B556"/>
      <c r="C556" t="s">
        <v>384</v>
      </c>
      <c r="D556" t="s">
        <v>1359</v>
      </c>
      <c r="E556" t="s">
        <v>1628</v>
      </c>
      <c r="F556" s="67"/>
      <c r="G556" s="67"/>
      <c r="H556" s="67"/>
    </row>
    <row r="557" spans="1:8" s="2" customFormat="1" x14ac:dyDescent="0.25">
      <c r="A557" t="s">
        <v>176</v>
      </c>
      <c r="B557"/>
      <c r="C557" t="s">
        <v>384</v>
      </c>
      <c r="D557" t="s">
        <v>1359</v>
      </c>
      <c r="E557" t="s">
        <v>1629</v>
      </c>
      <c r="F557" s="67"/>
      <c r="G557" s="67"/>
      <c r="H557" s="67"/>
    </row>
    <row r="558" spans="1:8" s="2" customFormat="1" x14ac:dyDescent="0.25">
      <c r="A558" t="s">
        <v>176</v>
      </c>
      <c r="B558"/>
      <c r="C558" t="s">
        <v>384</v>
      </c>
      <c r="D558"/>
      <c r="E558" t="s">
        <v>1630</v>
      </c>
      <c r="F558" s="67"/>
      <c r="G558" s="67"/>
      <c r="H558" s="67"/>
    </row>
    <row r="559" spans="1:8" s="2" customFormat="1" x14ac:dyDescent="0.25">
      <c r="A559" t="s">
        <v>176</v>
      </c>
      <c r="B559"/>
      <c r="C559" t="s">
        <v>384</v>
      </c>
      <c r="D559"/>
      <c r="E559" t="s">
        <v>1631</v>
      </c>
      <c r="F559" s="67"/>
      <c r="G559" s="67"/>
      <c r="H559" s="67"/>
    </row>
    <row r="560" spans="1:8" s="2" customFormat="1" x14ac:dyDescent="0.25">
      <c r="A560" t="s">
        <v>176</v>
      </c>
      <c r="B560"/>
      <c r="C560" t="s">
        <v>384</v>
      </c>
      <c r="D560"/>
      <c r="E560" t="s">
        <v>1632</v>
      </c>
      <c r="F560" s="67"/>
      <c r="G560" s="67"/>
      <c r="H560" s="67"/>
    </row>
    <row r="561" spans="1:8" s="2" customFormat="1" x14ac:dyDescent="0.25">
      <c r="A561" t="s">
        <v>176</v>
      </c>
      <c r="B561"/>
      <c r="C561" t="s">
        <v>384</v>
      </c>
      <c r="D561"/>
      <c r="E561" t="s">
        <v>1633</v>
      </c>
      <c r="F561" s="67"/>
      <c r="G561" s="67"/>
      <c r="H561" s="67"/>
    </row>
    <row r="562" spans="1:8" s="2" customFormat="1" x14ac:dyDescent="0.25">
      <c r="A562" t="s">
        <v>176</v>
      </c>
      <c r="B562"/>
      <c r="C562" t="s">
        <v>384</v>
      </c>
      <c r="D562"/>
      <c r="E562" t="s">
        <v>1634</v>
      </c>
      <c r="F562" s="67"/>
      <c r="G562" s="67"/>
      <c r="H562" s="67"/>
    </row>
    <row r="563" spans="1:8" s="2" customFormat="1" x14ac:dyDescent="0.25">
      <c r="A563" t="s">
        <v>176</v>
      </c>
      <c r="B563"/>
      <c r="C563" t="s">
        <v>384</v>
      </c>
      <c r="D563"/>
      <c r="E563" t="s">
        <v>1635</v>
      </c>
      <c r="F563" s="67"/>
      <c r="G563" s="67"/>
      <c r="H563" s="67"/>
    </row>
    <row r="564" spans="1:8" s="2" customFormat="1" x14ac:dyDescent="0.25">
      <c r="A564" t="s">
        <v>176</v>
      </c>
      <c r="B564"/>
      <c r="C564" t="s">
        <v>384</v>
      </c>
      <c r="D564"/>
      <c r="E564" t="s">
        <v>1636</v>
      </c>
      <c r="F564" s="67"/>
      <c r="G564" s="67"/>
      <c r="H564" s="67"/>
    </row>
    <row r="565" spans="1:8" s="2" customFormat="1" x14ac:dyDescent="0.25">
      <c r="A565" t="s">
        <v>176</v>
      </c>
      <c r="B565"/>
      <c r="C565" t="s">
        <v>384</v>
      </c>
      <c r="D565"/>
      <c r="E565" t="s">
        <v>1637</v>
      </c>
      <c r="F565" s="67"/>
      <c r="G565" s="67"/>
      <c r="H565" s="67"/>
    </row>
    <row r="566" spans="1:8" s="2" customFormat="1" x14ac:dyDescent="0.25">
      <c r="A566" t="s">
        <v>176</v>
      </c>
      <c r="B566"/>
      <c r="C566" t="s">
        <v>384</v>
      </c>
      <c r="D566"/>
      <c r="E566" t="s">
        <v>1638</v>
      </c>
      <c r="F566" s="67"/>
      <c r="G566" s="67"/>
      <c r="H566" s="67"/>
    </row>
    <row r="567" spans="1:8" s="2" customFormat="1" x14ac:dyDescent="0.25">
      <c r="A567" t="s">
        <v>176</v>
      </c>
      <c r="B567"/>
      <c r="C567" t="s">
        <v>384</v>
      </c>
      <c r="D567"/>
      <c r="E567" t="s">
        <v>1639</v>
      </c>
      <c r="F567" s="67"/>
      <c r="G567" s="67"/>
      <c r="H567" s="67"/>
    </row>
    <row r="568" spans="1:8" s="2" customFormat="1" x14ac:dyDescent="0.25">
      <c r="A568" t="s">
        <v>176</v>
      </c>
      <c r="B568"/>
      <c r="C568" t="s">
        <v>384</v>
      </c>
      <c r="D568"/>
      <c r="E568" t="s">
        <v>1640</v>
      </c>
      <c r="F568" s="67"/>
      <c r="G568" s="67"/>
      <c r="H568" s="67"/>
    </row>
    <row r="569" spans="1:8" s="2" customFormat="1" x14ac:dyDescent="0.25">
      <c r="A569" t="s">
        <v>176</v>
      </c>
      <c r="B569"/>
      <c r="C569" t="s">
        <v>384</v>
      </c>
      <c r="D569"/>
      <c r="E569" t="s">
        <v>1641</v>
      </c>
      <c r="F569" s="67"/>
      <c r="G569" s="67"/>
      <c r="H569" s="67"/>
    </row>
    <row r="570" spans="1:8" s="2" customFormat="1" x14ac:dyDescent="0.25">
      <c r="A570" t="s">
        <v>176</v>
      </c>
      <c r="B570"/>
      <c r="C570" t="s">
        <v>384</v>
      </c>
      <c r="D570"/>
      <c r="E570" t="s">
        <v>1642</v>
      </c>
      <c r="F570" s="67"/>
      <c r="G570" s="67"/>
      <c r="H570" s="67"/>
    </row>
    <row r="571" spans="1:8" s="2" customFormat="1" x14ac:dyDescent="0.25">
      <c r="A571" t="s">
        <v>176</v>
      </c>
      <c r="B571"/>
      <c r="C571" t="s">
        <v>384</v>
      </c>
      <c r="D571"/>
      <c r="E571" t="s">
        <v>1643</v>
      </c>
      <c r="F571" s="67"/>
      <c r="G571" s="67"/>
      <c r="H571" s="67"/>
    </row>
    <row r="572" spans="1:8" s="2" customFormat="1" x14ac:dyDescent="0.25">
      <c r="A572" t="s">
        <v>176</v>
      </c>
      <c r="B572"/>
      <c r="C572" t="s">
        <v>384</v>
      </c>
      <c r="D572"/>
      <c r="E572" t="s">
        <v>1644</v>
      </c>
      <c r="F572" s="67"/>
      <c r="G572" s="67"/>
      <c r="H572" s="67"/>
    </row>
    <row r="573" spans="1:8" s="2" customFormat="1" x14ac:dyDescent="0.25">
      <c r="A573" t="s">
        <v>176</v>
      </c>
      <c r="B573"/>
      <c r="C573" t="s">
        <v>384</v>
      </c>
      <c r="D573"/>
      <c r="E573" t="s">
        <v>1645</v>
      </c>
      <c r="F573" s="67"/>
      <c r="G573" s="67"/>
      <c r="H573" s="67"/>
    </row>
    <row r="574" spans="1:8" s="2" customFormat="1" x14ac:dyDescent="0.25">
      <c r="A574" t="s">
        <v>176</v>
      </c>
      <c r="B574"/>
      <c r="C574" t="s">
        <v>386</v>
      </c>
      <c r="D574"/>
      <c r="E574" t="s">
        <v>1646</v>
      </c>
      <c r="F574" s="67"/>
      <c r="G574" s="67"/>
      <c r="H574" s="67"/>
    </row>
    <row r="575" spans="1:8" s="2" customFormat="1" x14ac:dyDescent="0.25">
      <c r="A575" t="s">
        <v>176</v>
      </c>
      <c r="B575"/>
      <c r="C575" t="s">
        <v>386</v>
      </c>
      <c r="D575"/>
      <c r="E575" t="s">
        <v>1647</v>
      </c>
      <c r="F575" s="67"/>
      <c r="G575" s="67"/>
      <c r="H575" s="67"/>
    </row>
    <row r="576" spans="1:8" s="2" customFormat="1" x14ac:dyDescent="0.25">
      <c r="A576" t="s">
        <v>176</v>
      </c>
      <c r="B576"/>
      <c r="C576" t="s">
        <v>386</v>
      </c>
      <c r="D576"/>
      <c r="E576" t="s">
        <v>1648</v>
      </c>
      <c r="F576" s="67"/>
      <c r="G576" s="67"/>
      <c r="H576" s="67"/>
    </row>
    <row r="577" spans="1:8" s="2" customFormat="1" x14ac:dyDescent="0.25">
      <c r="A577" t="s">
        <v>176</v>
      </c>
      <c r="B577"/>
      <c r="C577" t="s">
        <v>386</v>
      </c>
      <c r="D577"/>
      <c r="E577" t="s">
        <v>1649</v>
      </c>
      <c r="F577" s="67"/>
      <c r="G577" s="67"/>
      <c r="H577" s="67"/>
    </row>
    <row r="578" spans="1:8" s="2" customFormat="1" x14ac:dyDescent="0.25">
      <c r="A578" t="s">
        <v>176</v>
      </c>
      <c r="B578"/>
      <c r="C578" t="s">
        <v>386</v>
      </c>
      <c r="D578"/>
      <c r="E578" t="s">
        <v>1650</v>
      </c>
      <c r="F578" s="67"/>
      <c r="G578" s="67"/>
      <c r="H578" s="67"/>
    </row>
    <row r="579" spans="1:8" s="2" customFormat="1" x14ac:dyDescent="0.25">
      <c r="A579" t="s">
        <v>176</v>
      </c>
      <c r="B579"/>
      <c r="C579" t="s">
        <v>386</v>
      </c>
      <c r="D579"/>
      <c r="E579" t="s">
        <v>1651</v>
      </c>
      <c r="F579" s="67"/>
      <c r="G579" s="67"/>
      <c r="H579" s="67"/>
    </row>
    <row r="580" spans="1:8" s="2" customFormat="1" x14ac:dyDescent="0.25">
      <c r="A580" t="s">
        <v>176</v>
      </c>
      <c r="B580"/>
      <c r="C580" t="s">
        <v>386</v>
      </c>
      <c r="D580"/>
      <c r="E580" t="s">
        <v>1652</v>
      </c>
      <c r="F580" s="67"/>
      <c r="G580" s="67"/>
      <c r="H580" s="67"/>
    </row>
    <row r="581" spans="1:8" s="2" customFormat="1" x14ac:dyDescent="0.25">
      <c r="A581" t="s">
        <v>176</v>
      </c>
      <c r="B581"/>
      <c r="C581" t="s">
        <v>386</v>
      </c>
      <c r="D581"/>
      <c r="E581" t="s">
        <v>1653</v>
      </c>
      <c r="F581" s="67"/>
      <c r="G581" s="67"/>
      <c r="H581" s="67"/>
    </row>
    <row r="582" spans="1:8" s="2" customFormat="1" x14ac:dyDescent="0.25">
      <c r="A582" t="s">
        <v>176</v>
      </c>
      <c r="B582"/>
      <c r="C582" t="s">
        <v>386</v>
      </c>
      <c r="D582"/>
      <c r="E582" t="s">
        <v>1654</v>
      </c>
      <c r="F582" s="67"/>
      <c r="G582" s="67"/>
      <c r="H582" s="67"/>
    </row>
    <row r="583" spans="1:8" s="2" customFormat="1" x14ac:dyDescent="0.25">
      <c r="A583" t="s">
        <v>176</v>
      </c>
      <c r="B583"/>
      <c r="C583" t="s">
        <v>388</v>
      </c>
      <c r="D583"/>
      <c r="E583" t="s">
        <v>1655</v>
      </c>
      <c r="F583" s="67"/>
      <c r="G583" s="67"/>
      <c r="H583" s="67"/>
    </row>
    <row r="584" spans="1:8" s="2" customFormat="1" x14ac:dyDescent="0.25">
      <c r="A584" t="s">
        <v>176</v>
      </c>
      <c r="B584"/>
      <c r="C584" t="s">
        <v>388</v>
      </c>
      <c r="D584"/>
      <c r="E584" t="s">
        <v>1656</v>
      </c>
      <c r="F584" s="67"/>
      <c r="G584" s="67"/>
      <c r="H584" s="67"/>
    </row>
    <row r="585" spans="1:8" s="2" customFormat="1" x14ac:dyDescent="0.25">
      <c r="A585" t="s">
        <v>176</v>
      </c>
      <c r="B585"/>
      <c r="C585" t="s">
        <v>388</v>
      </c>
      <c r="D585"/>
      <c r="E585" t="s">
        <v>1657</v>
      </c>
      <c r="F585" s="67"/>
      <c r="G585" s="67"/>
      <c r="H585" s="67"/>
    </row>
    <row r="586" spans="1:8" s="2" customFormat="1" x14ac:dyDescent="0.25">
      <c r="A586" t="s">
        <v>176</v>
      </c>
      <c r="B586"/>
      <c r="C586" t="s">
        <v>388</v>
      </c>
      <c r="D586"/>
      <c r="E586" t="s">
        <v>1658</v>
      </c>
      <c r="F586" s="67"/>
      <c r="G586" s="67"/>
      <c r="H586" s="67"/>
    </row>
    <row r="587" spans="1:8" s="2" customFormat="1" x14ac:dyDescent="0.25">
      <c r="A587" t="s">
        <v>176</v>
      </c>
      <c r="B587"/>
      <c r="C587" t="s">
        <v>388</v>
      </c>
      <c r="D587"/>
      <c r="E587" t="s">
        <v>1659</v>
      </c>
      <c r="F587" s="67"/>
      <c r="G587" s="67"/>
      <c r="H587" s="67"/>
    </row>
    <row r="588" spans="1:8" s="2" customFormat="1" x14ac:dyDescent="0.25">
      <c r="A588" t="s">
        <v>176</v>
      </c>
      <c r="B588"/>
      <c r="C588" t="s">
        <v>388</v>
      </c>
      <c r="D588"/>
      <c r="E588" t="s">
        <v>1660</v>
      </c>
      <c r="F588" s="67"/>
      <c r="G588" s="67"/>
      <c r="H588" s="67"/>
    </row>
    <row r="589" spans="1:8" s="2" customFormat="1" x14ac:dyDescent="0.25">
      <c r="A589" t="s">
        <v>176</v>
      </c>
      <c r="B589"/>
      <c r="C589" t="s">
        <v>388</v>
      </c>
      <c r="D589"/>
      <c r="E589" t="s">
        <v>1661</v>
      </c>
      <c r="F589" s="67"/>
      <c r="G589" s="67"/>
      <c r="H589" s="67"/>
    </row>
    <row r="590" spans="1:8" s="2" customFormat="1" x14ac:dyDescent="0.25">
      <c r="A590" t="s">
        <v>176</v>
      </c>
      <c r="B590"/>
      <c r="C590" t="s">
        <v>388</v>
      </c>
      <c r="D590"/>
      <c r="E590" t="s">
        <v>1662</v>
      </c>
      <c r="F590" s="67"/>
      <c r="G590" s="67"/>
      <c r="H590" s="67"/>
    </row>
    <row r="591" spans="1:8" s="2" customFormat="1" x14ac:dyDescent="0.25">
      <c r="A591" t="s">
        <v>176</v>
      </c>
      <c r="B591"/>
      <c r="C591" t="s">
        <v>388</v>
      </c>
      <c r="D591"/>
      <c r="E591" t="s">
        <v>1663</v>
      </c>
      <c r="F591" s="67"/>
      <c r="G591" s="67"/>
      <c r="H591" s="67"/>
    </row>
    <row r="592" spans="1:8" s="2" customFormat="1" x14ac:dyDescent="0.25">
      <c r="A592" t="s">
        <v>176</v>
      </c>
      <c r="B592"/>
      <c r="C592" t="s">
        <v>388</v>
      </c>
      <c r="D592"/>
      <c r="E592" t="s">
        <v>1664</v>
      </c>
      <c r="F592" s="67"/>
      <c r="G592" s="67"/>
      <c r="H592" s="67"/>
    </row>
    <row r="593" spans="1:8" s="2" customFormat="1" x14ac:dyDescent="0.25">
      <c r="A593" t="s">
        <v>176</v>
      </c>
      <c r="B593"/>
      <c r="C593" t="s">
        <v>388</v>
      </c>
      <c r="D593"/>
      <c r="E593" t="s">
        <v>1665</v>
      </c>
      <c r="F593" s="67"/>
      <c r="G593" s="67"/>
      <c r="H593" s="67"/>
    </row>
    <row r="594" spans="1:8" s="2" customFormat="1" x14ac:dyDescent="0.25">
      <c r="A594" t="s">
        <v>176</v>
      </c>
      <c r="B594"/>
      <c r="C594" t="s">
        <v>388</v>
      </c>
      <c r="D594"/>
      <c r="E594" t="s">
        <v>1666</v>
      </c>
      <c r="F594" s="67"/>
      <c r="G594" s="67"/>
      <c r="H594" s="67"/>
    </row>
    <row r="595" spans="1:8" s="2" customFormat="1" x14ac:dyDescent="0.25">
      <c r="A595" t="s">
        <v>176</v>
      </c>
      <c r="B595"/>
      <c r="C595" t="s">
        <v>388</v>
      </c>
      <c r="D595"/>
      <c r="E595" t="s">
        <v>1667</v>
      </c>
      <c r="F595" s="67"/>
      <c r="G595" s="67"/>
      <c r="H595" s="67"/>
    </row>
    <row r="596" spans="1:8" s="2" customFormat="1" x14ac:dyDescent="0.25">
      <c r="A596" t="s">
        <v>176</v>
      </c>
      <c r="B596"/>
      <c r="C596" t="s">
        <v>388</v>
      </c>
      <c r="D596"/>
      <c r="E596" t="s">
        <v>1668</v>
      </c>
      <c r="F596" s="67"/>
      <c r="G596" s="67"/>
      <c r="H596" s="67"/>
    </row>
    <row r="597" spans="1:8" s="2" customFormat="1" x14ac:dyDescent="0.25">
      <c r="A597" t="s">
        <v>176</v>
      </c>
      <c r="B597"/>
      <c r="C597" t="s">
        <v>388</v>
      </c>
      <c r="D597"/>
      <c r="E597" t="s">
        <v>1669</v>
      </c>
      <c r="F597" s="67"/>
      <c r="G597" s="67"/>
      <c r="H597" s="67"/>
    </row>
    <row r="598" spans="1:8" s="2" customFormat="1" x14ac:dyDescent="0.25">
      <c r="A598" t="s">
        <v>176</v>
      </c>
      <c r="B598"/>
      <c r="C598" t="s">
        <v>390</v>
      </c>
      <c r="D598"/>
      <c r="E598" t="s">
        <v>1670</v>
      </c>
      <c r="F598" s="67"/>
      <c r="G598" s="67"/>
      <c r="H598" s="67"/>
    </row>
    <row r="599" spans="1:8" s="2" customFormat="1" x14ac:dyDescent="0.25">
      <c r="A599" t="s">
        <v>176</v>
      </c>
      <c r="B599"/>
      <c r="C599" t="s">
        <v>390</v>
      </c>
      <c r="D599"/>
      <c r="E599" t="s">
        <v>1671</v>
      </c>
      <c r="F599" s="67"/>
      <c r="G599" s="67"/>
      <c r="H599" s="67"/>
    </row>
    <row r="600" spans="1:8" s="2" customFormat="1" x14ac:dyDescent="0.25">
      <c r="A600" t="s">
        <v>176</v>
      </c>
      <c r="B600"/>
      <c r="C600" t="s">
        <v>390</v>
      </c>
      <c r="D600"/>
      <c r="E600" t="s">
        <v>1672</v>
      </c>
      <c r="F600" s="67"/>
      <c r="G600" s="67"/>
      <c r="H600" s="67"/>
    </row>
    <row r="601" spans="1:8" s="2" customFormat="1" x14ac:dyDescent="0.25">
      <c r="A601" t="s">
        <v>176</v>
      </c>
      <c r="B601"/>
      <c r="C601" t="s">
        <v>390</v>
      </c>
      <c r="D601"/>
      <c r="E601" t="s">
        <v>1673</v>
      </c>
      <c r="F601" s="67"/>
      <c r="G601" s="67"/>
      <c r="H601" s="67"/>
    </row>
    <row r="602" spans="1:8" s="2" customFormat="1" x14ac:dyDescent="0.25">
      <c r="A602" t="s">
        <v>176</v>
      </c>
      <c r="B602"/>
      <c r="C602" t="s">
        <v>390</v>
      </c>
      <c r="D602"/>
      <c r="E602" t="s">
        <v>1674</v>
      </c>
      <c r="F602" s="67"/>
      <c r="G602" s="67"/>
      <c r="H602" s="67"/>
    </row>
    <row r="603" spans="1:8" s="2" customFormat="1" x14ac:dyDescent="0.25">
      <c r="A603" t="s">
        <v>176</v>
      </c>
      <c r="B603"/>
      <c r="C603" t="s">
        <v>390</v>
      </c>
      <c r="D603"/>
      <c r="E603" t="s">
        <v>1675</v>
      </c>
      <c r="F603" s="67"/>
      <c r="G603" s="67"/>
      <c r="H603" s="67"/>
    </row>
    <row r="604" spans="1:8" s="2" customFormat="1" x14ac:dyDescent="0.25">
      <c r="A604" t="s">
        <v>176</v>
      </c>
      <c r="B604"/>
      <c r="C604" t="s">
        <v>390</v>
      </c>
      <c r="D604"/>
      <c r="E604" t="s">
        <v>1676</v>
      </c>
      <c r="F604" s="67"/>
      <c r="G604" s="67"/>
      <c r="H604" s="67"/>
    </row>
    <row r="605" spans="1:8" s="2" customFormat="1" x14ac:dyDescent="0.25">
      <c r="A605" t="s">
        <v>176</v>
      </c>
      <c r="B605"/>
      <c r="C605" t="s">
        <v>390</v>
      </c>
      <c r="D605"/>
      <c r="E605" t="s">
        <v>1677</v>
      </c>
      <c r="F605" s="67"/>
      <c r="G605" s="67"/>
      <c r="H605" s="67"/>
    </row>
    <row r="606" spans="1:8" s="2" customFormat="1" x14ac:dyDescent="0.25">
      <c r="A606" t="s">
        <v>176</v>
      </c>
      <c r="B606"/>
      <c r="C606" t="s">
        <v>390</v>
      </c>
      <c r="D606"/>
      <c r="E606" t="s">
        <v>1678</v>
      </c>
      <c r="F606" s="67"/>
      <c r="G606" s="67"/>
      <c r="H606" s="67"/>
    </row>
    <row r="607" spans="1:8" s="2" customFormat="1" x14ac:dyDescent="0.25">
      <c r="A607" t="s">
        <v>176</v>
      </c>
      <c r="B607"/>
      <c r="C607" t="s">
        <v>390</v>
      </c>
      <c r="D607"/>
      <c r="E607" t="s">
        <v>1679</v>
      </c>
      <c r="F607" s="67"/>
      <c r="G607" s="67"/>
      <c r="H607" s="67"/>
    </row>
    <row r="608" spans="1:8" s="2" customFormat="1" x14ac:dyDescent="0.25">
      <c r="A608" t="s">
        <v>176</v>
      </c>
      <c r="B608"/>
      <c r="C608" t="s">
        <v>390</v>
      </c>
      <c r="D608"/>
      <c r="E608" t="s">
        <v>1680</v>
      </c>
      <c r="F608" s="67"/>
      <c r="G608" s="67"/>
      <c r="H608" s="67"/>
    </row>
    <row r="609" spans="1:8" s="2" customFormat="1" x14ac:dyDescent="0.25">
      <c r="A609" t="s">
        <v>176</v>
      </c>
      <c r="B609"/>
      <c r="C609" t="s">
        <v>390</v>
      </c>
      <c r="D609"/>
      <c r="E609" t="s">
        <v>1681</v>
      </c>
      <c r="F609" s="67"/>
      <c r="G609" s="67"/>
      <c r="H609" s="67"/>
    </row>
    <row r="610" spans="1:8" s="2" customFormat="1" x14ac:dyDescent="0.25">
      <c r="A610" t="s">
        <v>176</v>
      </c>
      <c r="B610"/>
      <c r="C610" t="s">
        <v>390</v>
      </c>
      <c r="D610"/>
      <c r="E610" t="s">
        <v>1682</v>
      </c>
      <c r="F610" s="67"/>
      <c r="G610" s="67"/>
      <c r="H610" s="67"/>
    </row>
    <row r="611" spans="1:8" s="2" customFormat="1" x14ac:dyDescent="0.25">
      <c r="A611" t="s">
        <v>176</v>
      </c>
      <c r="B611"/>
      <c r="C611" t="s">
        <v>390</v>
      </c>
      <c r="D611"/>
      <c r="E611" t="s">
        <v>1683</v>
      </c>
      <c r="F611" s="67"/>
      <c r="G611" s="67"/>
      <c r="H611" s="67"/>
    </row>
    <row r="612" spans="1:8" s="2" customFormat="1" x14ac:dyDescent="0.25">
      <c r="A612" t="s">
        <v>176</v>
      </c>
      <c r="B612"/>
      <c r="C612" t="s">
        <v>390</v>
      </c>
      <c r="D612"/>
      <c r="E612" t="s">
        <v>1556</v>
      </c>
      <c r="F612" s="67"/>
      <c r="G612" s="67"/>
      <c r="H612" s="67"/>
    </row>
    <row r="613" spans="1:8" s="2" customFormat="1" x14ac:dyDescent="0.25">
      <c r="A613" t="s">
        <v>176</v>
      </c>
      <c r="B613"/>
      <c r="C613" t="s">
        <v>390</v>
      </c>
      <c r="D613"/>
      <c r="E613" t="s">
        <v>1684</v>
      </c>
      <c r="F613" s="67"/>
      <c r="G613" s="67"/>
      <c r="H613" s="67"/>
    </row>
    <row r="614" spans="1:8" s="2" customFormat="1" x14ac:dyDescent="0.25">
      <c r="A614" t="s">
        <v>176</v>
      </c>
      <c r="B614"/>
      <c r="C614" t="s">
        <v>390</v>
      </c>
      <c r="D614"/>
      <c r="E614" t="s">
        <v>1685</v>
      </c>
      <c r="F614" s="67"/>
      <c r="G614" s="67"/>
      <c r="H614" s="67"/>
    </row>
    <row r="615" spans="1:8" s="2" customFormat="1" x14ac:dyDescent="0.25">
      <c r="A615" t="s">
        <v>176</v>
      </c>
      <c r="B615"/>
      <c r="C615" t="s">
        <v>390</v>
      </c>
      <c r="D615"/>
      <c r="E615" t="s">
        <v>1686</v>
      </c>
      <c r="F615" s="67"/>
      <c r="G615" s="67"/>
      <c r="H615" s="67"/>
    </row>
    <row r="616" spans="1:8" s="2" customFormat="1" x14ac:dyDescent="0.25">
      <c r="A616" t="s">
        <v>176</v>
      </c>
      <c r="B616"/>
      <c r="C616" t="s">
        <v>390</v>
      </c>
      <c r="D616"/>
      <c r="E616" t="s">
        <v>1687</v>
      </c>
      <c r="F616" s="67"/>
      <c r="G616" s="67"/>
      <c r="H616" s="67"/>
    </row>
    <row r="617" spans="1:8" s="2" customFormat="1" x14ac:dyDescent="0.25">
      <c r="A617" t="s">
        <v>176</v>
      </c>
      <c r="B617"/>
      <c r="C617" t="s">
        <v>390</v>
      </c>
      <c r="D617"/>
      <c r="E617" t="s">
        <v>1688</v>
      </c>
      <c r="F617" s="67"/>
      <c r="G617" s="67"/>
      <c r="H617" s="67"/>
    </row>
    <row r="618" spans="1:8" s="2" customFormat="1" x14ac:dyDescent="0.25">
      <c r="A618" t="s">
        <v>176</v>
      </c>
      <c r="B618"/>
      <c r="C618" t="s">
        <v>390</v>
      </c>
      <c r="D618"/>
      <c r="E618" t="s">
        <v>1689</v>
      </c>
      <c r="F618" s="67"/>
      <c r="G618" s="67"/>
      <c r="H618" s="67"/>
    </row>
    <row r="619" spans="1:8" s="2" customFormat="1" x14ac:dyDescent="0.25">
      <c r="A619" t="s">
        <v>176</v>
      </c>
      <c r="B619"/>
      <c r="C619" t="s">
        <v>390</v>
      </c>
      <c r="D619"/>
      <c r="E619" t="s">
        <v>1690</v>
      </c>
      <c r="F619" s="67"/>
      <c r="G619" s="67"/>
      <c r="H619" s="67"/>
    </row>
    <row r="620" spans="1:8" s="2" customFormat="1" x14ac:dyDescent="0.25">
      <c r="A620" t="s">
        <v>176</v>
      </c>
      <c r="B620"/>
      <c r="C620" t="s">
        <v>390</v>
      </c>
      <c r="D620"/>
      <c r="E620" t="s">
        <v>1691</v>
      </c>
      <c r="F620" s="67"/>
      <c r="G620" s="67"/>
      <c r="H620" s="67"/>
    </row>
    <row r="621" spans="1:8" s="2" customFormat="1" x14ac:dyDescent="0.25">
      <c r="A621" t="s">
        <v>176</v>
      </c>
      <c r="B621"/>
      <c r="C621" t="s">
        <v>390</v>
      </c>
      <c r="D621"/>
      <c r="E621" t="s">
        <v>1692</v>
      </c>
      <c r="F621" s="67"/>
      <c r="G621" s="67"/>
      <c r="H621" s="67"/>
    </row>
    <row r="622" spans="1:8" s="2" customFormat="1" x14ac:dyDescent="0.25">
      <c r="A622" t="s">
        <v>176</v>
      </c>
      <c r="B622"/>
      <c r="C622" t="s">
        <v>390</v>
      </c>
      <c r="D622"/>
      <c r="E622" t="s">
        <v>1693</v>
      </c>
      <c r="F622" s="67"/>
      <c r="G622" s="67"/>
      <c r="H622" s="67"/>
    </row>
    <row r="623" spans="1:8" s="2" customFormat="1" x14ac:dyDescent="0.25">
      <c r="A623" t="s">
        <v>176</v>
      </c>
      <c r="B623"/>
      <c r="C623" t="s">
        <v>390</v>
      </c>
      <c r="D623"/>
      <c r="E623" t="s">
        <v>1694</v>
      </c>
      <c r="F623" s="67"/>
      <c r="G623" s="67"/>
      <c r="H623" s="67"/>
    </row>
    <row r="624" spans="1:8" s="2" customFormat="1" x14ac:dyDescent="0.25">
      <c r="A624" t="s">
        <v>176</v>
      </c>
      <c r="B624"/>
      <c r="C624" t="s">
        <v>390</v>
      </c>
      <c r="D624"/>
      <c r="E624" t="s">
        <v>1695</v>
      </c>
      <c r="F624" s="67"/>
      <c r="G624" s="67"/>
      <c r="H624" s="67"/>
    </row>
    <row r="625" spans="1:8" s="2" customFormat="1" x14ac:dyDescent="0.25">
      <c r="A625" t="s">
        <v>176</v>
      </c>
      <c r="B625"/>
      <c r="C625" t="s">
        <v>390</v>
      </c>
      <c r="D625"/>
      <c r="E625" t="s">
        <v>1696</v>
      </c>
      <c r="F625" s="67"/>
      <c r="G625" s="67"/>
      <c r="H625" s="67"/>
    </row>
    <row r="626" spans="1:8" s="2" customFormat="1" x14ac:dyDescent="0.25">
      <c r="A626" t="s">
        <v>176</v>
      </c>
      <c r="B626"/>
      <c r="C626" t="s">
        <v>390</v>
      </c>
      <c r="D626"/>
      <c r="E626" t="s">
        <v>1697</v>
      </c>
      <c r="F626" s="67"/>
      <c r="G626" s="67"/>
      <c r="H626" s="67"/>
    </row>
    <row r="627" spans="1:8" s="2" customFormat="1" x14ac:dyDescent="0.25">
      <c r="A627" t="s">
        <v>176</v>
      </c>
      <c r="B627"/>
      <c r="C627" t="s">
        <v>390</v>
      </c>
      <c r="D627"/>
      <c r="E627" t="s">
        <v>1698</v>
      </c>
      <c r="F627" s="67"/>
      <c r="G627" s="67"/>
      <c r="H627" s="67"/>
    </row>
    <row r="628" spans="1:8" s="2" customFormat="1" x14ac:dyDescent="0.25">
      <c r="A628" t="s">
        <v>176</v>
      </c>
      <c r="B628"/>
      <c r="C628" t="s">
        <v>390</v>
      </c>
      <c r="D628"/>
      <c r="E628" t="s">
        <v>1699</v>
      </c>
      <c r="F628" s="67"/>
      <c r="G628" s="67"/>
      <c r="H628" s="67"/>
    </row>
    <row r="629" spans="1:8" s="2" customFormat="1" x14ac:dyDescent="0.25">
      <c r="A629" t="s">
        <v>176</v>
      </c>
      <c r="B629"/>
      <c r="C629" t="s">
        <v>390</v>
      </c>
      <c r="D629"/>
      <c r="E629" t="s">
        <v>1700</v>
      </c>
      <c r="F629" s="67"/>
      <c r="G629" s="67"/>
      <c r="H629" s="67"/>
    </row>
    <row r="630" spans="1:8" s="2" customFormat="1" x14ac:dyDescent="0.25">
      <c r="A630" t="s">
        <v>176</v>
      </c>
      <c r="B630"/>
      <c r="C630" t="s">
        <v>390</v>
      </c>
      <c r="D630"/>
      <c r="E630" t="s">
        <v>1701</v>
      </c>
      <c r="F630" s="67"/>
      <c r="G630" s="67"/>
      <c r="H630" s="67"/>
    </row>
    <row r="631" spans="1:8" s="2" customFormat="1" x14ac:dyDescent="0.25">
      <c r="A631" t="s">
        <v>176</v>
      </c>
      <c r="B631"/>
      <c r="C631" t="s">
        <v>390</v>
      </c>
      <c r="D631"/>
      <c r="E631" t="s">
        <v>1702</v>
      </c>
      <c r="F631" s="67"/>
      <c r="G631" s="67"/>
      <c r="H631" s="67"/>
    </row>
    <row r="632" spans="1:8" s="2" customFormat="1" x14ac:dyDescent="0.25">
      <c r="A632" t="s">
        <v>176</v>
      </c>
      <c r="B632"/>
      <c r="C632" t="s">
        <v>390</v>
      </c>
      <c r="D632"/>
      <c r="E632" t="s">
        <v>1703</v>
      </c>
      <c r="F632" s="67"/>
      <c r="G632" s="67"/>
      <c r="H632" s="67"/>
    </row>
    <row r="633" spans="1:8" s="2" customFormat="1" x14ac:dyDescent="0.25">
      <c r="A633" t="s">
        <v>176</v>
      </c>
      <c r="B633"/>
      <c r="C633" t="s">
        <v>390</v>
      </c>
      <c r="D633"/>
      <c r="E633" t="s">
        <v>1704</v>
      </c>
      <c r="F633" s="67"/>
      <c r="G633" s="67"/>
      <c r="H633" s="67"/>
    </row>
    <row r="634" spans="1:8" s="2" customFormat="1" x14ac:dyDescent="0.25">
      <c r="A634" t="s">
        <v>176</v>
      </c>
      <c r="B634"/>
      <c r="C634" t="s">
        <v>390</v>
      </c>
      <c r="D634"/>
      <c r="E634" t="s">
        <v>1705</v>
      </c>
      <c r="F634" s="67"/>
      <c r="G634" s="67"/>
      <c r="H634" s="67"/>
    </row>
    <row r="635" spans="1:8" s="2" customFormat="1" x14ac:dyDescent="0.25">
      <c r="A635" t="s">
        <v>176</v>
      </c>
      <c r="B635"/>
      <c r="C635" t="s">
        <v>390</v>
      </c>
      <c r="D635"/>
      <c r="E635" t="s">
        <v>1706</v>
      </c>
      <c r="F635" s="67"/>
      <c r="G635" s="67"/>
      <c r="H635" s="67"/>
    </row>
    <row r="636" spans="1:8" s="2" customFormat="1" x14ac:dyDescent="0.25">
      <c r="A636" t="s">
        <v>176</v>
      </c>
      <c r="B636"/>
      <c r="C636" t="s">
        <v>390</v>
      </c>
      <c r="D636"/>
      <c r="E636" t="s">
        <v>1707</v>
      </c>
      <c r="F636" s="67"/>
      <c r="G636" s="67"/>
      <c r="H636" s="67"/>
    </row>
    <row r="637" spans="1:8" s="2" customFormat="1" x14ac:dyDescent="0.25">
      <c r="A637" t="s">
        <v>176</v>
      </c>
      <c r="B637"/>
      <c r="C637" t="s">
        <v>390</v>
      </c>
      <c r="D637"/>
      <c r="E637" t="s">
        <v>1708</v>
      </c>
      <c r="F637" s="67"/>
      <c r="G637" s="67"/>
      <c r="H637" s="67"/>
    </row>
    <row r="638" spans="1:8" s="2" customFormat="1" x14ac:dyDescent="0.25">
      <c r="A638" t="s">
        <v>176</v>
      </c>
      <c r="B638"/>
      <c r="C638" t="s">
        <v>390</v>
      </c>
      <c r="D638"/>
      <c r="E638" t="s">
        <v>1709</v>
      </c>
      <c r="F638" s="67"/>
      <c r="G638" s="67"/>
      <c r="H638" s="67"/>
    </row>
    <row r="639" spans="1:8" s="2" customFormat="1" x14ac:dyDescent="0.25">
      <c r="A639" t="s">
        <v>176</v>
      </c>
      <c r="B639"/>
      <c r="C639" t="s">
        <v>390</v>
      </c>
      <c r="D639"/>
      <c r="E639" t="s">
        <v>1710</v>
      </c>
      <c r="F639" s="67"/>
      <c r="G639" s="67"/>
      <c r="H639" s="67"/>
    </row>
    <row r="640" spans="1:8" s="2" customFormat="1" x14ac:dyDescent="0.25">
      <c r="A640" t="s">
        <v>176</v>
      </c>
      <c r="B640"/>
      <c r="C640" t="s">
        <v>390</v>
      </c>
      <c r="D640"/>
      <c r="E640" t="s">
        <v>1711</v>
      </c>
      <c r="F640" s="67"/>
      <c r="G640" s="67"/>
      <c r="H640" s="67"/>
    </row>
    <row r="641" spans="1:8" s="2" customFormat="1" x14ac:dyDescent="0.25">
      <c r="A641" t="s">
        <v>176</v>
      </c>
      <c r="B641"/>
      <c r="C641" t="s">
        <v>390</v>
      </c>
      <c r="D641"/>
      <c r="E641" t="s">
        <v>1712</v>
      </c>
      <c r="F641" s="67"/>
      <c r="G641" s="67"/>
      <c r="H641" s="67"/>
    </row>
    <row r="642" spans="1:8" s="2" customFormat="1" x14ac:dyDescent="0.25">
      <c r="A642" t="s">
        <v>176</v>
      </c>
      <c r="B642"/>
      <c r="C642" t="s">
        <v>390</v>
      </c>
      <c r="D642"/>
      <c r="E642" t="s">
        <v>1713</v>
      </c>
      <c r="F642" s="67"/>
      <c r="G642" s="67"/>
      <c r="H642" s="67"/>
    </row>
    <row r="643" spans="1:8" s="2" customFormat="1" x14ac:dyDescent="0.25">
      <c r="A643" t="s">
        <v>176</v>
      </c>
      <c r="B643"/>
      <c r="C643" t="s">
        <v>390</v>
      </c>
      <c r="D643"/>
      <c r="E643" t="s">
        <v>1714</v>
      </c>
      <c r="F643" s="67"/>
      <c r="G643" s="67"/>
      <c r="H643" s="67"/>
    </row>
    <row r="644" spans="1:8" s="2" customFormat="1" x14ac:dyDescent="0.25">
      <c r="A644" t="s">
        <v>176</v>
      </c>
      <c r="B644"/>
      <c r="C644" t="s">
        <v>390</v>
      </c>
      <c r="D644"/>
      <c r="E644" t="s">
        <v>1715</v>
      </c>
      <c r="F644" s="67"/>
      <c r="G644" s="67"/>
      <c r="H644" s="67"/>
    </row>
    <row r="645" spans="1:8" s="2" customFormat="1" x14ac:dyDescent="0.25">
      <c r="A645" t="s">
        <v>176</v>
      </c>
      <c r="B645"/>
      <c r="C645" t="s">
        <v>390</v>
      </c>
      <c r="D645"/>
      <c r="E645" t="s">
        <v>1716</v>
      </c>
      <c r="F645" s="67"/>
      <c r="G645" s="67"/>
      <c r="H645" s="67"/>
    </row>
    <row r="646" spans="1:8" s="2" customFormat="1" x14ac:dyDescent="0.25">
      <c r="A646" t="s">
        <v>176</v>
      </c>
      <c r="B646"/>
      <c r="C646" t="s">
        <v>390</v>
      </c>
      <c r="D646"/>
      <c r="E646" t="s">
        <v>1717</v>
      </c>
      <c r="F646" s="67"/>
      <c r="G646" s="67"/>
      <c r="H646" s="67"/>
    </row>
    <row r="647" spans="1:8" s="2" customFormat="1" x14ac:dyDescent="0.25">
      <c r="A647" t="s">
        <v>176</v>
      </c>
      <c r="B647"/>
      <c r="C647" t="s">
        <v>390</v>
      </c>
      <c r="D647"/>
      <c r="E647" t="s">
        <v>1718</v>
      </c>
      <c r="F647" s="67"/>
      <c r="G647" s="67"/>
      <c r="H647" s="67"/>
    </row>
    <row r="648" spans="1:8" s="2" customFormat="1" x14ac:dyDescent="0.25">
      <c r="A648" t="s">
        <v>176</v>
      </c>
      <c r="B648"/>
      <c r="C648" t="s">
        <v>390</v>
      </c>
      <c r="D648"/>
      <c r="E648" t="s">
        <v>1719</v>
      </c>
      <c r="F648" s="67"/>
      <c r="G648" s="67"/>
      <c r="H648" s="67"/>
    </row>
    <row r="649" spans="1:8" s="2" customFormat="1" x14ac:dyDescent="0.25">
      <c r="A649" t="s">
        <v>176</v>
      </c>
      <c r="B649"/>
      <c r="C649" t="s">
        <v>390</v>
      </c>
      <c r="D649"/>
      <c r="E649" t="s">
        <v>1720</v>
      </c>
      <c r="F649" s="67"/>
      <c r="G649" s="67"/>
      <c r="H649" s="67"/>
    </row>
    <row r="650" spans="1:8" s="2" customFormat="1" x14ac:dyDescent="0.25">
      <c r="A650" t="s">
        <v>176</v>
      </c>
      <c r="B650"/>
      <c r="C650" t="s">
        <v>390</v>
      </c>
      <c r="D650"/>
      <c r="E650" t="s">
        <v>1721</v>
      </c>
      <c r="F650" s="67"/>
      <c r="G650" s="67"/>
      <c r="H650" s="67"/>
    </row>
    <row r="651" spans="1:8" s="2" customFormat="1" x14ac:dyDescent="0.25">
      <c r="A651" t="s">
        <v>176</v>
      </c>
      <c r="B651"/>
      <c r="C651" t="s">
        <v>390</v>
      </c>
      <c r="D651"/>
      <c r="E651" t="s">
        <v>1722</v>
      </c>
      <c r="F651" s="67"/>
      <c r="G651" s="67"/>
      <c r="H651" s="67"/>
    </row>
    <row r="652" spans="1:8" s="2" customFormat="1" x14ac:dyDescent="0.25">
      <c r="A652" t="s">
        <v>176</v>
      </c>
      <c r="B652"/>
      <c r="C652" t="s">
        <v>390</v>
      </c>
      <c r="D652"/>
      <c r="E652" t="s">
        <v>1723</v>
      </c>
      <c r="F652" s="67"/>
      <c r="G652" s="67"/>
      <c r="H652" s="67"/>
    </row>
    <row r="653" spans="1:8" s="2" customFormat="1" x14ac:dyDescent="0.25">
      <c r="A653" t="s">
        <v>176</v>
      </c>
      <c r="B653"/>
      <c r="C653" t="s">
        <v>390</v>
      </c>
      <c r="D653"/>
      <c r="E653" t="s">
        <v>1724</v>
      </c>
      <c r="F653" s="67"/>
      <c r="G653" s="67"/>
      <c r="H653" s="67"/>
    </row>
    <row r="654" spans="1:8" s="2" customFormat="1" x14ac:dyDescent="0.25">
      <c r="A654" t="s">
        <v>176</v>
      </c>
      <c r="B654"/>
      <c r="C654" t="s">
        <v>390</v>
      </c>
      <c r="D654"/>
      <c r="E654" t="s">
        <v>1725</v>
      </c>
      <c r="F654" s="67"/>
      <c r="G654" s="67"/>
      <c r="H654" s="67"/>
    </row>
    <row r="655" spans="1:8" s="2" customFormat="1" x14ac:dyDescent="0.25">
      <c r="A655" t="s">
        <v>176</v>
      </c>
      <c r="B655"/>
      <c r="C655" t="s">
        <v>390</v>
      </c>
      <c r="D655"/>
      <c r="E655" t="s">
        <v>1726</v>
      </c>
      <c r="F655" s="67"/>
      <c r="G655" s="67"/>
      <c r="H655" s="67"/>
    </row>
    <row r="656" spans="1:8" s="2" customFormat="1" x14ac:dyDescent="0.25">
      <c r="A656" t="s">
        <v>176</v>
      </c>
      <c r="B656"/>
      <c r="C656" t="s">
        <v>1727</v>
      </c>
      <c r="D656"/>
      <c r="E656" t="s">
        <v>1728</v>
      </c>
      <c r="F656" s="67"/>
      <c r="G656" s="67"/>
      <c r="H656" s="67"/>
    </row>
    <row r="657" spans="1:8" s="2" customFormat="1" x14ac:dyDescent="0.25">
      <c r="A657" t="s">
        <v>176</v>
      </c>
      <c r="B657"/>
      <c r="C657" t="s">
        <v>1727</v>
      </c>
      <c r="D657"/>
      <c r="E657" t="s">
        <v>1206</v>
      </c>
      <c r="F657" s="67"/>
      <c r="G657" s="67"/>
      <c r="H657" s="67"/>
    </row>
    <row r="658" spans="1:8" s="2" customFormat="1" x14ac:dyDescent="0.25">
      <c r="A658" t="s">
        <v>176</v>
      </c>
      <c r="B658"/>
      <c r="C658" t="s">
        <v>392</v>
      </c>
      <c r="D658"/>
      <c r="E658" t="s">
        <v>1729</v>
      </c>
      <c r="F658" s="67"/>
      <c r="G658" s="67"/>
      <c r="H658" s="67"/>
    </row>
    <row r="659" spans="1:8" s="2" customFormat="1" x14ac:dyDescent="0.25">
      <c r="A659" t="s">
        <v>176</v>
      </c>
      <c r="B659"/>
      <c r="C659" t="s">
        <v>392</v>
      </c>
      <c r="D659"/>
      <c r="E659" t="s">
        <v>1730</v>
      </c>
      <c r="F659" s="67"/>
      <c r="G659" s="67"/>
      <c r="H659" s="67"/>
    </row>
    <row r="660" spans="1:8" s="2" customFormat="1" x14ac:dyDescent="0.25">
      <c r="A660" t="s">
        <v>176</v>
      </c>
      <c r="B660"/>
      <c r="C660" t="s">
        <v>392</v>
      </c>
      <c r="D660"/>
      <c r="E660" t="s">
        <v>1731</v>
      </c>
      <c r="F660" s="67"/>
      <c r="G660" s="67"/>
      <c r="H660" s="67"/>
    </row>
    <row r="661" spans="1:8" s="2" customFormat="1" x14ac:dyDescent="0.25">
      <c r="A661" t="s">
        <v>176</v>
      </c>
      <c r="B661"/>
      <c r="C661" t="s">
        <v>392</v>
      </c>
      <c r="D661"/>
      <c r="E661" t="s">
        <v>1732</v>
      </c>
      <c r="F661" s="67"/>
      <c r="G661" s="67"/>
      <c r="H661" s="67"/>
    </row>
    <row r="662" spans="1:8" s="2" customFormat="1" x14ac:dyDescent="0.25">
      <c r="A662" t="s">
        <v>176</v>
      </c>
      <c r="B662"/>
      <c r="C662" t="s">
        <v>392</v>
      </c>
      <c r="D662"/>
      <c r="E662" t="s">
        <v>1733</v>
      </c>
      <c r="F662" s="67"/>
      <c r="G662" s="67"/>
      <c r="H662" s="67"/>
    </row>
    <row r="663" spans="1:8" s="2" customFormat="1" x14ac:dyDescent="0.25">
      <c r="A663" t="s">
        <v>176</v>
      </c>
      <c r="B663"/>
      <c r="C663" t="s">
        <v>392</v>
      </c>
      <c r="D663"/>
      <c r="E663" t="s">
        <v>1734</v>
      </c>
      <c r="F663" s="67"/>
      <c r="G663" s="67"/>
      <c r="H663" s="67"/>
    </row>
    <row r="664" spans="1:8" s="2" customFormat="1" x14ac:dyDescent="0.25">
      <c r="A664" t="s">
        <v>176</v>
      </c>
      <c r="B664"/>
      <c r="C664" t="s">
        <v>392</v>
      </c>
      <c r="D664"/>
      <c r="E664" t="s">
        <v>1735</v>
      </c>
      <c r="F664" s="67"/>
      <c r="G664" s="67"/>
      <c r="H664" s="67"/>
    </row>
    <row r="665" spans="1:8" s="2" customFormat="1" x14ac:dyDescent="0.25">
      <c r="A665" t="s">
        <v>176</v>
      </c>
      <c r="B665"/>
      <c r="C665" t="s">
        <v>392</v>
      </c>
      <c r="D665"/>
      <c r="E665" t="s">
        <v>1736</v>
      </c>
      <c r="F665" s="67"/>
      <c r="G665" s="67"/>
      <c r="H665" s="67"/>
    </row>
    <row r="666" spans="1:8" s="2" customFormat="1" x14ac:dyDescent="0.25">
      <c r="A666" t="s">
        <v>176</v>
      </c>
      <c r="B666"/>
      <c r="C666" t="s">
        <v>392</v>
      </c>
      <c r="D666"/>
      <c r="E666" t="s">
        <v>1737</v>
      </c>
      <c r="F666" s="67"/>
      <c r="G666" s="67"/>
      <c r="H666" s="67"/>
    </row>
    <row r="667" spans="1:8" s="2" customFormat="1" x14ac:dyDescent="0.25">
      <c r="A667" t="s">
        <v>176</v>
      </c>
      <c r="B667"/>
      <c r="C667" t="s">
        <v>392</v>
      </c>
      <c r="D667"/>
      <c r="E667" t="s">
        <v>1738</v>
      </c>
      <c r="F667" s="67"/>
      <c r="G667" s="67"/>
      <c r="H667" s="67"/>
    </row>
    <row r="668" spans="1:8" s="2" customFormat="1" x14ac:dyDescent="0.25">
      <c r="A668" t="s">
        <v>176</v>
      </c>
      <c r="B668"/>
      <c r="C668" t="s">
        <v>392</v>
      </c>
      <c r="D668"/>
      <c r="E668" t="s">
        <v>1739</v>
      </c>
      <c r="F668" s="67"/>
      <c r="G668" s="67"/>
      <c r="H668" s="67"/>
    </row>
    <row r="669" spans="1:8" s="2" customFormat="1" x14ac:dyDescent="0.25">
      <c r="A669" t="s">
        <v>176</v>
      </c>
      <c r="B669"/>
      <c r="C669" t="s">
        <v>392</v>
      </c>
      <c r="D669"/>
      <c r="E669" t="s">
        <v>1740</v>
      </c>
      <c r="F669" s="67"/>
      <c r="G669" s="67"/>
      <c r="H669" s="67"/>
    </row>
    <row r="670" spans="1:8" s="2" customFormat="1" x14ac:dyDescent="0.25">
      <c r="A670" t="s">
        <v>176</v>
      </c>
      <c r="B670"/>
      <c r="C670" t="s">
        <v>392</v>
      </c>
      <c r="D670"/>
      <c r="E670" t="s">
        <v>1741</v>
      </c>
      <c r="F670" s="67"/>
      <c r="G670" s="67"/>
      <c r="H670" s="67"/>
    </row>
    <row r="671" spans="1:8" s="2" customFormat="1" x14ac:dyDescent="0.25">
      <c r="A671" t="s">
        <v>176</v>
      </c>
      <c r="B671"/>
      <c r="C671" t="s">
        <v>392</v>
      </c>
      <c r="D671"/>
      <c r="E671" t="s">
        <v>1742</v>
      </c>
      <c r="F671" s="67"/>
      <c r="G671" s="67"/>
      <c r="H671" s="67"/>
    </row>
    <row r="672" spans="1:8" s="2" customFormat="1" x14ac:dyDescent="0.25">
      <c r="A672" t="s">
        <v>176</v>
      </c>
      <c r="B672"/>
      <c r="C672" t="s">
        <v>394</v>
      </c>
      <c r="D672"/>
      <c r="E672" t="s">
        <v>1743</v>
      </c>
      <c r="F672" s="67"/>
      <c r="G672" s="67"/>
      <c r="H672" s="67"/>
    </row>
    <row r="673" spans="1:8" s="2" customFormat="1" x14ac:dyDescent="0.25">
      <c r="A673" t="s">
        <v>176</v>
      </c>
      <c r="B673"/>
      <c r="C673" t="s">
        <v>394</v>
      </c>
      <c r="D673"/>
      <c r="E673" t="s">
        <v>1744</v>
      </c>
      <c r="F673" s="67"/>
      <c r="G673" s="67"/>
      <c r="H673" s="67"/>
    </row>
    <row r="674" spans="1:8" s="2" customFormat="1" x14ac:dyDescent="0.25">
      <c r="A674" t="s">
        <v>176</v>
      </c>
      <c r="B674"/>
      <c r="C674" t="s">
        <v>394</v>
      </c>
      <c r="D674"/>
      <c r="E674" t="s">
        <v>1745</v>
      </c>
      <c r="F674" s="67"/>
      <c r="G674" s="67"/>
      <c r="H674" s="67"/>
    </row>
    <row r="675" spans="1:8" s="2" customFormat="1" x14ac:dyDescent="0.25">
      <c r="A675" t="s">
        <v>176</v>
      </c>
      <c r="B675"/>
      <c r="C675" t="s">
        <v>394</v>
      </c>
      <c r="D675"/>
      <c r="E675" t="s">
        <v>1746</v>
      </c>
      <c r="F675" s="67"/>
      <c r="G675" s="67"/>
      <c r="H675" s="67"/>
    </row>
    <row r="676" spans="1:8" s="2" customFormat="1" x14ac:dyDescent="0.25">
      <c r="A676" t="s">
        <v>176</v>
      </c>
      <c r="B676"/>
      <c r="C676" t="s">
        <v>394</v>
      </c>
      <c r="D676"/>
      <c r="E676" t="s">
        <v>1747</v>
      </c>
      <c r="F676" s="67"/>
      <c r="G676" s="67"/>
      <c r="H676" s="67"/>
    </row>
    <row r="677" spans="1:8" s="2" customFormat="1" x14ac:dyDescent="0.25">
      <c r="A677" t="s">
        <v>176</v>
      </c>
      <c r="B677"/>
      <c r="C677" t="s">
        <v>394</v>
      </c>
      <c r="D677"/>
      <c r="E677" t="s">
        <v>1748</v>
      </c>
      <c r="F677" s="67"/>
      <c r="G677" s="67"/>
      <c r="H677" s="67"/>
    </row>
    <row r="678" spans="1:8" s="2" customFormat="1" x14ac:dyDescent="0.25">
      <c r="A678" t="s">
        <v>176</v>
      </c>
      <c r="B678"/>
      <c r="C678" t="s">
        <v>394</v>
      </c>
      <c r="D678"/>
      <c r="E678" t="s">
        <v>1749</v>
      </c>
      <c r="F678" s="67"/>
      <c r="G678" s="67"/>
      <c r="H678" s="67"/>
    </row>
    <row r="679" spans="1:8" s="2" customFormat="1" x14ac:dyDescent="0.25">
      <c r="A679" t="s">
        <v>176</v>
      </c>
      <c r="B679"/>
      <c r="C679" t="s">
        <v>394</v>
      </c>
      <c r="D679"/>
      <c r="E679" t="s">
        <v>1750</v>
      </c>
      <c r="F679" s="67"/>
      <c r="G679" s="67"/>
      <c r="H679" s="67"/>
    </row>
    <row r="680" spans="1:8" s="2" customFormat="1" x14ac:dyDescent="0.25">
      <c r="A680" t="s">
        <v>176</v>
      </c>
      <c r="B680"/>
      <c r="C680" t="s">
        <v>394</v>
      </c>
      <c r="D680"/>
      <c r="E680" t="s">
        <v>1751</v>
      </c>
      <c r="F680" s="67"/>
      <c r="G680" s="67"/>
      <c r="H680" s="67"/>
    </row>
    <row r="681" spans="1:8" s="2" customFormat="1" x14ac:dyDescent="0.25">
      <c r="A681" t="s">
        <v>176</v>
      </c>
      <c r="B681"/>
      <c r="C681" t="s">
        <v>394</v>
      </c>
      <c r="D681"/>
      <c r="E681" t="s">
        <v>1752</v>
      </c>
      <c r="F681" s="67"/>
      <c r="G681" s="67"/>
      <c r="H681" s="67"/>
    </row>
    <row r="682" spans="1:8" s="2" customFormat="1" x14ac:dyDescent="0.25">
      <c r="A682" t="s">
        <v>176</v>
      </c>
      <c r="B682"/>
      <c r="C682" t="s">
        <v>394</v>
      </c>
      <c r="D682"/>
      <c r="E682" t="s">
        <v>1753</v>
      </c>
      <c r="F682" s="67"/>
      <c r="G682" s="67"/>
      <c r="H682" s="67"/>
    </row>
    <row r="683" spans="1:8" s="2" customFormat="1" x14ac:dyDescent="0.25">
      <c r="A683" t="s">
        <v>176</v>
      </c>
      <c r="B683"/>
      <c r="C683" t="s">
        <v>394</v>
      </c>
      <c r="D683"/>
      <c r="E683" t="s">
        <v>1754</v>
      </c>
      <c r="F683" s="67"/>
      <c r="G683" s="67"/>
      <c r="H683" s="67"/>
    </row>
    <row r="684" spans="1:8" s="2" customFormat="1" x14ac:dyDescent="0.25">
      <c r="A684" t="s">
        <v>176</v>
      </c>
      <c r="B684"/>
      <c r="C684" t="s">
        <v>394</v>
      </c>
      <c r="D684"/>
      <c r="E684" t="s">
        <v>1755</v>
      </c>
      <c r="F684" s="67"/>
      <c r="G684" s="67"/>
      <c r="H684" s="67"/>
    </row>
    <row r="685" spans="1:8" s="2" customFormat="1" x14ac:dyDescent="0.25">
      <c r="A685" t="s">
        <v>176</v>
      </c>
      <c r="B685"/>
      <c r="C685" t="s">
        <v>394</v>
      </c>
      <c r="D685"/>
      <c r="E685" t="s">
        <v>1756</v>
      </c>
      <c r="F685" s="67"/>
      <c r="G685" s="67"/>
      <c r="H685" s="67"/>
    </row>
    <row r="686" spans="1:8" s="2" customFormat="1" x14ac:dyDescent="0.25">
      <c r="A686" t="s">
        <v>176</v>
      </c>
      <c r="B686"/>
      <c r="C686" t="s">
        <v>394</v>
      </c>
      <c r="D686"/>
      <c r="E686" t="s">
        <v>1757</v>
      </c>
      <c r="F686" s="67"/>
      <c r="G686" s="67"/>
      <c r="H686" s="67"/>
    </row>
    <row r="687" spans="1:8" s="2" customFormat="1" x14ac:dyDescent="0.25">
      <c r="A687" t="s">
        <v>176</v>
      </c>
      <c r="B687"/>
      <c r="C687" t="s">
        <v>394</v>
      </c>
      <c r="D687"/>
      <c r="E687" t="s">
        <v>1758</v>
      </c>
      <c r="F687" s="67"/>
      <c r="G687" s="67"/>
      <c r="H687" s="67"/>
    </row>
    <row r="688" spans="1:8" s="2" customFormat="1" x14ac:dyDescent="0.25">
      <c r="A688" t="s">
        <v>176</v>
      </c>
      <c r="B688"/>
      <c r="C688" t="s">
        <v>394</v>
      </c>
      <c r="D688"/>
      <c r="E688" t="s">
        <v>1759</v>
      </c>
      <c r="F688" s="67"/>
      <c r="G688" s="67"/>
      <c r="H688" s="67"/>
    </row>
    <row r="689" spans="1:8" s="2" customFormat="1" x14ac:dyDescent="0.25">
      <c r="A689" t="s">
        <v>176</v>
      </c>
      <c r="B689"/>
      <c r="C689" t="s">
        <v>394</v>
      </c>
      <c r="D689"/>
      <c r="E689" t="s">
        <v>1760</v>
      </c>
      <c r="F689" s="67"/>
      <c r="G689" s="67"/>
      <c r="H689" s="67"/>
    </row>
    <row r="690" spans="1:8" s="2" customFormat="1" x14ac:dyDescent="0.25">
      <c r="A690" t="s">
        <v>176</v>
      </c>
      <c r="B690"/>
      <c r="C690" t="s">
        <v>394</v>
      </c>
      <c r="D690"/>
      <c r="E690" t="s">
        <v>1761</v>
      </c>
      <c r="F690" s="67"/>
      <c r="G690" s="67"/>
      <c r="H690" s="67"/>
    </row>
    <row r="691" spans="1:8" s="2" customFormat="1" x14ac:dyDescent="0.25">
      <c r="A691" t="s">
        <v>176</v>
      </c>
      <c r="B691"/>
      <c r="C691" t="s">
        <v>394</v>
      </c>
      <c r="D691"/>
      <c r="E691" t="s">
        <v>1762</v>
      </c>
      <c r="F691" s="67"/>
      <c r="G691" s="67"/>
      <c r="H691" s="67"/>
    </row>
    <row r="692" spans="1:8" s="2" customFormat="1" x14ac:dyDescent="0.25">
      <c r="A692" t="s">
        <v>176</v>
      </c>
      <c r="B692"/>
      <c r="C692" t="s">
        <v>394</v>
      </c>
      <c r="D692"/>
      <c r="E692" t="s">
        <v>1763</v>
      </c>
      <c r="F692" s="67"/>
      <c r="G692" s="67"/>
      <c r="H692" s="67"/>
    </row>
    <row r="693" spans="1:8" s="2" customFormat="1" x14ac:dyDescent="0.25">
      <c r="A693" t="s">
        <v>176</v>
      </c>
      <c r="B693"/>
      <c r="C693" t="s">
        <v>394</v>
      </c>
      <c r="D693"/>
      <c r="E693" t="s">
        <v>1764</v>
      </c>
      <c r="F693" s="67"/>
      <c r="G693" s="67"/>
      <c r="H693" s="67"/>
    </row>
    <row r="694" spans="1:8" s="2" customFormat="1" x14ac:dyDescent="0.25">
      <c r="A694" t="s">
        <v>176</v>
      </c>
      <c r="B694"/>
      <c r="C694" t="s">
        <v>394</v>
      </c>
      <c r="D694"/>
      <c r="E694" t="s">
        <v>1765</v>
      </c>
      <c r="F694" s="67"/>
      <c r="G694" s="67"/>
      <c r="H694" s="67"/>
    </row>
    <row r="695" spans="1:8" s="2" customFormat="1" x14ac:dyDescent="0.25">
      <c r="A695" t="s">
        <v>176</v>
      </c>
      <c r="B695"/>
      <c r="C695" t="s">
        <v>394</v>
      </c>
      <c r="D695"/>
      <c r="E695" t="s">
        <v>1766</v>
      </c>
      <c r="F695" s="67"/>
      <c r="G695" s="67"/>
      <c r="H695" s="67"/>
    </row>
    <row r="696" spans="1:8" s="2" customFormat="1" x14ac:dyDescent="0.25">
      <c r="A696" t="s">
        <v>176</v>
      </c>
      <c r="B696"/>
      <c r="C696" t="s">
        <v>394</v>
      </c>
      <c r="D696"/>
      <c r="E696" t="s">
        <v>1767</v>
      </c>
      <c r="F696" s="67"/>
      <c r="G696" s="67"/>
      <c r="H696" s="67"/>
    </row>
    <row r="697" spans="1:8" s="2" customFormat="1" x14ac:dyDescent="0.25">
      <c r="A697" t="s">
        <v>176</v>
      </c>
      <c r="B697"/>
      <c r="C697" t="s">
        <v>394</v>
      </c>
      <c r="D697"/>
      <c r="E697" t="s">
        <v>1768</v>
      </c>
      <c r="F697" s="67"/>
      <c r="G697" s="67"/>
      <c r="H697" s="67"/>
    </row>
    <row r="698" spans="1:8" s="2" customFormat="1" x14ac:dyDescent="0.25">
      <c r="A698" t="s">
        <v>176</v>
      </c>
      <c r="B698"/>
      <c r="C698" t="s">
        <v>394</v>
      </c>
      <c r="D698"/>
      <c r="E698" t="s">
        <v>1769</v>
      </c>
      <c r="F698" s="67"/>
      <c r="G698" s="67"/>
      <c r="H698" s="67"/>
    </row>
    <row r="699" spans="1:8" s="2" customFormat="1" x14ac:dyDescent="0.25">
      <c r="A699" t="s">
        <v>176</v>
      </c>
      <c r="B699"/>
      <c r="C699" t="s">
        <v>394</v>
      </c>
      <c r="D699"/>
      <c r="E699" t="s">
        <v>1770</v>
      </c>
      <c r="F699" s="67"/>
      <c r="G699" s="67"/>
      <c r="H699" s="67"/>
    </row>
    <row r="700" spans="1:8" s="2" customFormat="1" x14ac:dyDescent="0.25">
      <c r="A700" t="s">
        <v>176</v>
      </c>
      <c r="B700"/>
      <c r="C700" t="s">
        <v>394</v>
      </c>
      <c r="D700"/>
      <c r="E700" t="s">
        <v>1771</v>
      </c>
      <c r="F700" s="67"/>
      <c r="G700" s="67"/>
      <c r="H700" s="67"/>
    </row>
    <row r="701" spans="1:8" s="2" customFormat="1" x14ac:dyDescent="0.25">
      <c r="A701" t="s">
        <v>176</v>
      </c>
      <c r="B701"/>
      <c r="C701" t="s">
        <v>394</v>
      </c>
      <c r="D701"/>
      <c r="E701" t="s">
        <v>1772</v>
      </c>
      <c r="F701" s="67"/>
      <c r="G701" s="67"/>
      <c r="H701" s="67"/>
    </row>
    <row r="702" spans="1:8" s="2" customFormat="1" x14ac:dyDescent="0.25">
      <c r="A702" t="s">
        <v>176</v>
      </c>
      <c r="B702"/>
      <c r="C702" t="s">
        <v>394</v>
      </c>
      <c r="D702"/>
      <c r="E702" t="s">
        <v>1773</v>
      </c>
      <c r="F702" s="67"/>
      <c r="G702" s="67"/>
      <c r="H702" s="67"/>
    </row>
    <row r="703" spans="1:8" s="2" customFormat="1" x14ac:dyDescent="0.25">
      <c r="A703" t="s">
        <v>176</v>
      </c>
      <c r="B703"/>
      <c r="C703" t="s">
        <v>394</v>
      </c>
      <c r="D703"/>
      <c r="E703" t="s">
        <v>1774</v>
      </c>
      <c r="F703" s="67"/>
      <c r="G703" s="67"/>
      <c r="H703" s="67"/>
    </row>
    <row r="704" spans="1:8" s="2" customFormat="1" x14ac:dyDescent="0.25">
      <c r="A704" t="s">
        <v>176</v>
      </c>
      <c r="B704"/>
      <c r="C704" t="s">
        <v>394</v>
      </c>
      <c r="D704"/>
      <c r="E704" t="s">
        <v>1775</v>
      </c>
      <c r="F704" s="67"/>
      <c r="G704" s="67"/>
      <c r="H704" s="67"/>
    </row>
    <row r="705" spans="1:8" s="2" customFormat="1" x14ac:dyDescent="0.25">
      <c r="A705" t="s">
        <v>176</v>
      </c>
      <c r="B705"/>
      <c r="C705" t="s">
        <v>394</v>
      </c>
      <c r="D705"/>
      <c r="E705" t="s">
        <v>1776</v>
      </c>
      <c r="F705" s="67"/>
      <c r="G705" s="67"/>
      <c r="H705" s="67"/>
    </row>
    <row r="706" spans="1:8" s="2" customFormat="1" x14ac:dyDescent="0.25">
      <c r="A706" t="s">
        <v>176</v>
      </c>
      <c r="B706"/>
      <c r="C706" t="s">
        <v>394</v>
      </c>
      <c r="D706"/>
      <c r="E706" t="s">
        <v>1777</v>
      </c>
      <c r="F706" s="67"/>
      <c r="G706" s="67"/>
      <c r="H706" s="67"/>
    </row>
    <row r="707" spans="1:8" s="2" customFormat="1" x14ac:dyDescent="0.25">
      <c r="A707" t="s">
        <v>176</v>
      </c>
      <c r="B707"/>
      <c r="C707" t="s">
        <v>394</v>
      </c>
      <c r="D707"/>
      <c r="E707" t="s">
        <v>1778</v>
      </c>
      <c r="F707" s="67"/>
      <c r="G707" s="67"/>
      <c r="H707" s="67"/>
    </row>
    <row r="708" spans="1:8" s="2" customFormat="1" x14ac:dyDescent="0.25">
      <c r="A708" t="s">
        <v>176</v>
      </c>
      <c r="B708"/>
      <c r="C708" t="s">
        <v>394</v>
      </c>
      <c r="D708"/>
      <c r="E708" t="s">
        <v>1779</v>
      </c>
      <c r="F708" s="67"/>
      <c r="G708" s="67"/>
      <c r="H708" s="67"/>
    </row>
    <row r="709" spans="1:8" s="2" customFormat="1" x14ac:dyDescent="0.25">
      <c r="A709" t="s">
        <v>176</v>
      </c>
      <c r="B709"/>
      <c r="C709" t="s">
        <v>394</v>
      </c>
      <c r="D709"/>
      <c r="E709" t="s">
        <v>1780</v>
      </c>
      <c r="F709" s="67"/>
      <c r="G709" s="67"/>
      <c r="H709" s="67"/>
    </row>
    <row r="710" spans="1:8" s="2" customFormat="1" x14ac:dyDescent="0.25">
      <c r="A710" t="s">
        <v>176</v>
      </c>
      <c r="B710"/>
      <c r="C710" t="s">
        <v>394</v>
      </c>
      <c r="D710"/>
      <c r="E710" t="s">
        <v>1781</v>
      </c>
      <c r="F710" s="67"/>
      <c r="G710" s="67"/>
      <c r="H710" s="67"/>
    </row>
    <row r="711" spans="1:8" s="2" customFormat="1" x14ac:dyDescent="0.25">
      <c r="A711" t="s">
        <v>176</v>
      </c>
      <c r="B711"/>
      <c r="C711" t="s">
        <v>394</v>
      </c>
      <c r="D711"/>
      <c r="E711" t="s">
        <v>1782</v>
      </c>
      <c r="F711" s="67"/>
      <c r="G711" s="67"/>
      <c r="H711" s="67"/>
    </row>
    <row r="712" spans="1:8" s="2" customFormat="1" x14ac:dyDescent="0.25">
      <c r="A712" t="s">
        <v>176</v>
      </c>
      <c r="B712"/>
      <c r="C712" t="s">
        <v>394</v>
      </c>
      <c r="D712"/>
      <c r="E712" t="s">
        <v>1783</v>
      </c>
      <c r="F712" s="67"/>
      <c r="G712" s="67"/>
      <c r="H712" s="67"/>
    </row>
    <row r="713" spans="1:8" s="2" customFormat="1" x14ac:dyDescent="0.25">
      <c r="A713" t="s">
        <v>176</v>
      </c>
      <c r="B713"/>
      <c r="C713" t="s">
        <v>394</v>
      </c>
      <c r="D713"/>
      <c r="E713" t="s">
        <v>1784</v>
      </c>
      <c r="F713" s="67"/>
      <c r="G713" s="67"/>
      <c r="H713" s="67"/>
    </row>
    <row r="714" spans="1:8" s="2" customFormat="1" x14ac:dyDescent="0.25">
      <c r="A714" t="s">
        <v>176</v>
      </c>
      <c r="B714"/>
      <c r="C714" t="s">
        <v>399</v>
      </c>
      <c r="D714"/>
      <c r="E714" t="s">
        <v>1785</v>
      </c>
      <c r="F714" s="67"/>
      <c r="G714" s="67"/>
      <c r="H714" s="67"/>
    </row>
    <row r="715" spans="1:8" s="2" customFormat="1" x14ac:dyDescent="0.25">
      <c r="A715" t="s">
        <v>176</v>
      </c>
      <c r="B715"/>
      <c r="C715" t="s">
        <v>399</v>
      </c>
      <c r="D715"/>
      <c r="E715" t="s">
        <v>1786</v>
      </c>
      <c r="F715" s="67"/>
      <c r="G715" s="67"/>
      <c r="H715" s="67"/>
    </row>
    <row r="716" spans="1:8" s="2" customFormat="1" x14ac:dyDescent="0.25">
      <c r="A716" t="s">
        <v>176</v>
      </c>
      <c r="B716"/>
      <c r="C716" t="s">
        <v>399</v>
      </c>
      <c r="D716"/>
      <c r="E716" t="s">
        <v>1787</v>
      </c>
      <c r="F716" s="67"/>
      <c r="G716" s="67"/>
      <c r="H716" s="67"/>
    </row>
    <row r="717" spans="1:8" s="2" customFormat="1" x14ac:dyDescent="0.25">
      <c r="A717" t="s">
        <v>176</v>
      </c>
      <c r="B717"/>
      <c r="C717" t="s">
        <v>399</v>
      </c>
      <c r="D717"/>
      <c r="E717" t="s">
        <v>1788</v>
      </c>
      <c r="F717" s="67"/>
      <c r="G717" s="67"/>
      <c r="H717" s="67"/>
    </row>
    <row r="718" spans="1:8" s="2" customFormat="1" x14ac:dyDescent="0.25">
      <c r="A718" t="s">
        <v>176</v>
      </c>
      <c r="B718"/>
      <c r="C718" t="s">
        <v>399</v>
      </c>
      <c r="D718"/>
      <c r="E718" t="s">
        <v>1789</v>
      </c>
      <c r="F718" s="67"/>
      <c r="G718" s="67"/>
      <c r="H718" s="67"/>
    </row>
    <row r="719" spans="1:8" s="2" customFormat="1" x14ac:dyDescent="0.25">
      <c r="A719" t="s">
        <v>176</v>
      </c>
      <c r="B719"/>
      <c r="C719" t="s">
        <v>399</v>
      </c>
      <c r="D719"/>
      <c r="E719" t="s">
        <v>1790</v>
      </c>
      <c r="F719" s="67"/>
      <c r="G719" s="67"/>
      <c r="H719" s="67"/>
    </row>
    <row r="720" spans="1:8" s="2" customFormat="1" x14ac:dyDescent="0.25">
      <c r="A720" t="s">
        <v>176</v>
      </c>
      <c r="B720"/>
      <c r="C720" t="s">
        <v>399</v>
      </c>
      <c r="D720"/>
      <c r="E720" t="s">
        <v>1791</v>
      </c>
      <c r="F720" s="67"/>
      <c r="G720" s="67"/>
      <c r="H720" s="67"/>
    </row>
    <row r="721" spans="1:8" s="2" customFormat="1" x14ac:dyDescent="0.25">
      <c r="A721" t="s">
        <v>176</v>
      </c>
      <c r="B721"/>
      <c r="C721" t="s">
        <v>399</v>
      </c>
      <c r="D721"/>
      <c r="E721" t="s">
        <v>1792</v>
      </c>
      <c r="F721" s="67"/>
      <c r="G721" s="67"/>
      <c r="H721" s="67"/>
    </row>
    <row r="722" spans="1:8" s="2" customFormat="1" x14ac:dyDescent="0.25">
      <c r="A722" t="s">
        <v>176</v>
      </c>
      <c r="B722"/>
      <c r="C722" t="s">
        <v>399</v>
      </c>
      <c r="D722"/>
      <c r="E722" t="s">
        <v>1793</v>
      </c>
      <c r="F722" s="67"/>
      <c r="G722" s="67"/>
      <c r="H722" s="67"/>
    </row>
    <row r="723" spans="1:8" s="2" customFormat="1" x14ac:dyDescent="0.25">
      <c r="A723" t="s">
        <v>176</v>
      </c>
      <c r="B723"/>
      <c r="C723" t="s">
        <v>399</v>
      </c>
      <c r="D723"/>
      <c r="E723" t="s">
        <v>1794</v>
      </c>
      <c r="F723" s="67"/>
      <c r="G723" s="67"/>
      <c r="H723" s="67"/>
    </row>
    <row r="724" spans="1:8" s="2" customFormat="1" x14ac:dyDescent="0.25">
      <c r="A724" t="s">
        <v>176</v>
      </c>
      <c r="B724"/>
      <c r="C724" t="s">
        <v>399</v>
      </c>
      <c r="D724"/>
      <c r="E724" t="s">
        <v>1795</v>
      </c>
      <c r="F724" s="67"/>
      <c r="G724" s="67"/>
      <c r="H724" s="67"/>
    </row>
    <row r="725" spans="1:8" s="2" customFormat="1" x14ac:dyDescent="0.25">
      <c r="A725" t="s">
        <v>176</v>
      </c>
      <c r="B725"/>
      <c r="C725" t="s">
        <v>399</v>
      </c>
      <c r="D725"/>
      <c r="E725" t="s">
        <v>1796</v>
      </c>
      <c r="F725" s="67"/>
      <c r="G725" s="67"/>
      <c r="H725" s="67"/>
    </row>
    <row r="726" spans="1:8" s="2" customFormat="1" x14ac:dyDescent="0.25">
      <c r="A726" t="s">
        <v>176</v>
      </c>
      <c r="B726"/>
      <c r="C726" t="s">
        <v>399</v>
      </c>
      <c r="D726"/>
      <c r="E726" t="s">
        <v>1797</v>
      </c>
      <c r="F726" s="67"/>
      <c r="G726" s="67"/>
      <c r="H726" s="67"/>
    </row>
    <row r="727" spans="1:8" s="2" customFormat="1" x14ac:dyDescent="0.25">
      <c r="A727" t="s">
        <v>176</v>
      </c>
      <c r="B727"/>
      <c r="C727" t="s">
        <v>399</v>
      </c>
      <c r="D727"/>
      <c r="E727" t="s">
        <v>1798</v>
      </c>
      <c r="F727" s="67"/>
      <c r="G727" s="67"/>
      <c r="H727" s="67"/>
    </row>
    <row r="728" spans="1:8" s="2" customFormat="1" x14ac:dyDescent="0.25">
      <c r="A728" t="s">
        <v>176</v>
      </c>
      <c r="B728"/>
      <c r="C728" t="s">
        <v>401</v>
      </c>
      <c r="D728"/>
      <c r="E728" t="s">
        <v>1799</v>
      </c>
      <c r="F728" s="67"/>
      <c r="G728" s="67"/>
      <c r="H728" s="67"/>
    </row>
    <row r="729" spans="1:8" s="2" customFormat="1" x14ac:dyDescent="0.25">
      <c r="A729" t="s">
        <v>176</v>
      </c>
      <c r="B729"/>
      <c r="C729" t="s">
        <v>401</v>
      </c>
      <c r="D729"/>
      <c r="E729" t="s">
        <v>1800</v>
      </c>
      <c r="F729" s="67"/>
      <c r="G729" s="67"/>
      <c r="H729" s="67"/>
    </row>
    <row r="730" spans="1:8" s="2" customFormat="1" x14ac:dyDescent="0.25">
      <c r="A730" t="s">
        <v>176</v>
      </c>
      <c r="B730"/>
      <c r="C730" t="s">
        <v>401</v>
      </c>
      <c r="D730"/>
      <c r="E730" t="s">
        <v>1801</v>
      </c>
      <c r="F730" s="67"/>
      <c r="G730" s="67"/>
      <c r="H730" s="67"/>
    </row>
    <row r="731" spans="1:8" s="2" customFormat="1" x14ac:dyDescent="0.25">
      <c r="A731" t="s">
        <v>176</v>
      </c>
      <c r="B731"/>
      <c r="C731" t="s">
        <v>401</v>
      </c>
      <c r="D731"/>
      <c r="E731" t="s">
        <v>1802</v>
      </c>
      <c r="F731" s="67"/>
      <c r="G731" s="67"/>
      <c r="H731" s="67"/>
    </row>
    <row r="732" spans="1:8" s="2" customFormat="1" x14ac:dyDescent="0.25">
      <c r="A732" t="s">
        <v>176</v>
      </c>
      <c r="B732"/>
      <c r="C732" t="s">
        <v>401</v>
      </c>
      <c r="D732"/>
      <c r="E732" t="s">
        <v>1803</v>
      </c>
      <c r="F732" s="67"/>
      <c r="G732" s="67"/>
      <c r="H732" s="67"/>
    </row>
    <row r="733" spans="1:8" s="2" customFormat="1" x14ac:dyDescent="0.25">
      <c r="A733" t="s">
        <v>176</v>
      </c>
      <c r="B733"/>
      <c r="C733" t="s">
        <v>401</v>
      </c>
      <c r="D733"/>
      <c r="E733" t="s">
        <v>1187</v>
      </c>
      <c r="F733" s="67"/>
      <c r="G733" s="67"/>
      <c r="H733" s="67"/>
    </row>
    <row r="734" spans="1:8" s="2" customFormat="1" x14ac:dyDescent="0.25">
      <c r="A734" t="s">
        <v>176</v>
      </c>
      <c r="B734"/>
      <c r="C734" t="s">
        <v>401</v>
      </c>
      <c r="D734"/>
      <c r="E734" t="s">
        <v>1804</v>
      </c>
      <c r="F734" s="67"/>
      <c r="G734" s="67"/>
      <c r="H734" s="67"/>
    </row>
    <row r="735" spans="1:8" s="2" customFormat="1" x14ac:dyDescent="0.25">
      <c r="A735" t="s">
        <v>176</v>
      </c>
      <c r="B735"/>
      <c r="C735" t="s">
        <v>401</v>
      </c>
      <c r="D735"/>
      <c r="E735" t="s">
        <v>1805</v>
      </c>
      <c r="F735" s="67"/>
      <c r="G735" s="67"/>
      <c r="H735" s="67"/>
    </row>
    <row r="736" spans="1:8" s="2" customFormat="1" x14ac:dyDescent="0.25">
      <c r="A736" t="s">
        <v>176</v>
      </c>
      <c r="B736"/>
      <c r="C736" t="s">
        <v>401</v>
      </c>
      <c r="D736"/>
      <c r="E736" t="s">
        <v>1806</v>
      </c>
      <c r="F736" s="67"/>
      <c r="G736" s="67"/>
      <c r="H736" s="67"/>
    </row>
    <row r="737" spans="1:8" s="2" customFormat="1" x14ac:dyDescent="0.25">
      <c r="A737" t="s">
        <v>176</v>
      </c>
      <c r="B737"/>
      <c r="C737" t="s">
        <v>401</v>
      </c>
      <c r="D737"/>
      <c r="E737" t="s">
        <v>1807</v>
      </c>
      <c r="F737" s="67"/>
      <c r="G737" s="67"/>
      <c r="H737" s="67"/>
    </row>
    <row r="738" spans="1:8" s="2" customFormat="1" x14ac:dyDescent="0.25">
      <c r="A738" t="s">
        <v>176</v>
      </c>
      <c r="B738"/>
      <c r="C738" t="s">
        <v>401</v>
      </c>
      <c r="D738"/>
      <c r="E738" t="s">
        <v>1808</v>
      </c>
      <c r="F738" s="67"/>
      <c r="G738" s="67"/>
      <c r="H738" s="67"/>
    </row>
    <row r="739" spans="1:8" s="2" customFormat="1" x14ac:dyDescent="0.25">
      <c r="A739" t="s">
        <v>176</v>
      </c>
      <c r="B739"/>
      <c r="C739" t="s">
        <v>401</v>
      </c>
      <c r="D739"/>
      <c r="E739" t="s">
        <v>1809</v>
      </c>
      <c r="F739" s="67"/>
      <c r="G739" s="67"/>
      <c r="H739" s="67"/>
    </row>
    <row r="740" spans="1:8" s="2" customFormat="1" x14ac:dyDescent="0.25">
      <c r="A740" t="s">
        <v>176</v>
      </c>
      <c r="B740"/>
      <c r="C740" t="s">
        <v>401</v>
      </c>
      <c r="D740"/>
      <c r="E740" t="s">
        <v>1810</v>
      </c>
      <c r="F740" s="67"/>
      <c r="G740" s="67"/>
      <c r="H740" s="67"/>
    </row>
    <row r="741" spans="1:8" s="2" customFormat="1" x14ac:dyDescent="0.25">
      <c r="A741" t="s">
        <v>176</v>
      </c>
      <c r="B741"/>
      <c r="C741" t="s">
        <v>401</v>
      </c>
      <c r="D741"/>
      <c r="E741" t="s">
        <v>1811</v>
      </c>
      <c r="F741" s="67"/>
      <c r="G741" s="67"/>
      <c r="H741" s="67"/>
    </row>
    <row r="742" spans="1:8" s="2" customFormat="1" x14ac:dyDescent="0.25">
      <c r="A742" t="s">
        <v>176</v>
      </c>
      <c r="B742"/>
      <c r="C742" t="s">
        <v>401</v>
      </c>
      <c r="D742"/>
      <c r="E742" t="s">
        <v>1812</v>
      </c>
      <c r="F742" s="67"/>
      <c r="G742" s="67"/>
      <c r="H742" s="67"/>
    </row>
    <row r="743" spans="1:8" s="2" customFormat="1" x14ac:dyDescent="0.25">
      <c r="A743" t="s">
        <v>176</v>
      </c>
      <c r="B743"/>
      <c r="C743" t="s">
        <v>401</v>
      </c>
      <c r="D743"/>
      <c r="E743" t="s">
        <v>1813</v>
      </c>
      <c r="F743" s="67"/>
      <c r="G743" s="67"/>
      <c r="H743" s="67"/>
    </row>
    <row r="744" spans="1:8" s="2" customFormat="1" x14ac:dyDescent="0.25">
      <c r="A744" t="s">
        <v>176</v>
      </c>
      <c r="B744"/>
      <c r="C744" t="s">
        <v>401</v>
      </c>
      <c r="D744"/>
      <c r="E744" t="s">
        <v>1814</v>
      </c>
      <c r="F744" s="67"/>
      <c r="G744" s="67"/>
      <c r="H744" s="67"/>
    </row>
    <row r="745" spans="1:8" s="2" customFormat="1" x14ac:dyDescent="0.25">
      <c r="A745" t="s">
        <v>176</v>
      </c>
      <c r="B745"/>
      <c r="C745" t="s">
        <v>401</v>
      </c>
      <c r="D745"/>
      <c r="E745" t="s">
        <v>1815</v>
      </c>
      <c r="F745" s="67"/>
      <c r="G745" s="67"/>
      <c r="H745" s="67"/>
    </row>
    <row r="746" spans="1:8" s="2" customFormat="1" x14ac:dyDescent="0.25">
      <c r="A746" t="s">
        <v>176</v>
      </c>
      <c r="B746"/>
      <c r="C746" t="s">
        <v>401</v>
      </c>
      <c r="D746"/>
      <c r="E746" t="s">
        <v>1816</v>
      </c>
      <c r="F746" s="67"/>
      <c r="G746" s="67"/>
      <c r="H746" s="67"/>
    </row>
    <row r="747" spans="1:8" s="2" customFormat="1" x14ac:dyDescent="0.25">
      <c r="A747" t="s">
        <v>176</v>
      </c>
      <c r="B747"/>
      <c r="C747" t="s">
        <v>401</v>
      </c>
      <c r="D747"/>
      <c r="E747" t="s">
        <v>1817</v>
      </c>
      <c r="F747" s="67"/>
      <c r="G747" s="67"/>
      <c r="H747" s="67"/>
    </row>
    <row r="748" spans="1:8" s="2" customFormat="1" x14ac:dyDescent="0.25">
      <c r="A748" t="s">
        <v>176</v>
      </c>
      <c r="B748"/>
      <c r="C748" t="s">
        <v>401</v>
      </c>
      <c r="D748"/>
      <c r="E748" t="s">
        <v>1818</v>
      </c>
      <c r="F748" s="67"/>
      <c r="G748" s="67"/>
      <c r="H748" s="67"/>
    </row>
    <row r="749" spans="1:8" s="2" customFormat="1" x14ac:dyDescent="0.25">
      <c r="A749" t="s">
        <v>176</v>
      </c>
      <c r="B749"/>
      <c r="C749" t="s">
        <v>401</v>
      </c>
      <c r="D749"/>
      <c r="E749" t="s">
        <v>1819</v>
      </c>
      <c r="F749" s="67"/>
      <c r="G749" s="67"/>
      <c r="H749" s="67"/>
    </row>
    <row r="750" spans="1:8" s="2" customFormat="1" x14ac:dyDescent="0.25">
      <c r="A750" t="s">
        <v>176</v>
      </c>
      <c r="B750"/>
      <c r="C750" t="s">
        <v>401</v>
      </c>
      <c r="D750"/>
      <c r="E750" t="s">
        <v>1820</v>
      </c>
      <c r="F750" s="67"/>
      <c r="G750" s="67"/>
      <c r="H750" s="67"/>
    </row>
    <row r="751" spans="1:8" s="2" customFormat="1" x14ac:dyDescent="0.25">
      <c r="A751" t="s">
        <v>176</v>
      </c>
      <c r="B751"/>
      <c r="C751" t="s">
        <v>401</v>
      </c>
      <c r="D751"/>
      <c r="E751" t="s">
        <v>1821</v>
      </c>
      <c r="F751" s="67"/>
      <c r="G751" s="67"/>
      <c r="H751" s="67"/>
    </row>
    <row r="752" spans="1:8" s="2" customFormat="1" x14ac:dyDescent="0.25">
      <c r="A752" t="s">
        <v>176</v>
      </c>
      <c r="B752"/>
      <c r="C752" t="s">
        <v>401</v>
      </c>
      <c r="D752"/>
      <c r="E752" t="s">
        <v>1822</v>
      </c>
      <c r="F752" s="67"/>
      <c r="G752" s="67"/>
      <c r="H752" s="67"/>
    </row>
    <row r="753" spans="1:8" s="2" customFormat="1" x14ac:dyDescent="0.25">
      <c r="A753" t="s">
        <v>176</v>
      </c>
      <c r="B753"/>
      <c r="C753" t="s">
        <v>401</v>
      </c>
      <c r="D753"/>
      <c r="E753" t="s">
        <v>1823</v>
      </c>
      <c r="F753" s="67"/>
      <c r="G753" s="67"/>
      <c r="H753" s="67"/>
    </row>
    <row r="754" spans="1:8" s="2" customFormat="1" x14ac:dyDescent="0.25">
      <c r="A754" t="s">
        <v>176</v>
      </c>
      <c r="B754"/>
      <c r="C754" t="s">
        <v>401</v>
      </c>
      <c r="D754"/>
      <c r="E754" t="s">
        <v>1824</v>
      </c>
      <c r="F754" s="67"/>
      <c r="G754" s="67"/>
      <c r="H754" s="67"/>
    </row>
    <row r="755" spans="1:8" s="2" customFormat="1" x14ac:dyDescent="0.25">
      <c r="A755" t="s">
        <v>176</v>
      </c>
      <c r="B755"/>
      <c r="C755" t="s">
        <v>401</v>
      </c>
      <c r="D755"/>
      <c r="E755" t="s">
        <v>1825</v>
      </c>
      <c r="F755" s="67"/>
      <c r="G755" s="67"/>
      <c r="H755" s="67"/>
    </row>
    <row r="756" spans="1:8" s="2" customFormat="1" x14ac:dyDescent="0.25">
      <c r="A756" t="s">
        <v>176</v>
      </c>
      <c r="B756"/>
      <c r="C756" t="s">
        <v>401</v>
      </c>
      <c r="D756"/>
      <c r="E756" t="s">
        <v>1826</v>
      </c>
      <c r="F756" s="67"/>
      <c r="G756" s="67"/>
      <c r="H756" s="67"/>
    </row>
    <row r="757" spans="1:8" s="2" customFormat="1" x14ac:dyDescent="0.25">
      <c r="A757" t="s">
        <v>176</v>
      </c>
      <c r="B757"/>
      <c r="C757" t="s">
        <v>401</v>
      </c>
      <c r="D757"/>
      <c r="E757" t="s">
        <v>1827</v>
      </c>
      <c r="F757" s="67"/>
      <c r="G757" s="67"/>
      <c r="H757" s="67"/>
    </row>
    <row r="758" spans="1:8" s="2" customFormat="1" x14ac:dyDescent="0.25">
      <c r="A758" t="s">
        <v>176</v>
      </c>
      <c r="B758"/>
      <c r="C758" t="s">
        <v>401</v>
      </c>
      <c r="D758"/>
      <c r="E758" t="s">
        <v>1828</v>
      </c>
      <c r="F758" s="67"/>
      <c r="G758" s="67"/>
      <c r="H758" s="67"/>
    </row>
    <row r="759" spans="1:8" s="2" customFormat="1" x14ac:dyDescent="0.25">
      <c r="A759" t="s">
        <v>176</v>
      </c>
      <c r="B759"/>
      <c r="C759" t="s">
        <v>403</v>
      </c>
      <c r="D759"/>
      <c r="E759" t="s">
        <v>1829</v>
      </c>
      <c r="F759" s="67"/>
      <c r="G759" s="67"/>
      <c r="H759" s="67"/>
    </row>
    <row r="760" spans="1:8" s="2" customFormat="1" x14ac:dyDescent="0.25">
      <c r="A760" t="s">
        <v>176</v>
      </c>
      <c r="B760"/>
      <c r="C760" t="s">
        <v>403</v>
      </c>
      <c r="D760"/>
      <c r="E760" t="s">
        <v>1830</v>
      </c>
      <c r="F760" s="67"/>
      <c r="G760" s="67"/>
      <c r="H760" s="67"/>
    </row>
    <row r="761" spans="1:8" s="2" customFormat="1" x14ac:dyDescent="0.25">
      <c r="A761" t="s">
        <v>176</v>
      </c>
      <c r="B761"/>
      <c r="C761" t="s">
        <v>403</v>
      </c>
      <c r="D761"/>
      <c r="E761" t="s">
        <v>1831</v>
      </c>
      <c r="F761" s="67"/>
      <c r="G761" s="67"/>
      <c r="H761" s="67"/>
    </row>
    <row r="762" spans="1:8" s="2" customFormat="1" x14ac:dyDescent="0.25">
      <c r="A762" t="s">
        <v>176</v>
      </c>
      <c r="B762"/>
      <c r="C762" t="s">
        <v>403</v>
      </c>
      <c r="D762"/>
      <c r="E762" t="s">
        <v>1832</v>
      </c>
      <c r="F762" s="67"/>
      <c r="G762" s="67"/>
      <c r="H762" s="67"/>
    </row>
    <row r="763" spans="1:8" s="2" customFormat="1" x14ac:dyDescent="0.25">
      <c r="A763" t="s">
        <v>176</v>
      </c>
      <c r="B763"/>
      <c r="C763" t="s">
        <v>403</v>
      </c>
      <c r="D763"/>
      <c r="E763" t="s">
        <v>1833</v>
      </c>
      <c r="F763" s="67"/>
      <c r="G763" s="67"/>
      <c r="H763" s="67"/>
    </row>
    <row r="764" spans="1:8" s="2" customFormat="1" x14ac:dyDescent="0.25">
      <c r="A764" t="s">
        <v>176</v>
      </c>
      <c r="B764"/>
      <c r="C764" t="s">
        <v>403</v>
      </c>
      <c r="D764"/>
      <c r="E764" t="s">
        <v>1834</v>
      </c>
      <c r="F764" s="67"/>
      <c r="G764" s="67"/>
      <c r="H764" s="67"/>
    </row>
    <row r="765" spans="1:8" s="2" customFormat="1" x14ac:dyDescent="0.25">
      <c r="A765" t="s">
        <v>176</v>
      </c>
      <c r="B765"/>
      <c r="C765" t="s">
        <v>403</v>
      </c>
      <c r="D765"/>
      <c r="E765" t="s">
        <v>1835</v>
      </c>
      <c r="F765" s="67"/>
      <c r="G765" s="67"/>
      <c r="H765" s="67"/>
    </row>
    <row r="766" spans="1:8" s="2" customFormat="1" x14ac:dyDescent="0.25">
      <c r="A766" t="s">
        <v>176</v>
      </c>
      <c r="B766"/>
      <c r="C766" t="s">
        <v>403</v>
      </c>
      <c r="D766"/>
      <c r="E766" t="s">
        <v>1836</v>
      </c>
      <c r="F766" s="67"/>
      <c r="G766" s="67"/>
      <c r="H766" s="67"/>
    </row>
    <row r="767" spans="1:8" s="2" customFormat="1" x14ac:dyDescent="0.25">
      <c r="A767" t="s">
        <v>176</v>
      </c>
      <c r="B767"/>
      <c r="C767" t="s">
        <v>403</v>
      </c>
      <c r="D767"/>
      <c r="E767" t="s">
        <v>1837</v>
      </c>
      <c r="F767" s="67"/>
      <c r="G767" s="67"/>
      <c r="H767" s="67"/>
    </row>
    <row r="768" spans="1:8" s="2" customFormat="1" x14ac:dyDescent="0.25">
      <c r="A768" t="s">
        <v>176</v>
      </c>
      <c r="B768"/>
      <c r="C768" t="s">
        <v>403</v>
      </c>
      <c r="D768"/>
      <c r="E768" t="s">
        <v>1838</v>
      </c>
      <c r="F768" s="67"/>
      <c r="G768" s="67"/>
      <c r="H768" s="67"/>
    </row>
    <row r="769" spans="1:8" s="2" customFormat="1" x14ac:dyDescent="0.25">
      <c r="A769" t="s">
        <v>176</v>
      </c>
      <c r="B769"/>
      <c r="C769" t="s">
        <v>403</v>
      </c>
      <c r="D769"/>
      <c r="E769" t="s">
        <v>1839</v>
      </c>
      <c r="F769" s="67"/>
      <c r="G769" s="67"/>
      <c r="H769" s="67"/>
    </row>
    <row r="770" spans="1:8" s="2" customFormat="1" x14ac:dyDescent="0.25">
      <c r="A770" t="s">
        <v>176</v>
      </c>
      <c r="B770"/>
      <c r="C770" t="s">
        <v>403</v>
      </c>
      <c r="D770"/>
      <c r="E770" t="s">
        <v>1840</v>
      </c>
      <c r="F770" s="67"/>
      <c r="G770" s="67"/>
      <c r="H770" s="67"/>
    </row>
    <row r="771" spans="1:8" s="2" customFormat="1" x14ac:dyDescent="0.25">
      <c r="A771" t="s">
        <v>176</v>
      </c>
      <c r="B771"/>
      <c r="C771" t="s">
        <v>403</v>
      </c>
      <c r="D771"/>
      <c r="E771" t="s">
        <v>1841</v>
      </c>
      <c r="F771" s="67"/>
      <c r="G771" s="67"/>
      <c r="H771" s="67"/>
    </row>
    <row r="772" spans="1:8" s="2" customFormat="1" x14ac:dyDescent="0.25">
      <c r="A772" t="s">
        <v>176</v>
      </c>
      <c r="B772"/>
      <c r="C772" t="s">
        <v>403</v>
      </c>
      <c r="D772"/>
      <c r="E772" t="s">
        <v>1842</v>
      </c>
      <c r="F772" s="67"/>
      <c r="G772" s="67"/>
      <c r="H772" s="67"/>
    </row>
    <row r="773" spans="1:8" s="2" customFormat="1" x14ac:dyDescent="0.25">
      <c r="A773" t="s">
        <v>176</v>
      </c>
      <c r="B773"/>
      <c r="C773" t="s">
        <v>403</v>
      </c>
      <c r="D773"/>
      <c r="E773" t="s">
        <v>1843</v>
      </c>
      <c r="F773" s="67"/>
      <c r="G773" s="67"/>
      <c r="H773" s="67"/>
    </row>
    <row r="774" spans="1:8" s="2" customFormat="1" x14ac:dyDescent="0.25">
      <c r="A774" t="s">
        <v>176</v>
      </c>
      <c r="B774"/>
      <c r="C774" t="s">
        <v>403</v>
      </c>
      <c r="D774"/>
      <c r="E774" t="s">
        <v>1844</v>
      </c>
      <c r="F774" s="67"/>
      <c r="G774" s="67"/>
      <c r="H774" s="67"/>
    </row>
    <row r="775" spans="1:8" s="2" customFormat="1" x14ac:dyDescent="0.25">
      <c r="A775" t="s">
        <v>176</v>
      </c>
      <c r="B775"/>
      <c r="C775" t="s">
        <v>403</v>
      </c>
      <c r="D775"/>
      <c r="E775" t="s">
        <v>1845</v>
      </c>
      <c r="F775" s="67"/>
      <c r="G775" s="67"/>
      <c r="H775" s="67"/>
    </row>
    <row r="776" spans="1:8" s="2" customFormat="1" x14ac:dyDescent="0.25">
      <c r="A776" t="s">
        <v>176</v>
      </c>
      <c r="B776"/>
      <c r="C776" t="s">
        <v>403</v>
      </c>
      <c r="D776"/>
      <c r="E776" t="s">
        <v>1846</v>
      </c>
      <c r="F776" s="67"/>
      <c r="G776" s="67"/>
      <c r="H776" s="67"/>
    </row>
    <row r="777" spans="1:8" s="2" customFormat="1" x14ac:dyDescent="0.25">
      <c r="A777" t="s">
        <v>176</v>
      </c>
      <c r="B777"/>
      <c r="C777" t="s">
        <v>403</v>
      </c>
      <c r="D777"/>
      <c r="E777" t="s">
        <v>1847</v>
      </c>
      <c r="F777" s="67"/>
      <c r="G777" s="67"/>
      <c r="H777" s="67"/>
    </row>
    <row r="778" spans="1:8" s="2" customFormat="1" x14ac:dyDescent="0.25">
      <c r="A778" t="s">
        <v>176</v>
      </c>
      <c r="B778"/>
      <c r="C778" t="s">
        <v>403</v>
      </c>
      <c r="D778"/>
      <c r="E778" t="s">
        <v>1848</v>
      </c>
      <c r="F778" s="67"/>
      <c r="G778" s="67"/>
      <c r="H778" s="67"/>
    </row>
    <row r="779" spans="1:8" s="2" customFormat="1" x14ac:dyDescent="0.25">
      <c r="A779" t="s">
        <v>176</v>
      </c>
      <c r="B779"/>
      <c r="C779" t="s">
        <v>403</v>
      </c>
      <c r="D779"/>
      <c r="E779" t="s">
        <v>1849</v>
      </c>
      <c r="F779" s="67"/>
      <c r="G779" s="67"/>
      <c r="H779" s="67"/>
    </row>
    <row r="780" spans="1:8" s="2" customFormat="1" x14ac:dyDescent="0.25">
      <c r="A780" t="s">
        <v>176</v>
      </c>
      <c r="B780"/>
      <c r="C780" t="s">
        <v>403</v>
      </c>
      <c r="D780"/>
      <c r="E780" t="s">
        <v>1850</v>
      </c>
      <c r="F780" s="67"/>
      <c r="G780" s="67"/>
      <c r="H780" s="67"/>
    </row>
    <row r="781" spans="1:8" s="2" customFormat="1" x14ac:dyDescent="0.25">
      <c r="A781" t="s">
        <v>176</v>
      </c>
      <c r="B781"/>
      <c r="C781" t="s">
        <v>403</v>
      </c>
      <c r="D781"/>
      <c r="E781" t="s">
        <v>1851</v>
      </c>
      <c r="F781" s="67"/>
      <c r="G781" s="67"/>
      <c r="H781" s="67"/>
    </row>
    <row r="782" spans="1:8" s="2" customFormat="1" x14ac:dyDescent="0.25">
      <c r="A782" t="s">
        <v>176</v>
      </c>
      <c r="B782"/>
      <c r="C782" t="s">
        <v>403</v>
      </c>
      <c r="D782"/>
      <c r="E782" t="s">
        <v>1852</v>
      </c>
      <c r="F782" s="67"/>
      <c r="G782" s="67"/>
      <c r="H782" s="67"/>
    </row>
    <row r="783" spans="1:8" s="2" customFormat="1" x14ac:dyDescent="0.25">
      <c r="A783" t="s">
        <v>176</v>
      </c>
      <c r="B783"/>
      <c r="C783" t="s">
        <v>403</v>
      </c>
      <c r="D783"/>
      <c r="E783" t="s">
        <v>1853</v>
      </c>
      <c r="F783" s="67"/>
      <c r="G783" s="67"/>
      <c r="H783" s="67"/>
    </row>
    <row r="784" spans="1:8" s="2" customFormat="1" x14ac:dyDescent="0.25">
      <c r="A784" t="s">
        <v>176</v>
      </c>
      <c r="B784"/>
      <c r="C784" t="s">
        <v>403</v>
      </c>
      <c r="D784"/>
      <c r="E784" t="s">
        <v>1854</v>
      </c>
      <c r="F784" s="67"/>
      <c r="G784" s="67"/>
      <c r="H784" s="67"/>
    </row>
    <row r="785" spans="1:8" s="2" customFormat="1" x14ac:dyDescent="0.25">
      <c r="A785" t="s">
        <v>176</v>
      </c>
      <c r="B785"/>
      <c r="C785" t="s">
        <v>403</v>
      </c>
      <c r="D785"/>
      <c r="E785" t="s">
        <v>1855</v>
      </c>
      <c r="F785" s="67"/>
      <c r="G785" s="67"/>
      <c r="H785" s="67"/>
    </row>
    <row r="786" spans="1:8" s="2" customFormat="1" x14ac:dyDescent="0.25">
      <c r="A786" t="s">
        <v>176</v>
      </c>
      <c r="B786"/>
      <c r="C786" t="s">
        <v>403</v>
      </c>
      <c r="D786"/>
      <c r="E786" t="s">
        <v>1856</v>
      </c>
      <c r="F786" s="67"/>
      <c r="G786" s="67"/>
      <c r="H786" s="67"/>
    </row>
    <row r="787" spans="1:8" s="2" customFormat="1" x14ac:dyDescent="0.25">
      <c r="A787" t="s">
        <v>176</v>
      </c>
      <c r="B787"/>
      <c r="C787" t="s">
        <v>403</v>
      </c>
      <c r="D787"/>
      <c r="E787" t="s">
        <v>600</v>
      </c>
      <c r="F787" s="67"/>
      <c r="G787" s="67"/>
      <c r="H787" s="67"/>
    </row>
    <row r="788" spans="1:8" s="2" customFormat="1" x14ac:dyDescent="0.25">
      <c r="A788" t="s">
        <v>176</v>
      </c>
      <c r="B788"/>
      <c r="C788" t="s">
        <v>403</v>
      </c>
      <c r="D788"/>
      <c r="E788" t="s">
        <v>1857</v>
      </c>
      <c r="F788" s="67"/>
      <c r="G788" s="67"/>
      <c r="H788" s="67"/>
    </row>
    <row r="789" spans="1:8" s="2" customFormat="1" x14ac:dyDescent="0.25">
      <c r="A789" t="s">
        <v>176</v>
      </c>
      <c r="B789"/>
      <c r="C789" t="s">
        <v>403</v>
      </c>
      <c r="D789"/>
      <c r="E789" t="s">
        <v>1858</v>
      </c>
      <c r="F789" s="67"/>
      <c r="G789" s="67"/>
      <c r="H789" s="67"/>
    </row>
    <row r="790" spans="1:8" s="2" customFormat="1" x14ac:dyDescent="0.25">
      <c r="A790" t="s">
        <v>176</v>
      </c>
      <c r="B790"/>
      <c r="C790" t="s">
        <v>403</v>
      </c>
      <c r="D790"/>
      <c r="E790" t="s">
        <v>1859</v>
      </c>
      <c r="F790" s="67"/>
      <c r="G790" s="67"/>
      <c r="H790" s="67"/>
    </row>
    <row r="791" spans="1:8" s="2" customFormat="1" x14ac:dyDescent="0.25">
      <c r="A791" t="s">
        <v>176</v>
      </c>
      <c r="B791"/>
      <c r="C791" t="s">
        <v>403</v>
      </c>
      <c r="D791"/>
      <c r="E791" t="s">
        <v>1860</v>
      </c>
      <c r="F791" s="67"/>
      <c r="G791" s="67"/>
      <c r="H791" s="67"/>
    </row>
    <row r="792" spans="1:8" s="2" customFormat="1" x14ac:dyDescent="0.25">
      <c r="A792" t="s">
        <v>176</v>
      </c>
      <c r="B792"/>
      <c r="C792" t="s">
        <v>403</v>
      </c>
      <c r="D792"/>
      <c r="E792" t="s">
        <v>1423</v>
      </c>
      <c r="F792" s="67"/>
      <c r="G792" s="67"/>
      <c r="H792" s="67"/>
    </row>
    <row r="793" spans="1:8" s="2" customFormat="1" x14ac:dyDescent="0.25">
      <c r="A793" t="s">
        <v>176</v>
      </c>
      <c r="B793"/>
      <c r="C793" t="s">
        <v>403</v>
      </c>
      <c r="D793"/>
      <c r="E793" t="s">
        <v>1861</v>
      </c>
      <c r="F793" s="67"/>
      <c r="G793" s="67"/>
      <c r="H793" s="67"/>
    </row>
    <row r="794" spans="1:8" s="2" customFormat="1" x14ac:dyDescent="0.25">
      <c r="A794" t="s">
        <v>176</v>
      </c>
      <c r="B794"/>
      <c r="C794" t="s">
        <v>403</v>
      </c>
      <c r="D794"/>
      <c r="E794" t="s">
        <v>1862</v>
      </c>
      <c r="F794" s="67"/>
      <c r="G794" s="67"/>
      <c r="H794" s="67"/>
    </row>
    <row r="795" spans="1:8" s="2" customFormat="1" x14ac:dyDescent="0.25">
      <c r="A795" t="s">
        <v>176</v>
      </c>
      <c r="B795"/>
      <c r="C795" t="s">
        <v>403</v>
      </c>
      <c r="D795"/>
      <c r="E795" t="s">
        <v>1863</v>
      </c>
      <c r="F795" s="67"/>
      <c r="G795" s="67"/>
      <c r="H795" s="67"/>
    </row>
    <row r="796" spans="1:8" s="2" customFormat="1" x14ac:dyDescent="0.25">
      <c r="A796" t="s">
        <v>176</v>
      </c>
      <c r="B796"/>
      <c r="C796" t="s">
        <v>403</v>
      </c>
      <c r="D796"/>
      <c r="E796" t="s">
        <v>1864</v>
      </c>
      <c r="F796" s="67"/>
      <c r="G796" s="67"/>
      <c r="H796" s="67"/>
    </row>
    <row r="797" spans="1:8" s="2" customFormat="1" x14ac:dyDescent="0.25">
      <c r="A797" t="s">
        <v>176</v>
      </c>
      <c r="B797"/>
      <c r="C797" t="s">
        <v>403</v>
      </c>
      <c r="D797"/>
      <c r="E797" t="s">
        <v>1865</v>
      </c>
      <c r="F797" s="67"/>
      <c r="G797" s="67"/>
      <c r="H797" s="67"/>
    </row>
    <row r="798" spans="1:8" s="2" customFormat="1" x14ac:dyDescent="0.25">
      <c r="A798" t="s">
        <v>176</v>
      </c>
      <c r="B798"/>
      <c r="C798" t="s">
        <v>403</v>
      </c>
      <c r="D798"/>
      <c r="E798" t="s">
        <v>1866</v>
      </c>
      <c r="F798" s="67"/>
      <c r="G798" s="67"/>
      <c r="H798" s="67"/>
    </row>
    <row r="799" spans="1:8" s="2" customFormat="1" x14ac:dyDescent="0.25">
      <c r="A799" t="s">
        <v>176</v>
      </c>
      <c r="B799"/>
      <c r="C799" t="s">
        <v>403</v>
      </c>
      <c r="D799"/>
      <c r="E799" t="s">
        <v>1867</v>
      </c>
      <c r="F799" s="67"/>
      <c r="G799" s="67"/>
      <c r="H799" s="67"/>
    </row>
    <row r="800" spans="1:8" s="2" customFormat="1" x14ac:dyDescent="0.25">
      <c r="A800" t="s">
        <v>176</v>
      </c>
      <c r="B800"/>
      <c r="C800" t="s">
        <v>403</v>
      </c>
      <c r="D800"/>
      <c r="E800" t="s">
        <v>1868</v>
      </c>
      <c r="F800" s="67"/>
      <c r="G800" s="67"/>
      <c r="H800" s="67"/>
    </row>
    <row r="801" spans="1:8" s="2" customFormat="1" x14ac:dyDescent="0.25">
      <c r="A801" t="s">
        <v>176</v>
      </c>
      <c r="B801"/>
      <c r="C801" t="s">
        <v>405</v>
      </c>
      <c r="D801" t="s">
        <v>1359</v>
      </c>
      <c r="E801" t="s">
        <v>1869</v>
      </c>
      <c r="F801" s="67"/>
      <c r="G801" s="67"/>
      <c r="H801" s="67"/>
    </row>
    <row r="802" spans="1:8" s="2" customFormat="1" x14ac:dyDescent="0.25">
      <c r="A802" t="s">
        <v>176</v>
      </c>
      <c r="B802"/>
      <c r="C802" t="s">
        <v>405</v>
      </c>
      <c r="D802" t="s">
        <v>1359</v>
      </c>
      <c r="E802" t="s">
        <v>1870</v>
      </c>
      <c r="F802" s="67"/>
      <c r="G802" s="67"/>
      <c r="H802" s="67"/>
    </row>
    <row r="803" spans="1:8" s="2" customFormat="1" x14ac:dyDescent="0.25">
      <c r="A803" t="s">
        <v>176</v>
      </c>
      <c r="B803"/>
      <c r="C803" t="s">
        <v>405</v>
      </c>
      <c r="D803" t="s">
        <v>1359</v>
      </c>
      <c r="E803" t="s">
        <v>1871</v>
      </c>
      <c r="F803" s="67"/>
      <c r="G803" s="67"/>
      <c r="H803" s="67"/>
    </row>
    <row r="804" spans="1:8" s="2" customFormat="1" x14ac:dyDescent="0.25">
      <c r="A804" t="s">
        <v>176</v>
      </c>
      <c r="B804"/>
      <c r="C804" t="s">
        <v>405</v>
      </c>
      <c r="D804" t="s">
        <v>1359</v>
      </c>
      <c r="E804" t="s">
        <v>1872</v>
      </c>
      <c r="F804" s="67"/>
      <c r="G804" s="67"/>
      <c r="H804" s="67"/>
    </row>
    <row r="805" spans="1:8" s="2" customFormat="1" x14ac:dyDescent="0.25">
      <c r="A805" t="s">
        <v>176</v>
      </c>
      <c r="B805"/>
      <c r="C805" t="s">
        <v>405</v>
      </c>
      <c r="D805"/>
      <c r="E805" t="s">
        <v>1873</v>
      </c>
      <c r="F805" s="67"/>
      <c r="G805" s="67"/>
      <c r="H805" s="67"/>
    </row>
    <row r="806" spans="1:8" s="2" customFormat="1" x14ac:dyDescent="0.25">
      <c r="A806" t="s">
        <v>176</v>
      </c>
      <c r="B806"/>
      <c r="C806" t="s">
        <v>405</v>
      </c>
      <c r="D806"/>
      <c r="E806" t="s">
        <v>1874</v>
      </c>
      <c r="F806" s="67"/>
      <c r="G806" s="67"/>
      <c r="H806" s="67"/>
    </row>
    <row r="807" spans="1:8" s="2" customFormat="1" x14ac:dyDescent="0.25">
      <c r="A807" t="s">
        <v>176</v>
      </c>
      <c r="B807"/>
      <c r="C807" t="s">
        <v>405</v>
      </c>
      <c r="D807"/>
      <c r="E807" t="s">
        <v>1875</v>
      </c>
      <c r="F807" s="67"/>
      <c r="G807" s="67"/>
      <c r="H807" s="67"/>
    </row>
    <row r="808" spans="1:8" s="2" customFormat="1" x14ac:dyDescent="0.25">
      <c r="A808" t="s">
        <v>176</v>
      </c>
      <c r="B808"/>
      <c r="C808" t="s">
        <v>405</v>
      </c>
      <c r="D808"/>
      <c r="E808" t="s">
        <v>1876</v>
      </c>
      <c r="F808" s="67"/>
      <c r="G808" s="67"/>
      <c r="H808" s="67"/>
    </row>
    <row r="809" spans="1:8" s="2" customFormat="1" x14ac:dyDescent="0.25">
      <c r="A809" t="s">
        <v>176</v>
      </c>
      <c r="B809"/>
      <c r="C809" t="s">
        <v>405</v>
      </c>
      <c r="D809"/>
      <c r="E809" t="s">
        <v>1877</v>
      </c>
      <c r="F809" s="67"/>
      <c r="G809" s="67"/>
      <c r="H809" s="67"/>
    </row>
    <row r="810" spans="1:8" s="2" customFormat="1" x14ac:dyDescent="0.25">
      <c r="A810" t="s">
        <v>176</v>
      </c>
      <c r="B810"/>
      <c r="C810" t="s">
        <v>405</v>
      </c>
      <c r="D810"/>
      <c r="E810" t="s">
        <v>1878</v>
      </c>
      <c r="F810" s="67"/>
      <c r="G810" s="67"/>
      <c r="H810" s="67"/>
    </row>
    <row r="811" spans="1:8" s="2" customFormat="1" x14ac:dyDescent="0.25">
      <c r="A811" t="s">
        <v>176</v>
      </c>
      <c r="B811"/>
      <c r="C811" t="s">
        <v>405</v>
      </c>
      <c r="D811"/>
      <c r="E811" t="s">
        <v>1879</v>
      </c>
      <c r="F811" s="67"/>
      <c r="G811" s="67"/>
      <c r="H811" s="67"/>
    </row>
    <row r="812" spans="1:8" s="2" customFormat="1" x14ac:dyDescent="0.25">
      <c r="A812" t="s">
        <v>176</v>
      </c>
      <c r="B812"/>
      <c r="C812" t="s">
        <v>405</v>
      </c>
      <c r="D812"/>
      <c r="E812" t="s">
        <v>1880</v>
      </c>
      <c r="F812" s="67"/>
      <c r="G812" s="67"/>
      <c r="H812" s="67"/>
    </row>
    <row r="813" spans="1:8" s="2" customFormat="1" x14ac:dyDescent="0.25">
      <c r="A813" t="s">
        <v>176</v>
      </c>
      <c r="B813"/>
      <c r="C813" t="s">
        <v>405</v>
      </c>
      <c r="D813"/>
      <c r="E813" t="s">
        <v>1881</v>
      </c>
      <c r="F813" s="67"/>
      <c r="G813" s="67"/>
      <c r="H813" s="67"/>
    </row>
    <row r="814" spans="1:8" s="2" customFormat="1" x14ac:dyDescent="0.25">
      <c r="A814" t="s">
        <v>176</v>
      </c>
      <c r="B814"/>
      <c r="C814" t="s">
        <v>405</v>
      </c>
      <c r="D814"/>
      <c r="E814" t="s">
        <v>1882</v>
      </c>
      <c r="F814" s="67"/>
      <c r="G814" s="67"/>
      <c r="H814" s="67"/>
    </row>
    <row r="815" spans="1:8" s="2" customFormat="1" x14ac:dyDescent="0.25">
      <c r="A815" t="s">
        <v>176</v>
      </c>
      <c r="B815"/>
      <c r="C815" t="s">
        <v>405</v>
      </c>
      <c r="D815"/>
      <c r="E815" t="s">
        <v>1883</v>
      </c>
      <c r="F815" s="67"/>
      <c r="G815" s="67"/>
      <c r="H815" s="67"/>
    </row>
    <row r="816" spans="1:8" s="2" customFormat="1" x14ac:dyDescent="0.25">
      <c r="A816" t="s">
        <v>176</v>
      </c>
      <c r="B816"/>
      <c r="C816" t="s">
        <v>405</v>
      </c>
      <c r="D816"/>
      <c r="E816" t="s">
        <v>1884</v>
      </c>
      <c r="F816" s="67"/>
      <c r="G816" s="67"/>
      <c r="H816" s="67"/>
    </row>
    <row r="817" spans="1:8" s="2" customFormat="1" x14ac:dyDescent="0.25">
      <c r="A817" t="s">
        <v>176</v>
      </c>
      <c r="B817"/>
      <c r="C817" t="s">
        <v>405</v>
      </c>
      <c r="D817"/>
      <c r="E817" t="s">
        <v>1885</v>
      </c>
      <c r="F817" s="67"/>
      <c r="G817" s="67"/>
      <c r="H817" s="67"/>
    </row>
    <row r="818" spans="1:8" s="2" customFormat="1" x14ac:dyDescent="0.25">
      <c r="A818" t="s">
        <v>176</v>
      </c>
      <c r="B818"/>
      <c r="C818" t="s">
        <v>405</v>
      </c>
      <c r="D818"/>
      <c r="E818" t="s">
        <v>1886</v>
      </c>
      <c r="F818" s="67"/>
      <c r="G818" s="67"/>
      <c r="H818" s="67"/>
    </row>
    <row r="819" spans="1:8" s="2" customFormat="1" x14ac:dyDescent="0.25">
      <c r="A819" t="s">
        <v>176</v>
      </c>
      <c r="B819"/>
      <c r="C819" t="s">
        <v>405</v>
      </c>
      <c r="D819"/>
      <c r="E819" t="s">
        <v>1887</v>
      </c>
      <c r="F819" s="67"/>
      <c r="G819" s="67"/>
      <c r="H819" s="67"/>
    </row>
    <row r="820" spans="1:8" s="2" customFormat="1" x14ac:dyDescent="0.25">
      <c r="A820" t="s">
        <v>176</v>
      </c>
      <c r="B820"/>
      <c r="C820" t="s">
        <v>405</v>
      </c>
      <c r="D820"/>
      <c r="E820" t="s">
        <v>1888</v>
      </c>
      <c r="F820" s="67"/>
      <c r="G820" s="67"/>
      <c r="H820" s="67"/>
    </row>
    <row r="821" spans="1:8" s="2" customFormat="1" x14ac:dyDescent="0.25">
      <c r="A821" t="s">
        <v>176</v>
      </c>
      <c r="B821"/>
      <c r="C821" t="s">
        <v>405</v>
      </c>
      <c r="D821"/>
      <c r="E821" t="s">
        <v>1889</v>
      </c>
      <c r="F821" s="67"/>
      <c r="G821" s="67"/>
      <c r="H821" s="67"/>
    </row>
    <row r="822" spans="1:8" s="2" customFormat="1" x14ac:dyDescent="0.25">
      <c r="A822" t="s">
        <v>176</v>
      </c>
      <c r="B822"/>
      <c r="C822" t="s">
        <v>405</v>
      </c>
      <c r="D822"/>
      <c r="E822" t="s">
        <v>1890</v>
      </c>
      <c r="F822" s="67"/>
      <c r="G822" s="67"/>
      <c r="H822" s="67"/>
    </row>
    <row r="823" spans="1:8" s="2" customFormat="1" x14ac:dyDescent="0.25">
      <c r="A823" t="s">
        <v>176</v>
      </c>
      <c r="B823"/>
      <c r="C823" t="s">
        <v>405</v>
      </c>
      <c r="D823"/>
      <c r="E823" t="s">
        <v>1891</v>
      </c>
      <c r="F823" s="67"/>
      <c r="G823" s="67"/>
      <c r="H823" s="67"/>
    </row>
    <row r="824" spans="1:8" s="2" customFormat="1" x14ac:dyDescent="0.25">
      <c r="A824" t="s">
        <v>176</v>
      </c>
      <c r="B824"/>
      <c r="C824" t="s">
        <v>405</v>
      </c>
      <c r="D824"/>
      <c r="E824" t="s">
        <v>1892</v>
      </c>
      <c r="F824" s="67"/>
      <c r="G824" s="67"/>
      <c r="H824" s="67"/>
    </row>
    <row r="825" spans="1:8" s="2" customFormat="1" x14ac:dyDescent="0.25">
      <c r="A825" t="s">
        <v>176</v>
      </c>
      <c r="B825"/>
      <c r="C825" t="s">
        <v>405</v>
      </c>
      <c r="D825"/>
      <c r="E825" t="s">
        <v>1893</v>
      </c>
      <c r="F825" s="67"/>
      <c r="G825" s="67"/>
      <c r="H825" s="67"/>
    </row>
    <row r="826" spans="1:8" s="2" customFormat="1" x14ac:dyDescent="0.25">
      <c r="A826" t="s">
        <v>176</v>
      </c>
      <c r="B826"/>
      <c r="C826" t="s">
        <v>405</v>
      </c>
      <c r="D826"/>
      <c r="E826" t="s">
        <v>1894</v>
      </c>
      <c r="F826" s="67"/>
      <c r="G826" s="67"/>
      <c r="H826" s="67"/>
    </row>
    <row r="827" spans="1:8" s="2" customFormat="1" x14ac:dyDescent="0.25">
      <c r="A827" t="s">
        <v>176</v>
      </c>
      <c r="B827"/>
      <c r="C827" t="s">
        <v>405</v>
      </c>
      <c r="D827"/>
      <c r="E827" t="s">
        <v>1895</v>
      </c>
      <c r="F827" s="67"/>
      <c r="G827" s="67"/>
      <c r="H827" s="67"/>
    </row>
    <row r="828" spans="1:8" s="2" customFormat="1" x14ac:dyDescent="0.25">
      <c r="A828" t="s">
        <v>176</v>
      </c>
      <c r="B828"/>
      <c r="C828" t="s">
        <v>405</v>
      </c>
      <c r="D828"/>
      <c r="E828" t="s">
        <v>1896</v>
      </c>
      <c r="F828" s="67"/>
      <c r="G828" s="67"/>
      <c r="H828" s="67"/>
    </row>
    <row r="829" spans="1:8" s="2" customFormat="1" x14ac:dyDescent="0.25">
      <c r="A829" t="s">
        <v>176</v>
      </c>
      <c r="B829"/>
      <c r="C829" t="s">
        <v>405</v>
      </c>
      <c r="D829"/>
      <c r="E829" t="s">
        <v>1897</v>
      </c>
      <c r="F829" s="67"/>
      <c r="G829" s="67"/>
      <c r="H829" s="67"/>
    </row>
    <row r="830" spans="1:8" s="2" customFormat="1" x14ac:dyDescent="0.25">
      <c r="A830" t="s">
        <v>176</v>
      </c>
      <c r="B830"/>
      <c r="C830" t="s">
        <v>405</v>
      </c>
      <c r="D830"/>
      <c r="E830" t="s">
        <v>1898</v>
      </c>
      <c r="F830" s="67"/>
      <c r="G830" s="67"/>
      <c r="H830" s="67"/>
    </row>
    <row r="831" spans="1:8" s="2" customFormat="1" x14ac:dyDescent="0.25">
      <c r="A831" t="s">
        <v>176</v>
      </c>
      <c r="B831"/>
      <c r="C831" t="s">
        <v>405</v>
      </c>
      <c r="D831"/>
      <c r="E831" t="s">
        <v>1899</v>
      </c>
      <c r="F831" s="67"/>
      <c r="G831" s="67"/>
      <c r="H831" s="67"/>
    </row>
    <row r="832" spans="1:8" s="2" customFormat="1" x14ac:dyDescent="0.25">
      <c r="A832" t="s">
        <v>176</v>
      </c>
      <c r="B832"/>
      <c r="C832" t="s">
        <v>405</v>
      </c>
      <c r="D832"/>
      <c r="E832" t="s">
        <v>1900</v>
      </c>
      <c r="F832" s="67"/>
      <c r="G832" s="67"/>
      <c r="H832" s="67"/>
    </row>
    <row r="833" spans="1:8" s="2" customFormat="1" x14ac:dyDescent="0.25">
      <c r="A833" t="s">
        <v>176</v>
      </c>
      <c r="B833"/>
      <c r="C833" t="s">
        <v>405</v>
      </c>
      <c r="D833"/>
      <c r="E833" t="s">
        <v>1901</v>
      </c>
      <c r="F833" s="67"/>
      <c r="G833" s="67"/>
      <c r="H833" s="67"/>
    </row>
    <row r="834" spans="1:8" s="2" customFormat="1" x14ac:dyDescent="0.25">
      <c r="A834" t="s">
        <v>176</v>
      </c>
      <c r="B834"/>
      <c r="C834" t="s">
        <v>405</v>
      </c>
      <c r="D834"/>
      <c r="E834" t="s">
        <v>1902</v>
      </c>
      <c r="F834" s="67"/>
      <c r="G834" s="67"/>
      <c r="H834" s="67"/>
    </row>
    <row r="835" spans="1:8" s="2" customFormat="1" x14ac:dyDescent="0.25">
      <c r="A835" t="s">
        <v>176</v>
      </c>
      <c r="B835"/>
      <c r="C835" t="s">
        <v>405</v>
      </c>
      <c r="D835"/>
      <c r="E835" t="s">
        <v>1903</v>
      </c>
      <c r="F835" s="67"/>
      <c r="G835" s="67"/>
      <c r="H835" s="67"/>
    </row>
    <row r="836" spans="1:8" s="2" customFormat="1" x14ac:dyDescent="0.25">
      <c r="A836" t="s">
        <v>176</v>
      </c>
      <c r="B836"/>
      <c r="C836" t="s">
        <v>405</v>
      </c>
      <c r="D836"/>
      <c r="E836" t="s">
        <v>1904</v>
      </c>
      <c r="F836" s="67"/>
      <c r="G836" s="67"/>
      <c r="H836" s="67"/>
    </row>
    <row r="837" spans="1:8" s="2" customFormat="1" x14ac:dyDescent="0.25">
      <c r="A837" t="s">
        <v>176</v>
      </c>
      <c r="B837"/>
      <c r="C837" t="s">
        <v>405</v>
      </c>
      <c r="D837"/>
      <c r="E837" t="s">
        <v>1905</v>
      </c>
      <c r="F837" s="67"/>
      <c r="G837" s="67"/>
      <c r="H837" s="67"/>
    </row>
    <row r="838" spans="1:8" s="2" customFormat="1" x14ac:dyDescent="0.25">
      <c r="A838" t="s">
        <v>176</v>
      </c>
      <c r="B838"/>
      <c r="C838" t="s">
        <v>405</v>
      </c>
      <c r="D838"/>
      <c r="E838" t="s">
        <v>1906</v>
      </c>
      <c r="F838" s="67"/>
      <c r="G838" s="67"/>
      <c r="H838" s="67"/>
    </row>
    <row r="839" spans="1:8" s="2" customFormat="1" x14ac:dyDescent="0.25">
      <c r="A839" t="s">
        <v>176</v>
      </c>
      <c r="B839"/>
      <c r="C839" t="s">
        <v>405</v>
      </c>
      <c r="D839"/>
      <c r="E839" t="s">
        <v>1907</v>
      </c>
      <c r="F839" s="67"/>
      <c r="G839" s="67"/>
      <c r="H839" s="67"/>
    </row>
    <row r="840" spans="1:8" s="2" customFormat="1" x14ac:dyDescent="0.25">
      <c r="A840" t="s">
        <v>176</v>
      </c>
      <c r="B840"/>
      <c r="C840" t="s">
        <v>405</v>
      </c>
      <c r="D840"/>
      <c r="E840" t="s">
        <v>1908</v>
      </c>
      <c r="F840" s="67"/>
      <c r="G840" s="67"/>
      <c r="H840" s="67"/>
    </row>
    <row r="841" spans="1:8" s="2" customFormat="1" x14ac:dyDescent="0.25">
      <c r="A841" t="s">
        <v>176</v>
      </c>
      <c r="B841"/>
      <c r="C841" t="s">
        <v>405</v>
      </c>
      <c r="D841"/>
      <c r="E841" t="s">
        <v>1909</v>
      </c>
      <c r="F841" s="67"/>
      <c r="G841" s="67"/>
      <c r="H841" s="67"/>
    </row>
    <row r="842" spans="1:8" s="2" customFormat="1" x14ac:dyDescent="0.25">
      <c r="A842" t="s">
        <v>176</v>
      </c>
      <c r="B842"/>
      <c r="C842" t="s">
        <v>405</v>
      </c>
      <c r="D842"/>
      <c r="E842" t="s">
        <v>1910</v>
      </c>
      <c r="F842" s="67"/>
      <c r="G842" s="67"/>
      <c r="H842" s="67"/>
    </row>
    <row r="843" spans="1:8" s="2" customFormat="1" x14ac:dyDescent="0.25">
      <c r="A843" t="s">
        <v>176</v>
      </c>
      <c r="B843"/>
      <c r="C843" t="s">
        <v>405</v>
      </c>
      <c r="D843"/>
      <c r="E843" t="s">
        <v>1911</v>
      </c>
      <c r="F843" s="67"/>
      <c r="G843" s="67"/>
      <c r="H843" s="67"/>
    </row>
    <row r="844" spans="1:8" s="2" customFormat="1" x14ac:dyDescent="0.25">
      <c r="A844" t="s">
        <v>176</v>
      </c>
      <c r="B844"/>
      <c r="C844" t="s">
        <v>405</v>
      </c>
      <c r="D844"/>
      <c r="E844" t="s">
        <v>1912</v>
      </c>
      <c r="F844" s="67"/>
      <c r="G844" s="67"/>
      <c r="H844" s="67"/>
    </row>
    <row r="845" spans="1:8" s="2" customFormat="1" x14ac:dyDescent="0.25">
      <c r="A845" t="s">
        <v>176</v>
      </c>
      <c r="B845"/>
      <c r="C845" t="s">
        <v>405</v>
      </c>
      <c r="D845"/>
      <c r="E845" t="s">
        <v>1913</v>
      </c>
      <c r="F845" s="67"/>
      <c r="G845" s="67"/>
      <c r="H845" s="67"/>
    </row>
    <row r="846" spans="1:8" s="2" customFormat="1" x14ac:dyDescent="0.25">
      <c r="A846" t="s">
        <v>176</v>
      </c>
      <c r="B846"/>
      <c r="C846" t="s">
        <v>405</v>
      </c>
      <c r="D846"/>
      <c r="E846" t="s">
        <v>1914</v>
      </c>
      <c r="F846" s="67"/>
      <c r="G846" s="67"/>
      <c r="H846" s="67"/>
    </row>
    <row r="847" spans="1:8" s="2" customFormat="1" x14ac:dyDescent="0.25">
      <c r="A847" t="s">
        <v>176</v>
      </c>
      <c r="B847"/>
      <c r="C847" t="s">
        <v>405</v>
      </c>
      <c r="D847"/>
      <c r="E847" t="s">
        <v>1915</v>
      </c>
      <c r="F847" s="67"/>
      <c r="G847" s="67"/>
      <c r="H847" s="67"/>
    </row>
    <row r="848" spans="1:8" s="2" customFormat="1" x14ac:dyDescent="0.25">
      <c r="A848" t="s">
        <v>176</v>
      </c>
      <c r="B848"/>
      <c r="C848" t="s">
        <v>405</v>
      </c>
      <c r="D848"/>
      <c r="E848" t="s">
        <v>1916</v>
      </c>
      <c r="F848" s="67"/>
      <c r="G848" s="67"/>
      <c r="H848" s="67"/>
    </row>
    <row r="849" spans="1:8" s="2" customFormat="1" x14ac:dyDescent="0.25">
      <c r="A849" t="s">
        <v>176</v>
      </c>
      <c r="B849"/>
      <c r="C849" t="s">
        <v>405</v>
      </c>
      <c r="D849"/>
      <c r="E849" t="s">
        <v>1917</v>
      </c>
      <c r="F849" s="67"/>
      <c r="G849" s="67"/>
      <c r="H849" s="67"/>
    </row>
    <row r="850" spans="1:8" s="2" customFormat="1" x14ac:dyDescent="0.25">
      <c r="A850" t="s">
        <v>176</v>
      </c>
      <c r="B850"/>
      <c r="C850" t="s">
        <v>405</v>
      </c>
      <c r="D850"/>
      <c r="E850" t="s">
        <v>1918</v>
      </c>
      <c r="F850" s="67"/>
      <c r="G850" s="67"/>
      <c r="H850" s="67"/>
    </row>
    <row r="851" spans="1:8" s="2" customFormat="1" x14ac:dyDescent="0.25">
      <c r="A851" t="s">
        <v>176</v>
      </c>
      <c r="B851"/>
      <c r="C851" t="s">
        <v>405</v>
      </c>
      <c r="D851"/>
      <c r="E851" t="s">
        <v>1919</v>
      </c>
      <c r="F851" s="67"/>
      <c r="G851" s="67"/>
      <c r="H851" s="67"/>
    </row>
    <row r="852" spans="1:8" s="2" customFormat="1" x14ac:dyDescent="0.25">
      <c r="A852" t="s">
        <v>176</v>
      </c>
      <c r="B852"/>
      <c r="C852" t="s">
        <v>405</v>
      </c>
      <c r="D852"/>
      <c r="E852" t="s">
        <v>1920</v>
      </c>
      <c r="F852" s="67"/>
      <c r="G852" s="67"/>
      <c r="H852" s="67"/>
    </row>
    <row r="853" spans="1:8" s="2" customFormat="1" x14ac:dyDescent="0.25">
      <c r="A853" t="s">
        <v>176</v>
      </c>
      <c r="B853"/>
      <c r="C853" t="s">
        <v>405</v>
      </c>
      <c r="D853"/>
      <c r="E853" t="s">
        <v>1921</v>
      </c>
      <c r="F853" s="67"/>
      <c r="G853" s="67"/>
      <c r="H853" s="67"/>
    </row>
    <row r="854" spans="1:8" s="2" customFormat="1" x14ac:dyDescent="0.25">
      <c r="A854" t="s">
        <v>176</v>
      </c>
      <c r="B854"/>
      <c r="C854" t="s">
        <v>405</v>
      </c>
      <c r="D854"/>
      <c r="E854" t="s">
        <v>1922</v>
      </c>
      <c r="F854" s="67"/>
      <c r="G854" s="67"/>
      <c r="H854" s="67"/>
    </row>
    <row r="855" spans="1:8" s="2" customFormat="1" x14ac:dyDescent="0.25">
      <c r="A855" t="s">
        <v>176</v>
      </c>
      <c r="B855"/>
      <c r="C855" t="s">
        <v>405</v>
      </c>
      <c r="D855"/>
      <c r="E855" t="s">
        <v>1923</v>
      </c>
      <c r="F855" s="67"/>
      <c r="G855" s="67"/>
      <c r="H855" s="67"/>
    </row>
    <row r="856" spans="1:8" s="2" customFormat="1" x14ac:dyDescent="0.25">
      <c r="A856" t="s">
        <v>176</v>
      </c>
      <c r="B856"/>
      <c r="C856" t="s">
        <v>405</v>
      </c>
      <c r="D856"/>
      <c r="E856" t="s">
        <v>1924</v>
      </c>
      <c r="F856" s="67"/>
      <c r="G856" s="67"/>
      <c r="H856" s="67"/>
    </row>
    <row r="857" spans="1:8" s="2" customFormat="1" x14ac:dyDescent="0.25">
      <c r="A857" t="s">
        <v>176</v>
      </c>
      <c r="B857"/>
      <c r="C857" t="s">
        <v>405</v>
      </c>
      <c r="D857"/>
      <c r="E857" t="s">
        <v>1925</v>
      </c>
      <c r="F857" s="67"/>
      <c r="G857" s="67"/>
      <c r="H857" s="67"/>
    </row>
    <row r="858" spans="1:8" s="2" customFormat="1" x14ac:dyDescent="0.25">
      <c r="A858" t="s">
        <v>176</v>
      </c>
      <c r="B858"/>
      <c r="C858" t="s">
        <v>405</v>
      </c>
      <c r="D858"/>
      <c r="E858" t="s">
        <v>1926</v>
      </c>
      <c r="F858" s="67"/>
      <c r="G858" s="67"/>
      <c r="H858" s="67"/>
    </row>
    <row r="859" spans="1:8" s="2" customFormat="1" x14ac:dyDescent="0.25">
      <c r="A859" t="s">
        <v>176</v>
      </c>
      <c r="B859"/>
      <c r="C859" t="s">
        <v>405</v>
      </c>
      <c r="D859"/>
      <c r="E859" t="s">
        <v>1927</v>
      </c>
      <c r="F859" s="67"/>
      <c r="G859" s="67"/>
      <c r="H859" s="67"/>
    </row>
    <row r="860" spans="1:8" s="2" customFormat="1" x14ac:dyDescent="0.25">
      <c r="A860" t="s">
        <v>176</v>
      </c>
      <c r="B860"/>
      <c r="C860" t="s">
        <v>405</v>
      </c>
      <c r="D860"/>
      <c r="E860" t="s">
        <v>1928</v>
      </c>
      <c r="F860" s="67"/>
      <c r="G860" s="67"/>
      <c r="H860" s="67"/>
    </row>
    <row r="861" spans="1:8" s="2" customFormat="1" x14ac:dyDescent="0.25">
      <c r="A861" t="s">
        <v>176</v>
      </c>
      <c r="B861"/>
      <c r="C861" t="s">
        <v>405</v>
      </c>
      <c r="D861"/>
      <c r="E861" t="s">
        <v>1929</v>
      </c>
      <c r="F861" s="67"/>
      <c r="G861" s="67"/>
      <c r="H861" s="67"/>
    </row>
    <row r="862" spans="1:8" s="2" customFormat="1" x14ac:dyDescent="0.25">
      <c r="A862" t="s">
        <v>176</v>
      </c>
      <c r="B862"/>
      <c r="C862" t="s">
        <v>405</v>
      </c>
      <c r="D862"/>
      <c r="E862" t="s">
        <v>1930</v>
      </c>
      <c r="F862" s="67"/>
      <c r="G862" s="67"/>
      <c r="H862" s="67"/>
    </row>
    <row r="863" spans="1:8" s="2" customFormat="1" x14ac:dyDescent="0.25">
      <c r="A863" t="s">
        <v>176</v>
      </c>
      <c r="B863"/>
      <c r="C863" t="s">
        <v>405</v>
      </c>
      <c r="D863"/>
      <c r="E863" t="s">
        <v>1931</v>
      </c>
      <c r="F863" s="67"/>
      <c r="G863" s="67"/>
      <c r="H863" s="67"/>
    </row>
    <row r="864" spans="1:8" s="2" customFormat="1" x14ac:dyDescent="0.25">
      <c r="A864" t="s">
        <v>176</v>
      </c>
      <c r="B864"/>
      <c r="C864" t="s">
        <v>405</v>
      </c>
      <c r="D864"/>
      <c r="E864" t="s">
        <v>1932</v>
      </c>
      <c r="F864" s="67"/>
      <c r="G864" s="67"/>
      <c r="H864" s="67"/>
    </row>
    <row r="865" spans="1:8" s="2" customFormat="1" x14ac:dyDescent="0.25">
      <c r="A865" t="s">
        <v>176</v>
      </c>
      <c r="B865"/>
      <c r="C865" t="s">
        <v>405</v>
      </c>
      <c r="D865"/>
      <c r="E865" t="s">
        <v>1933</v>
      </c>
      <c r="F865" s="67"/>
      <c r="G865" s="67"/>
      <c r="H865" s="67"/>
    </row>
    <row r="866" spans="1:8" s="2" customFormat="1" x14ac:dyDescent="0.25">
      <c r="A866" t="s">
        <v>176</v>
      </c>
      <c r="B866"/>
      <c r="C866" t="s">
        <v>405</v>
      </c>
      <c r="D866"/>
      <c r="E866" t="s">
        <v>1934</v>
      </c>
      <c r="F866" s="67"/>
      <c r="G866" s="67"/>
      <c r="H866" s="67"/>
    </row>
    <row r="867" spans="1:8" s="2" customFormat="1" x14ac:dyDescent="0.25">
      <c r="A867" t="s">
        <v>176</v>
      </c>
      <c r="B867"/>
      <c r="C867" t="s">
        <v>405</v>
      </c>
      <c r="D867"/>
      <c r="E867" t="s">
        <v>1935</v>
      </c>
      <c r="F867" s="67"/>
      <c r="G867" s="67"/>
      <c r="H867" s="67"/>
    </row>
    <row r="868" spans="1:8" s="2" customFormat="1" x14ac:dyDescent="0.25">
      <c r="A868" t="s">
        <v>176</v>
      </c>
      <c r="B868"/>
      <c r="C868" t="s">
        <v>405</v>
      </c>
      <c r="D868"/>
      <c r="E868" t="s">
        <v>1936</v>
      </c>
      <c r="F868" s="67"/>
      <c r="G868" s="67"/>
      <c r="H868" s="67"/>
    </row>
    <row r="869" spans="1:8" s="2" customFormat="1" x14ac:dyDescent="0.25">
      <c r="A869" t="s">
        <v>176</v>
      </c>
      <c r="B869"/>
      <c r="C869" t="s">
        <v>405</v>
      </c>
      <c r="D869"/>
      <c r="E869" t="s">
        <v>1937</v>
      </c>
      <c r="F869" s="67"/>
      <c r="G869" s="67"/>
      <c r="H869" s="67"/>
    </row>
    <row r="870" spans="1:8" s="2" customFormat="1" x14ac:dyDescent="0.25">
      <c r="A870" t="s">
        <v>176</v>
      </c>
      <c r="B870"/>
      <c r="C870" t="s">
        <v>405</v>
      </c>
      <c r="D870"/>
      <c r="E870" t="s">
        <v>1938</v>
      </c>
      <c r="F870" s="67"/>
      <c r="G870" s="67"/>
      <c r="H870" s="67"/>
    </row>
    <row r="871" spans="1:8" s="2" customFormat="1" x14ac:dyDescent="0.25">
      <c r="A871" t="s">
        <v>176</v>
      </c>
      <c r="B871"/>
      <c r="C871" t="s">
        <v>405</v>
      </c>
      <c r="D871"/>
      <c r="E871" t="s">
        <v>1939</v>
      </c>
      <c r="F871" s="67"/>
      <c r="G871" s="67"/>
      <c r="H871" s="67"/>
    </row>
    <row r="872" spans="1:8" s="2" customFormat="1" x14ac:dyDescent="0.25">
      <c r="A872" t="s">
        <v>176</v>
      </c>
      <c r="B872"/>
      <c r="C872" t="s">
        <v>405</v>
      </c>
      <c r="D872"/>
      <c r="E872" t="s">
        <v>1940</v>
      </c>
      <c r="F872" s="67"/>
      <c r="G872" s="67"/>
      <c r="H872" s="67"/>
    </row>
    <row r="873" spans="1:8" s="2" customFormat="1" x14ac:dyDescent="0.25">
      <c r="A873" t="s">
        <v>176</v>
      </c>
      <c r="B873"/>
      <c r="C873" t="s">
        <v>405</v>
      </c>
      <c r="D873"/>
      <c r="E873" t="s">
        <v>1941</v>
      </c>
      <c r="F873" s="67"/>
      <c r="G873" s="67"/>
      <c r="H873" s="67"/>
    </row>
    <row r="874" spans="1:8" s="2" customFormat="1" x14ac:dyDescent="0.25">
      <c r="A874" t="s">
        <v>176</v>
      </c>
      <c r="B874"/>
      <c r="C874" t="s">
        <v>405</v>
      </c>
      <c r="D874"/>
      <c r="E874" t="s">
        <v>1942</v>
      </c>
      <c r="F874" s="67"/>
      <c r="G874" s="67"/>
      <c r="H874" s="67"/>
    </row>
    <row r="875" spans="1:8" s="2" customFormat="1" x14ac:dyDescent="0.25">
      <c r="A875" t="s">
        <v>176</v>
      </c>
      <c r="B875"/>
      <c r="C875" t="s">
        <v>405</v>
      </c>
      <c r="D875"/>
      <c r="E875" t="s">
        <v>1943</v>
      </c>
      <c r="F875" s="67"/>
      <c r="G875" s="67"/>
      <c r="H875" s="67"/>
    </row>
    <row r="876" spans="1:8" s="2" customFormat="1" x14ac:dyDescent="0.25">
      <c r="A876" t="s">
        <v>176</v>
      </c>
      <c r="B876"/>
      <c r="C876" t="s">
        <v>405</v>
      </c>
      <c r="D876"/>
      <c r="E876" t="s">
        <v>1944</v>
      </c>
      <c r="F876" s="67"/>
      <c r="G876" s="67"/>
      <c r="H876" s="67"/>
    </row>
    <row r="877" spans="1:8" s="2" customFormat="1" x14ac:dyDescent="0.25">
      <c r="A877" t="s">
        <v>176</v>
      </c>
      <c r="B877"/>
      <c r="C877" t="s">
        <v>405</v>
      </c>
      <c r="D877"/>
      <c r="E877" t="s">
        <v>1945</v>
      </c>
      <c r="F877" s="67"/>
      <c r="G877" s="67"/>
      <c r="H877" s="67"/>
    </row>
    <row r="878" spans="1:8" s="2" customFormat="1" x14ac:dyDescent="0.25">
      <c r="A878" t="s">
        <v>176</v>
      </c>
      <c r="B878"/>
      <c r="C878" t="s">
        <v>405</v>
      </c>
      <c r="D878"/>
      <c r="E878" t="s">
        <v>1946</v>
      </c>
      <c r="F878" s="67"/>
      <c r="G878" s="67"/>
      <c r="H878" s="67"/>
    </row>
    <row r="879" spans="1:8" s="2" customFormat="1" x14ac:dyDescent="0.25">
      <c r="A879" t="s">
        <v>176</v>
      </c>
      <c r="B879"/>
      <c r="C879" t="s">
        <v>405</v>
      </c>
      <c r="D879"/>
      <c r="E879" t="s">
        <v>1947</v>
      </c>
      <c r="F879" s="67"/>
      <c r="G879" s="67"/>
      <c r="H879" s="67"/>
    </row>
    <row r="880" spans="1:8" s="2" customFormat="1" x14ac:dyDescent="0.25">
      <c r="A880" t="s">
        <v>176</v>
      </c>
      <c r="B880"/>
      <c r="C880" t="s">
        <v>405</v>
      </c>
      <c r="D880"/>
      <c r="E880" t="s">
        <v>1948</v>
      </c>
      <c r="F880" s="67"/>
      <c r="G880" s="67"/>
      <c r="H880" s="67"/>
    </row>
    <row r="881" spans="1:8" s="2" customFormat="1" x14ac:dyDescent="0.25">
      <c r="A881" t="s">
        <v>176</v>
      </c>
      <c r="B881"/>
      <c r="C881" t="s">
        <v>405</v>
      </c>
      <c r="D881"/>
      <c r="E881" t="s">
        <v>1949</v>
      </c>
      <c r="F881" s="67"/>
      <c r="G881" s="67"/>
      <c r="H881" s="67"/>
    </row>
    <row r="882" spans="1:8" s="2" customFormat="1" x14ac:dyDescent="0.25">
      <c r="A882" t="s">
        <v>176</v>
      </c>
      <c r="B882"/>
      <c r="C882" t="s">
        <v>405</v>
      </c>
      <c r="D882"/>
      <c r="E882" t="s">
        <v>1950</v>
      </c>
      <c r="F882" s="67"/>
      <c r="G882" s="67"/>
      <c r="H882" s="67"/>
    </row>
    <row r="883" spans="1:8" s="2" customFormat="1" x14ac:dyDescent="0.25">
      <c r="A883" t="s">
        <v>176</v>
      </c>
      <c r="B883"/>
      <c r="C883" t="s">
        <v>407</v>
      </c>
      <c r="D883" t="s">
        <v>1359</v>
      </c>
      <c r="E883" t="s">
        <v>1951</v>
      </c>
      <c r="F883" s="67"/>
      <c r="G883" s="67"/>
      <c r="H883" s="67"/>
    </row>
    <row r="884" spans="1:8" s="2" customFormat="1" x14ac:dyDescent="0.25">
      <c r="A884" t="s">
        <v>176</v>
      </c>
      <c r="B884"/>
      <c r="C884" t="s">
        <v>407</v>
      </c>
      <c r="D884" t="s">
        <v>1359</v>
      </c>
      <c r="E884" t="s">
        <v>1952</v>
      </c>
      <c r="F884" s="67"/>
      <c r="G884" s="67"/>
      <c r="H884" s="67"/>
    </row>
    <row r="885" spans="1:8" s="2" customFormat="1" x14ac:dyDescent="0.25">
      <c r="A885" t="s">
        <v>176</v>
      </c>
      <c r="B885"/>
      <c r="C885" t="s">
        <v>407</v>
      </c>
      <c r="D885"/>
      <c r="E885" t="s">
        <v>1617</v>
      </c>
      <c r="F885" s="67"/>
      <c r="G885" s="67"/>
      <c r="H885" s="67"/>
    </row>
    <row r="886" spans="1:8" s="2" customFormat="1" x14ac:dyDescent="0.25">
      <c r="A886" t="s">
        <v>176</v>
      </c>
      <c r="B886"/>
      <c r="C886" t="s">
        <v>407</v>
      </c>
      <c r="D886"/>
      <c r="E886" t="s">
        <v>1953</v>
      </c>
      <c r="F886" s="67"/>
      <c r="G886" s="67"/>
      <c r="H886" s="67"/>
    </row>
    <row r="887" spans="1:8" s="2" customFormat="1" x14ac:dyDescent="0.25">
      <c r="A887" t="s">
        <v>176</v>
      </c>
      <c r="B887"/>
      <c r="C887" t="s">
        <v>407</v>
      </c>
      <c r="D887"/>
      <c r="E887" t="s">
        <v>1954</v>
      </c>
      <c r="F887" s="67"/>
      <c r="G887" s="67"/>
      <c r="H887" s="67"/>
    </row>
    <row r="888" spans="1:8" s="2" customFormat="1" x14ac:dyDescent="0.25">
      <c r="A888" t="s">
        <v>176</v>
      </c>
      <c r="B888"/>
      <c r="C888" t="s">
        <v>407</v>
      </c>
      <c r="D888"/>
      <c r="E888" t="s">
        <v>1955</v>
      </c>
      <c r="F888" s="67"/>
      <c r="G888" s="67"/>
      <c r="H888" s="67"/>
    </row>
    <row r="889" spans="1:8" s="2" customFormat="1" x14ac:dyDescent="0.25">
      <c r="A889" t="s">
        <v>176</v>
      </c>
      <c r="B889"/>
      <c r="C889" t="s">
        <v>407</v>
      </c>
      <c r="D889"/>
      <c r="E889" t="s">
        <v>1956</v>
      </c>
      <c r="F889" s="67"/>
      <c r="G889" s="67"/>
      <c r="H889" s="67"/>
    </row>
    <row r="890" spans="1:8" s="2" customFormat="1" x14ac:dyDescent="0.25">
      <c r="A890" t="s">
        <v>176</v>
      </c>
      <c r="B890"/>
      <c r="C890" t="s">
        <v>407</v>
      </c>
      <c r="D890"/>
      <c r="E890" t="s">
        <v>1957</v>
      </c>
      <c r="F890" s="67"/>
      <c r="G890" s="67"/>
      <c r="H890" s="67"/>
    </row>
    <row r="891" spans="1:8" s="2" customFormat="1" x14ac:dyDescent="0.25">
      <c r="A891" t="s">
        <v>176</v>
      </c>
      <c r="B891"/>
      <c r="C891" t="s">
        <v>407</v>
      </c>
      <c r="D891"/>
      <c r="E891" t="s">
        <v>1958</v>
      </c>
      <c r="F891" s="67"/>
      <c r="G891" s="67"/>
      <c r="H891" s="67"/>
    </row>
    <row r="892" spans="1:8" s="2" customFormat="1" x14ac:dyDescent="0.25">
      <c r="A892" t="s">
        <v>176</v>
      </c>
      <c r="B892"/>
      <c r="C892" t="s">
        <v>407</v>
      </c>
      <c r="D892"/>
      <c r="E892" t="s">
        <v>1959</v>
      </c>
      <c r="F892" s="67"/>
      <c r="G892" s="67"/>
      <c r="H892" s="67"/>
    </row>
    <row r="893" spans="1:8" s="2" customFormat="1" x14ac:dyDescent="0.25">
      <c r="A893" t="s">
        <v>176</v>
      </c>
      <c r="B893"/>
      <c r="C893" t="s">
        <v>407</v>
      </c>
      <c r="D893"/>
      <c r="E893" t="s">
        <v>1152</v>
      </c>
      <c r="F893" s="67"/>
      <c r="G893" s="67"/>
      <c r="H893" s="67"/>
    </row>
    <row r="894" spans="1:8" s="2" customFormat="1" x14ac:dyDescent="0.25">
      <c r="A894" t="s">
        <v>176</v>
      </c>
      <c r="B894"/>
      <c r="C894" t="s">
        <v>407</v>
      </c>
      <c r="D894"/>
      <c r="E894" t="s">
        <v>1960</v>
      </c>
      <c r="F894" s="67"/>
      <c r="G894" s="67"/>
      <c r="H894" s="67"/>
    </row>
    <row r="895" spans="1:8" s="2" customFormat="1" x14ac:dyDescent="0.25">
      <c r="A895" t="s">
        <v>176</v>
      </c>
      <c r="B895"/>
      <c r="C895" t="s">
        <v>407</v>
      </c>
      <c r="D895"/>
      <c r="E895" t="s">
        <v>1961</v>
      </c>
      <c r="F895" s="67"/>
      <c r="G895" s="67"/>
      <c r="H895" s="67"/>
    </row>
    <row r="896" spans="1:8" s="2" customFormat="1" x14ac:dyDescent="0.25">
      <c r="A896" t="s">
        <v>176</v>
      </c>
      <c r="B896"/>
      <c r="C896" t="s">
        <v>407</v>
      </c>
      <c r="D896"/>
      <c r="E896" t="s">
        <v>1962</v>
      </c>
      <c r="F896" s="67"/>
      <c r="G896" s="67"/>
      <c r="H896" s="67"/>
    </row>
    <row r="897" spans="1:8" s="2" customFormat="1" x14ac:dyDescent="0.25">
      <c r="A897" t="s">
        <v>176</v>
      </c>
      <c r="B897"/>
      <c r="C897" t="s">
        <v>407</v>
      </c>
      <c r="D897"/>
      <c r="E897" t="s">
        <v>1963</v>
      </c>
      <c r="F897" s="67"/>
      <c r="G897" s="67"/>
      <c r="H897" s="67"/>
    </row>
    <row r="898" spans="1:8" s="2" customFormat="1" x14ac:dyDescent="0.25">
      <c r="A898" t="s">
        <v>176</v>
      </c>
      <c r="B898"/>
      <c r="C898" t="s">
        <v>407</v>
      </c>
      <c r="D898"/>
      <c r="E898" t="s">
        <v>1964</v>
      </c>
      <c r="F898" s="67"/>
      <c r="G898" s="67"/>
      <c r="H898" s="67"/>
    </row>
    <row r="899" spans="1:8" s="2" customFormat="1" x14ac:dyDescent="0.25">
      <c r="A899" t="s">
        <v>176</v>
      </c>
      <c r="B899"/>
      <c r="C899" t="s">
        <v>407</v>
      </c>
      <c r="D899"/>
      <c r="E899" t="s">
        <v>1965</v>
      </c>
      <c r="F899" s="67"/>
      <c r="G899" s="67"/>
      <c r="H899" s="67"/>
    </row>
    <row r="900" spans="1:8" s="2" customFormat="1" x14ac:dyDescent="0.25">
      <c r="A900" t="s">
        <v>176</v>
      </c>
      <c r="B900"/>
      <c r="C900" t="s">
        <v>412</v>
      </c>
      <c r="D900"/>
      <c r="E900" t="s">
        <v>1966</v>
      </c>
      <c r="F900" s="67"/>
      <c r="G900" s="67"/>
      <c r="H900" s="67"/>
    </row>
    <row r="901" spans="1:8" s="2" customFormat="1" x14ac:dyDescent="0.25">
      <c r="A901" t="s">
        <v>176</v>
      </c>
      <c r="B901"/>
      <c r="C901" t="s">
        <v>412</v>
      </c>
      <c r="D901"/>
      <c r="E901" t="s">
        <v>1967</v>
      </c>
      <c r="F901" s="67"/>
      <c r="G901" s="67"/>
      <c r="H901" s="67"/>
    </row>
    <row r="902" spans="1:8" s="2" customFormat="1" x14ac:dyDescent="0.25">
      <c r="A902" t="s">
        <v>176</v>
      </c>
      <c r="B902"/>
      <c r="C902" t="s">
        <v>412</v>
      </c>
      <c r="D902"/>
      <c r="E902" t="s">
        <v>1968</v>
      </c>
      <c r="F902" s="67"/>
      <c r="G902" s="67"/>
      <c r="H902" s="67"/>
    </row>
    <row r="903" spans="1:8" s="2" customFormat="1" x14ac:dyDescent="0.25">
      <c r="A903" t="s">
        <v>176</v>
      </c>
      <c r="B903"/>
      <c r="C903" t="s">
        <v>412</v>
      </c>
      <c r="D903"/>
      <c r="E903" t="s">
        <v>1969</v>
      </c>
      <c r="F903" s="67"/>
      <c r="G903" s="67"/>
      <c r="H903" s="67"/>
    </row>
    <row r="904" spans="1:8" s="2" customFormat="1" x14ac:dyDescent="0.25">
      <c r="A904" t="s">
        <v>176</v>
      </c>
      <c r="B904"/>
      <c r="C904" t="s">
        <v>412</v>
      </c>
      <c r="D904"/>
      <c r="E904" t="s">
        <v>1970</v>
      </c>
      <c r="F904" s="67"/>
      <c r="G904" s="67"/>
      <c r="H904" s="67"/>
    </row>
    <row r="905" spans="1:8" s="2" customFormat="1" x14ac:dyDescent="0.25">
      <c r="A905" t="s">
        <v>176</v>
      </c>
      <c r="B905"/>
      <c r="C905" t="s">
        <v>412</v>
      </c>
      <c r="D905"/>
      <c r="E905" t="s">
        <v>1971</v>
      </c>
      <c r="F905" s="67"/>
      <c r="G905" s="67"/>
      <c r="H905" s="67"/>
    </row>
    <row r="906" spans="1:8" s="2" customFormat="1" x14ac:dyDescent="0.25">
      <c r="A906" t="s">
        <v>176</v>
      </c>
      <c r="B906"/>
      <c r="C906" t="s">
        <v>412</v>
      </c>
      <c r="D906"/>
      <c r="E906" t="s">
        <v>1972</v>
      </c>
      <c r="F906" s="67"/>
      <c r="G906" s="67"/>
      <c r="H906" s="67"/>
    </row>
    <row r="907" spans="1:8" s="2" customFormat="1" x14ac:dyDescent="0.25">
      <c r="A907" t="s">
        <v>176</v>
      </c>
      <c r="B907"/>
      <c r="C907" t="s">
        <v>412</v>
      </c>
      <c r="D907"/>
      <c r="E907" t="s">
        <v>1973</v>
      </c>
      <c r="F907" s="67"/>
      <c r="G907" s="67"/>
      <c r="H907" s="67"/>
    </row>
    <row r="908" spans="1:8" s="2" customFormat="1" x14ac:dyDescent="0.25">
      <c r="A908" t="s">
        <v>176</v>
      </c>
      <c r="B908"/>
      <c r="C908" t="s">
        <v>412</v>
      </c>
      <c r="D908"/>
      <c r="E908" t="s">
        <v>412</v>
      </c>
      <c r="F908" s="67"/>
      <c r="G908" s="67"/>
      <c r="H908" s="67"/>
    </row>
    <row r="909" spans="1:8" s="2" customFormat="1" x14ac:dyDescent="0.25">
      <c r="A909" t="s">
        <v>176</v>
      </c>
      <c r="B909"/>
      <c r="C909" t="s">
        <v>412</v>
      </c>
      <c r="D909"/>
      <c r="E909" t="s">
        <v>1974</v>
      </c>
      <c r="F909" s="67"/>
      <c r="G909" s="67"/>
      <c r="H909" s="67"/>
    </row>
    <row r="910" spans="1:8" s="2" customFormat="1" x14ac:dyDescent="0.25">
      <c r="A910" t="s">
        <v>176</v>
      </c>
      <c r="B910"/>
      <c r="C910" t="s">
        <v>1975</v>
      </c>
      <c r="D910"/>
      <c r="E910" t="s">
        <v>1966</v>
      </c>
      <c r="F910" s="67"/>
      <c r="G910" s="67"/>
      <c r="H910" s="67"/>
    </row>
    <row r="911" spans="1:8" s="2" customFormat="1" x14ac:dyDescent="0.25">
      <c r="A911" t="s">
        <v>176</v>
      </c>
      <c r="B911"/>
      <c r="C911" t="s">
        <v>414</v>
      </c>
      <c r="D911"/>
      <c r="E911" t="s">
        <v>1976</v>
      </c>
      <c r="F911" s="67"/>
      <c r="G911" s="67"/>
      <c r="H911" s="67"/>
    </row>
    <row r="912" spans="1:8" s="2" customFormat="1" x14ac:dyDescent="0.25">
      <c r="A912" t="s">
        <v>176</v>
      </c>
      <c r="B912"/>
      <c r="C912" t="s">
        <v>414</v>
      </c>
      <c r="D912"/>
      <c r="E912" t="s">
        <v>1977</v>
      </c>
      <c r="F912" s="67"/>
      <c r="G912" s="67"/>
      <c r="H912" s="67"/>
    </row>
    <row r="913" spans="1:8" s="2" customFormat="1" x14ac:dyDescent="0.25">
      <c r="A913" t="s">
        <v>176</v>
      </c>
      <c r="B913"/>
      <c r="C913" t="s">
        <v>414</v>
      </c>
      <c r="D913"/>
      <c r="E913" t="s">
        <v>1978</v>
      </c>
      <c r="F913" s="67"/>
      <c r="G913" s="67"/>
      <c r="H913" s="67"/>
    </row>
    <row r="914" spans="1:8" s="2" customFormat="1" x14ac:dyDescent="0.25">
      <c r="A914" t="s">
        <v>176</v>
      </c>
      <c r="B914"/>
      <c r="C914" t="s">
        <v>414</v>
      </c>
      <c r="D914"/>
      <c r="E914" t="s">
        <v>1979</v>
      </c>
      <c r="F914" s="67"/>
      <c r="G914" s="67"/>
      <c r="H914" s="67"/>
    </row>
    <row r="915" spans="1:8" s="2" customFormat="1" x14ac:dyDescent="0.25">
      <c r="A915" t="s">
        <v>176</v>
      </c>
      <c r="B915"/>
      <c r="C915" t="s">
        <v>414</v>
      </c>
      <c r="D915"/>
      <c r="E915" t="s">
        <v>1980</v>
      </c>
      <c r="F915" s="67"/>
      <c r="G915" s="67"/>
      <c r="H915" s="67"/>
    </row>
    <row r="916" spans="1:8" s="2" customFormat="1" x14ac:dyDescent="0.25">
      <c r="A916" t="s">
        <v>176</v>
      </c>
      <c r="B916"/>
      <c r="C916" t="s">
        <v>414</v>
      </c>
      <c r="D916"/>
      <c r="E916" t="s">
        <v>1981</v>
      </c>
      <c r="F916" s="67"/>
      <c r="G916" s="67"/>
      <c r="H916" s="67"/>
    </row>
    <row r="917" spans="1:8" s="2" customFormat="1" x14ac:dyDescent="0.25">
      <c r="A917" t="s">
        <v>176</v>
      </c>
      <c r="B917"/>
      <c r="C917" t="s">
        <v>414</v>
      </c>
      <c r="D917"/>
      <c r="E917" t="s">
        <v>1982</v>
      </c>
      <c r="F917" s="67"/>
      <c r="G917" s="67"/>
      <c r="H917" s="67"/>
    </row>
    <row r="918" spans="1:8" s="2" customFormat="1" x14ac:dyDescent="0.25">
      <c r="A918" t="s">
        <v>176</v>
      </c>
      <c r="B918"/>
      <c r="C918" t="s">
        <v>414</v>
      </c>
      <c r="D918"/>
      <c r="E918" t="s">
        <v>1983</v>
      </c>
      <c r="F918" s="67"/>
      <c r="G918" s="67"/>
      <c r="H918" s="67"/>
    </row>
    <row r="919" spans="1:8" s="2" customFormat="1" x14ac:dyDescent="0.25">
      <c r="A919" t="s">
        <v>176</v>
      </c>
      <c r="B919"/>
      <c r="C919" t="s">
        <v>414</v>
      </c>
      <c r="D919"/>
      <c r="E919" t="s">
        <v>1984</v>
      </c>
      <c r="F919" s="67"/>
      <c r="G919" s="67"/>
      <c r="H919" s="67"/>
    </row>
    <row r="920" spans="1:8" s="2" customFormat="1" x14ac:dyDescent="0.25">
      <c r="A920" t="s">
        <v>176</v>
      </c>
      <c r="B920"/>
      <c r="C920" t="s">
        <v>414</v>
      </c>
      <c r="D920"/>
      <c r="E920" t="s">
        <v>1985</v>
      </c>
      <c r="F920" s="67"/>
      <c r="G920" s="67"/>
      <c r="H920" s="67"/>
    </row>
    <row r="921" spans="1:8" s="2" customFormat="1" x14ac:dyDescent="0.25">
      <c r="A921" t="s">
        <v>176</v>
      </c>
      <c r="B921"/>
      <c r="C921" t="s">
        <v>414</v>
      </c>
      <c r="D921"/>
      <c r="E921" t="s">
        <v>1986</v>
      </c>
      <c r="F921" s="67"/>
      <c r="G921" s="67"/>
      <c r="H921" s="67"/>
    </row>
    <row r="922" spans="1:8" s="2" customFormat="1" x14ac:dyDescent="0.25">
      <c r="A922" t="s">
        <v>176</v>
      </c>
      <c r="B922"/>
      <c r="C922" t="s">
        <v>414</v>
      </c>
      <c r="D922"/>
      <c r="E922" t="s">
        <v>1987</v>
      </c>
      <c r="F922" s="67"/>
      <c r="G922" s="67"/>
      <c r="H922" s="67"/>
    </row>
    <row r="923" spans="1:8" s="2" customFormat="1" x14ac:dyDescent="0.25">
      <c r="A923" t="s">
        <v>176</v>
      </c>
      <c r="B923"/>
      <c r="C923" t="s">
        <v>414</v>
      </c>
      <c r="D923"/>
      <c r="E923" t="s">
        <v>1988</v>
      </c>
      <c r="F923" s="67"/>
      <c r="G923" s="67"/>
      <c r="H923" s="67"/>
    </row>
    <row r="924" spans="1:8" s="2" customFormat="1" x14ac:dyDescent="0.25">
      <c r="A924" t="s">
        <v>176</v>
      </c>
      <c r="B924"/>
      <c r="C924" t="s">
        <v>414</v>
      </c>
      <c r="D924"/>
      <c r="E924" t="s">
        <v>1989</v>
      </c>
      <c r="F924" s="67"/>
      <c r="G924" s="67"/>
      <c r="H924" s="67"/>
    </row>
    <row r="925" spans="1:8" s="2" customFormat="1" x14ac:dyDescent="0.25">
      <c r="A925" t="s">
        <v>176</v>
      </c>
      <c r="B925"/>
      <c r="C925" t="s">
        <v>414</v>
      </c>
      <c r="D925"/>
      <c r="E925" t="s">
        <v>1990</v>
      </c>
      <c r="F925" s="67"/>
      <c r="G925" s="67"/>
      <c r="H925" s="67"/>
    </row>
    <row r="926" spans="1:8" s="2" customFormat="1" x14ac:dyDescent="0.25">
      <c r="A926" t="s">
        <v>176</v>
      </c>
      <c r="B926"/>
      <c r="C926" t="s">
        <v>414</v>
      </c>
      <c r="D926"/>
      <c r="E926" t="s">
        <v>1991</v>
      </c>
      <c r="F926" s="67"/>
      <c r="G926" s="67"/>
      <c r="H926" s="67"/>
    </row>
    <row r="927" spans="1:8" s="2" customFormat="1" x14ac:dyDescent="0.25">
      <c r="A927" t="s">
        <v>176</v>
      </c>
      <c r="B927"/>
      <c r="C927" t="s">
        <v>414</v>
      </c>
      <c r="D927"/>
      <c r="E927" t="s">
        <v>1992</v>
      </c>
      <c r="F927" s="67"/>
      <c r="G927" s="67"/>
      <c r="H927" s="67"/>
    </row>
    <row r="928" spans="1:8" s="2" customFormat="1" x14ac:dyDescent="0.25">
      <c r="A928" t="s">
        <v>176</v>
      </c>
      <c r="B928"/>
      <c r="C928" t="s">
        <v>414</v>
      </c>
      <c r="D928"/>
      <c r="E928" t="s">
        <v>1993</v>
      </c>
      <c r="F928" s="67"/>
      <c r="G928" s="67"/>
      <c r="H928" s="67"/>
    </row>
    <row r="929" spans="1:8" s="2" customFormat="1" x14ac:dyDescent="0.25">
      <c r="A929" t="s">
        <v>176</v>
      </c>
      <c r="B929"/>
      <c r="C929" t="s">
        <v>414</v>
      </c>
      <c r="D929"/>
      <c r="E929" t="s">
        <v>1307</v>
      </c>
      <c r="F929" s="67"/>
      <c r="G929" s="67"/>
      <c r="H929" s="67"/>
    </row>
    <row r="930" spans="1:8" s="2" customFormat="1" x14ac:dyDescent="0.25">
      <c r="A930" t="s">
        <v>176</v>
      </c>
      <c r="B930"/>
      <c r="C930" t="s">
        <v>414</v>
      </c>
      <c r="D930"/>
      <c r="E930" t="s">
        <v>1994</v>
      </c>
      <c r="F930" s="67"/>
      <c r="G930" s="67"/>
      <c r="H930" s="67"/>
    </row>
    <row r="931" spans="1:8" s="2" customFormat="1" x14ac:dyDescent="0.25">
      <c r="A931" t="s">
        <v>176</v>
      </c>
      <c r="B931"/>
      <c r="C931" t="s">
        <v>414</v>
      </c>
      <c r="D931"/>
      <c r="E931" t="s">
        <v>1995</v>
      </c>
      <c r="F931" s="67"/>
      <c r="G931" s="67"/>
      <c r="H931" s="67"/>
    </row>
    <row r="932" spans="1:8" s="2" customFormat="1" x14ac:dyDescent="0.25">
      <c r="A932" t="s">
        <v>176</v>
      </c>
      <c r="B932"/>
      <c r="C932" t="s">
        <v>414</v>
      </c>
      <c r="D932"/>
      <c r="E932" t="s">
        <v>1996</v>
      </c>
      <c r="F932" s="67"/>
      <c r="G932" s="67"/>
      <c r="H932" s="67"/>
    </row>
    <row r="933" spans="1:8" s="2" customFormat="1" x14ac:dyDescent="0.25">
      <c r="A933" t="s">
        <v>176</v>
      </c>
      <c r="B933"/>
      <c r="C933" t="s">
        <v>414</v>
      </c>
      <c r="D933"/>
      <c r="E933" t="s">
        <v>1997</v>
      </c>
      <c r="F933" s="67"/>
      <c r="G933" s="67"/>
      <c r="H933" s="67"/>
    </row>
    <row r="934" spans="1:8" s="2" customFormat="1" x14ac:dyDescent="0.25">
      <c r="A934" t="s">
        <v>176</v>
      </c>
      <c r="B934"/>
      <c r="C934" t="s">
        <v>414</v>
      </c>
      <c r="D934"/>
      <c r="E934" t="s">
        <v>1998</v>
      </c>
      <c r="F934" s="67"/>
      <c r="G934" s="67"/>
      <c r="H934" s="67"/>
    </row>
    <row r="935" spans="1:8" s="2" customFormat="1" x14ac:dyDescent="0.25">
      <c r="A935" t="s">
        <v>176</v>
      </c>
      <c r="B935"/>
      <c r="C935" t="s">
        <v>414</v>
      </c>
      <c r="D935"/>
      <c r="E935" t="s">
        <v>1999</v>
      </c>
      <c r="F935" s="67"/>
      <c r="G935" s="67"/>
      <c r="H935" s="67"/>
    </row>
    <row r="936" spans="1:8" s="2" customFormat="1" x14ac:dyDescent="0.25">
      <c r="A936" t="s">
        <v>176</v>
      </c>
      <c r="B936"/>
      <c r="C936" t="s">
        <v>414</v>
      </c>
      <c r="D936"/>
      <c r="E936" t="s">
        <v>2000</v>
      </c>
      <c r="F936" s="67"/>
      <c r="G936" s="67"/>
      <c r="H936" s="67"/>
    </row>
    <row r="937" spans="1:8" s="2" customFormat="1" x14ac:dyDescent="0.25">
      <c r="A937" t="s">
        <v>176</v>
      </c>
      <c r="B937"/>
      <c r="C937" t="s">
        <v>414</v>
      </c>
      <c r="D937"/>
      <c r="E937" t="s">
        <v>2001</v>
      </c>
      <c r="F937" s="67"/>
      <c r="G937" s="67"/>
      <c r="H937" s="67"/>
    </row>
    <row r="938" spans="1:8" s="2" customFormat="1" x14ac:dyDescent="0.25">
      <c r="A938" t="s">
        <v>176</v>
      </c>
      <c r="B938"/>
      <c r="C938" t="s">
        <v>414</v>
      </c>
      <c r="D938"/>
      <c r="E938" t="s">
        <v>2002</v>
      </c>
      <c r="F938" s="67"/>
      <c r="G938" s="67"/>
      <c r="H938" s="67"/>
    </row>
    <row r="939" spans="1:8" s="2" customFormat="1" x14ac:dyDescent="0.25">
      <c r="A939" t="s">
        <v>176</v>
      </c>
      <c r="B939"/>
      <c r="C939" t="s">
        <v>414</v>
      </c>
      <c r="D939"/>
      <c r="E939" t="s">
        <v>2003</v>
      </c>
      <c r="F939" s="67"/>
      <c r="G939" s="67"/>
      <c r="H939" s="67"/>
    </row>
    <row r="940" spans="1:8" s="2" customFormat="1" x14ac:dyDescent="0.25">
      <c r="A940" t="s">
        <v>176</v>
      </c>
      <c r="B940"/>
      <c r="C940" t="s">
        <v>414</v>
      </c>
      <c r="D940"/>
      <c r="E940" t="s">
        <v>2004</v>
      </c>
      <c r="F940" s="67"/>
      <c r="G940" s="67"/>
      <c r="H940" s="67"/>
    </row>
    <row r="941" spans="1:8" s="2" customFormat="1" x14ac:dyDescent="0.25">
      <c r="A941" t="s">
        <v>176</v>
      </c>
      <c r="B941"/>
      <c r="C941" t="s">
        <v>414</v>
      </c>
      <c r="D941"/>
      <c r="E941" t="s">
        <v>2005</v>
      </c>
      <c r="F941" s="67"/>
      <c r="G941" s="67"/>
      <c r="H941" s="67"/>
    </row>
    <row r="942" spans="1:8" s="2" customFormat="1" x14ac:dyDescent="0.25">
      <c r="A942" t="s">
        <v>176</v>
      </c>
      <c r="B942"/>
      <c r="C942" t="s">
        <v>414</v>
      </c>
      <c r="D942"/>
      <c r="E942" t="s">
        <v>2006</v>
      </c>
      <c r="F942" s="67"/>
      <c r="G942" s="67"/>
      <c r="H942" s="67"/>
    </row>
    <row r="943" spans="1:8" s="2" customFormat="1" x14ac:dyDescent="0.25">
      <c r="A943" t="s">
        <v>176</v>
      </c>
      <c r="B943"/>
      <c r="C943" t="s">
        <v>414</v>
      </c>
      <c r="D943"/>
      <c r="E943" t="s">
        <v>2007</v>
      </c>
      <c r="F943" s="67"/>
      <c r="G943" s="67"/>
      <c r="H943" s="67"/>
    </row>
    <row r="944" spans="1:8" s="2" customFormat="1" x14ac:dyDescent="0.25">
      <c r="A944" t="s">
        <v>176</v>
      </c>
      <c r="B944"/>
      <c r="C944" t="s">
        <v>414</v>
      </c>
      <c r="D944"/>
      <c r="E944" t="s">
        <v>2008</v>
      </c>
      <c r="F944" s="67"/>
      <c r="G944" s="67"/>
      <c r="H944" s="67"/>
    </row>
    <row r="945" spans="1:8" s="2" customFormat="1" x14ac:dyDescent="0.25">
      <c r="A945" t="s">
        <v>176</v>
      </c>
      <c r="B945"/>
      <c r="C945" t="s">
        <v>414</v>
      </c>
      <c r="D945"/>
      <c r="E945" t="s">
        <v>2009</v>
      </c>
      <c r="F945" s="67"/>
      <c r="G945" s="67"/>
      <c r="H945" s="67"/>
    </row>
    <row r="946" spans="1:8" s="2" customFormat="1" x14ac:dyDescent="0.25">
      <c r="A946" t="s">
        <v>176</v>
      </c>
      <c r="B946"/>
      <c r="C946" t="s">
        <v>414</v>
      </c>
      <c r="D946"/>
      <c r="E946" t="s">
        <v>2010</v>
      </c>
      <c r="F946" s="67"/>
      <c r="G946" s="67"/>
      <c r="H946" s="67"/>
    </row>
    <row r="947" spans="1:8" s="2" customFormat="1" x14ac:dyDescent="0.25">
      <c r="A947" t="s">
        <v>176</v>
      </c>
      <c r="B947"/>
      <c r="C947" t="s">
        <v>414</v>
      </c>
      <c r="D947"/>
      <c r="E947" t="s">
        <v>2011</v>
      </c>
      <c r="F947" s="67"/>
      <c r="G947" s="67"/>
      <c r="H947" s="67"/>
    </row>
    <row r="948" spans="1:8" s="2" customFormat="1" x14ac:dyDescent="0.25">
      <c r="A948" t="s">
        <v>176</v>
      </c>
      <c r="B948"/>
      <c r="C948" t="s">
        <v>414</v>
      </c>
      <c r="D948"/>
      <c r="E948" t="s">
        <v>2012</v>
      </c>
      <c r="F948" s="67"/>
      <c r="G948" s="67"/>
      <c r="H948" s="67"/>
    </row>
    <row r="949" spans="1:8" s="2" customFormat="1" x14ac:dyDescent="0.25">
      <c r="A949" t="s">
        <v>176</v>
      </c>
      <c r="B949"/>
      <c r="C949" t="s">
        <v>414</v>
      </c>
      <c r="D949"/>
      <c r="E949" t="s">
        <v>2013</v>
      </c>
      <c r="F949" s="67"/>
      <c r="G949" s="67"/>
      <c r="H949" s="67"/>
    </row>
    <row r="950" spans="1:8" s="2" customFormat="1" x14ac:dyDescent="0.25">
      <c r="A950" t="s">
        <v>176</v>
      </c>
      <c r="B950"/>
      <c r="C950" t="s">
        <v>414</v>
      </c>
      <c r="D950"/>
      <c r="E950" t="s">
        <v>2014</v>
      </c>
      <c r="F950" s="67"/>
      <c r="G950" s="67"/>
      <c r="H950" s="67"/>
    </row>
    <row r="951" spans="1:8" s="2" customFormat="1" x14ac:dyDescent="0.25">
      <c r="A951" t="s">
        <v>176</v>
      </c>
      <c r="B951"/>
      <c r="C951" t="s">
        <v>414</v>
      </c>
      <c r="D951"/>
      <c r="E951" t="s">
        <v>2015</v>
      </c>
      <c r="F951" s="67"/>
      <c r="G951" s="67"/>
      <c r="H951" s="67"/>
    </row>
    <row r="952" spans="1:8" s="2" customFormat="1" x14ac:dyDescent="0.25">
      <c r="A952" t="s">
        <v>176</v>
      </c>
      <c r="B952"/>
      <c r="C952" t="s">
        <v>414</v>
      </c>
      <c r="D952"/>
      <c r="E952" t="s">
        <v>2016</v>
      </c>
      <c r="F952" s="67"/>
      <c r="G952" s="67"/>
      <c r="H952" s="67"/>
    </row>
    <row r="953" spans="1:8" s="2" customFormat="1" x14ac:dyDescent="0.25">
      <c r="A953" t="s">
        <v>176</v>
      </c>
      <c r="B953"/>
      <c r="C953" t="s">
        <v>414</v>
      </c>
      <c r="D953"/>
      <c r="E953" t="s">
        <v>2017</v>
      </c>
      <c r="F953" s="67"/>
      <c r="G953" s="67"/>
      <c r="H953" s="67"/>
    </row>
    <row r="954" spans="1:8" s="2" customFormat="1" x14ac:dyDescent="0.25">
      <c r="A954" t="s">
        <v>176</v>
      </c>
      <c r="B954"/>
      <c r="C954" t="s">
        <v>414</v>
      </c>
      <c r="D954"/>
      <c r="E954" t="s">
        <v>2018</v>
      </c>
      <c r="F954" s="67"/>
      <c r="G954" s="67"/>
      <c r="H954" s="67"/>
    </row>
    <row r="955" spans="1:8" s="2" customFormat="1" x14ac:dyDescent="0.25">
      <c r="A955" t="s">
        <v>176</v>
      </c>
      <c r="B955"/>
      <c r="C955" t="s">
        <v>414</v>
      </c>
      <c r="D955"/>
      <c r="E955" t="s">
        <v>2019</v>
      </c>
      <c r="F955" s="67"/>
      <c r="G955" s="67"/>
      <c r="H955" s="67"/>
    </row>
    <row r="956" spans="1:8" s="2" customFormat="1" x14ac:dyDescent="0.25">
      <c r="A956" t="s">
        <v>176</v>
      </c>
      <c r="B956"/>
      <c r="C956" t="s">
        <v>414</v>
      </c>
      <c r="D956"/>
      <c r="E956" t="s">
        <v>2020</v>
      </c>
      <c r="F956" s="67"/>
      <c r="G956" s="67"/>
      <c r="H956" s="67"/>
    </row>
    <row r="957" spans="1:8" s="2" customFormat="1" x14ac:dyDescent="0.25">
      <c r="A957" t="s">
        <v>176</v>
      </c>
      <c r="B957"/>
      <c r="C957" t="s">
        <v>414</v>
      </c>
      <c r="D957"/>
      <c r="E957" t="s">
        <v>2021</v>
      </c>
      <c r="F957" s="67"/>
      <c r="G957" s="67"/>
      <c r="H957" s="67"/>
    </row>
    <row r="958" spans="1:8" s="2" customFormat="1" x14ac:dyDescent="0.25">
      <c r="A958" t="s">
        <v>176</v>
      </c>
      <c r="B958"/>
      <c r="C958" t="s">
        <v>414</v>
      </c>
      <c r="D958"/>
      <c r="E958" t="s">
        <v>2022</v>
      </c>
      <c r="F958" s="67"/>
      <c r="G958" s="67"/>
      <c r="H958" s="67"/>
    </row>
    <row r="959" spans="1:8" s="2" customFormat="1" x14ac:dyDescent="0.25">
      <c r="A959" t="s">
        <v>176</v>
      </c>
      <c r="B959"/>
      <c r="C959" t="s">
        <v>414</v>
      </c>
      <c r="D959"/>
      <c r="E959" t="s">
        <v>2023</v>
      </c>
      <c r="F959" s="67"/>
      <c r="G959" s="67"/>
      <c r="H959" s="67"/>
    </row>
    <row r="960" spans="1:8" s="2" customFormat="1" x14ac:dyDescent="0.25">
      <c r="A960" t="s">
        <v>176</v>
      </c>
      <c r="B960"/>
      <c r="C960" t="s">
        <v>414</v>
      </c>
      <c r="D960"/>
      <c r="E960" t="s">
        <v>2024</v>
      </c>
      <c r="F960" s="67"/>
      <c r="G960" s="67"/>
      <c r="H960" s="67"/>
    </row>
    <row r="961" spans="1:8" s="2" customFormat="1" x14ac:dyDescent="0.25">
      <c r="A961" t="s">
        <v>176</v>
      </c>
      <c r="B961"/>
      <c r="C961" t="s">
        <v>414</v>
      </c>
      <c r="D961"/>
      <c r="E961" t="s">
        <v>2025</v>
      </c>
      <c r="F961" s="67"/>
      <c r="G961" s="67"/>
      <c r="H961" s="67"/>
    </row>
    <row r="962" spans="1:8" s="2" customFormat="1" x14ac:dyDescent="0.25">
      <c r="A962" t="s">
        <v>176</v>
      </c>
      <c r="B962"/>
      <c r="C962" t="s">
        <v>414</v>
      </c>
      <c r="D962"/>
      <c r="E962" t="s">
        <v>2026</v>
      </c>
      <c r="F962" s="67"/>
      <c r="G962" s="67"/>
      <c r="H962" s="67"/>
    </row>
    <row r="963" spans="1:8" s="2" customFormat="1" x14ac:dyDescent="0.25">
      <c r="A963" t="s">
        <v>176</v>
      </c>
      <c r="B963"/>
      <c r="C963" t="s">
        <v>414</v>
      </c>
      <c r="D963"/>
      <c r="E963" t="s">
        <v>2027</v>
      </c>
      <c r="F963" s="67"/>
      <c r="G963" s="67"/>
      <c r="H963" s="67"/>
    </row>
    <row r="964" spans="1:8" s="2" customFormat="1" x14ac:dyDescent="0.25">
      <c r="A964" t="s">
        <v>176</v>
      </c>
      <c r="B964"/>
      <c r="C964" t="s">
        <v>414</v>
      </c>
      <c r="D964"/>
      <c r="E964" t="s">
        <v>2028</v>
      </c>
      <c r="F964" s="67"/>
      <c r="G964" s="67"/>
      <c r="H964" s="67"/>
    </row>
    <row r="965" spans="1:8" s="2" customFormat="1" x14ac:dyDescent="0.25">
      <c r="A965" t="s">
        <v>176</v>
      </c>
      <c r="B965"/>
      <c r="C965" t="s">
        <v>414</v>
      </c>
      <c r="D965"/>
      <c r="E965" t="s">
        <v>2029</v>
      </c>
      <c r="F965" s="67"/>
      <c r="G965" s="67"/>
      <c r="H965" s="67"/>
    </row>
    <row r="966" spans="1:8" s="2" customFormat="1" x14ac:dyDescent="0.25">
      <c r="A966" t="s">
        <v>176</v>
      </c>
      <c r="B966"/>
      <c r="C966" t="s">
        <v>414</v>
      </c>
      <c r="D966"/>
      <c r="E966" t="s">
        <v>2030</v>
      </c>
      <c r="F966" s="67"/>
      <c r="G966" s="67"/>
      <c r="H966" s="67"/>
    </row>
    <row r="967" spans="1:8" s="2" customFormat="1" x14ac:dyDescent="0.25">
      <c r="A967" t="s">
        <v>176</v>
      </c>
      <c r="B967"/>
      <c r="C967" t="s">
        <v>414</v>
      </c>
      <c r="D967"/>
      <c r="E967" t="s">
        <v>2031</v>
      </c>
      <c r="F967" s="67"/>
      <c r="G967" s="67"/>
      <c r="H967" s="67"/>
    </row>
    <row r="968" spans="1:8" s="2" customFormat="1" x14ac:dyDescent="0.25">
      <c r="A968" t="s">
        <v>176</v>
      </c>
      <c r="B968"/>
      <c r="C968" t="s">
        <v>414</v>
      </c>
      <c r="D968"/>
      <c r="E968" t="s">
        <v>2032</v>
      </c>
      <c r="F968" s="67"/>
      <c r="G968" s="67"/>
      <c r="H968" s="67"/>
    </row>
    <row r="969" spans="1:8" s="2" customFormat="1" x14ac:dyDescent="0.25">
      <c r="A969" t="s">
        <v>176</v>
      </c>
      <c r="B969"/>
      <c r="C969" t="s">
        <v>414</v>
      </c>
      <c r="D969"/>
      <c r="E969" t="s">
        <v>2033</v>
      </c>
      <c r="F969" s="67"/>
      <c r="G969" s="67"/>
      <c r="H969" s="67"/>
    </row>
    <row r="970" spans="1:8" s="2" customFormat="1" x14ac:dyDescent="0.25">
      <c r="A970" t="s">
        <v>176</v>
      </c>
      <c r="B970"/>
      <c r="C970" t="s">
        <v>414</v>
      </c>
      <c r="D970"/>
      <c r="E970" t="s">
        <v>2034</v>
      </c>
      <c r="F970" s="67"/>
      <c r="G970" s="67"/>
      <c r="H970" s="67"/>
    </row>
    <row r="971" spans="1:8" s="2" customFormat="1" x14ac:dyDescent="0.25">
      <c r="A971" t="s">
        <v>176</v>
      </c>
      <c r="B971"/>
      <c r="C971" t="s">
        <v>414</v>
      </c>
      <c r="D971"/>
      <c r="E971" t="s">
        <v>2035</v>
      </c>
      <c r="F971" s="67"/>
      <c r="G971" s="67"/>
      <c r="H971" s="67"/>
    </row>
    <row r="972" spans="1:8" s="2" customFormat="1" x14ac:dyDescent="0.25">
      <c r="A972" t="s">
        <v>176</v>
      </c>
      <c r="B972"/>
      <c r="C972" t="s">
        <v>414</v>
      </c>
      <c r="D972"/>
      <c r="E972" t="s">
        <v>2036</v>
      </c>
      <c r="F972" s="67"/>
      <c r="G972" s="67"/>
      <c r="H972" s="67"/>
    </row>
    <row r="973" spans="1:8" s="2" customFormat="1" x14ac:dyDescent="0.25">
      <c r="A973" t="s">
        <v>176</v>
      </c>
      <c r="B973"/>
      <c r="C973" t="s">
        <v>414</v>
      </c>
      <c r="D973"/>
      <c r="E973" t="s">
        <v>2037</v>
      </c>
      <c r="F973" s="67"/>
      <c r="G973" s="67"/>
      <c r="H973" s="67"/>
    </row>
    <row r="974" spans="1:8" s="2" customFormat="1" x14ac:dyDescent="0.25">
      <c r="A974" t="s">
        <v>176</v>
      </c>
      <c r="B974"/>
      <c r="C974" t="s">
        <v>414</v>
      </c>
      <c r="D974"/>
      <c r="E974" t="s">
        <v>2038</v>
      </c>
      <c r="F974" s="67"/>
      <c r="G974" s="67"/>
      <c r="H974" s="67"/>
    </row>
    <row r="975" spans="1:8" s="2" customFormat="1" x14ac:dyDescent="0.25">
      <c r="A975" t="s">
        <v>176</v>
      </c>
      <c r="B975"/>
      <c r="C975" t="s">
        <v>414</v>
      </c>
      <c r="D975"/>
      <c r="E975" t="s">
        <v>2039</v>
      </c>
      <c r="F975" s="67"/>
      <c r="G975" s="67"/>
      <c r="H975" s="67"/>
    </row>
    <row r="976" spans="1:8" s="2" customFormat="1" x14ac:dyDescent="0.25">
      <c r="A976" t="s">
        <v>176</v>
      </c>
      <c r="B976"/>
      <c r="C976" t="s">
        <v>414</v>
      </c>
      <c r="D976"/>
      <c r="E976" t="s">
        <v>2040</v>
      </c>
      <c r="F976" s="67"/>
      <c r="G976" s="67"/>
      <c r="H976" s="67"/>
    </row>
    <row r="977" spans="1:8" s="2" customFormat="1" x14ac:dyDescent="0.25">
      <c r="A977" t="s">
        <v>176</v>
      </c>
      <c r="B977"/>
      <c r="C977" t="s">
        <v>414</v>
      </c>
      <c r="D977"/>
      <c r="E977" t="s">
        <v>2041</v>
      </c>
      <c r="F977" s="67"/>
      <c r="G977" s="67"/>
      <c r="H977" s="67"/>
    </row>
    <row r="978" spans="1:8" s="2" customFormat="1" x14ac:dyDescent="0.25">
      <c r="A978" t="s">
        <v>176</v>
      </c>
      <c r="B978"/>
      <c r="C978" t="s">
        <v>414</v>
      </c>
      <c r="D978"/>
      <c r="E978" t="s">
        <v>2042</v>
      </c>
      <c r="F978" s="67"/>
      <c r="G978" s="67"/>
      <c r="H978" s="67"/>
    </row>
    <row r="979" spans="1:8" s="2" customFormat="1" x14ac:dyDescent="0.25">
      <c r="A979" t="s">
        <v>176</v>
      </c>
      <c r="B979"/>
      <c r="C979" t="s">
        <v>414</v>
      </c>
      <c r="D979"/>
      <c r="E979" t="s">
        <v>2043</v>
      </c>
      <c r="F979" s="67"/>
      <c r="G979" s="67"/>
      <c r="H979" s="67"/>
    </row>
    <row r="980" spans="1:8" s="2" customFormat="1" x14ac:dyDescent="0.25">
      <c r="A980" t="s">
        <v>176</v>
      </c>
      <c r="B980"/>
      <c r="C980" t="s">
        <v>414</v>
      </c>
      <c r="D980"/>
      <c r="E980" t="s">
        <v>2044</v>
      </c>
      <c r="F980" s="67"/>
      <c r="G980" s="67"/>
      <c r="H980" s="67"/>
    </row>
    <row r="981" spans="1:8" s="2" customFormat="1" x14ac:dyDescent="0.25">
      <c r="A981" t="s">
        <v>176</v>
      </c>
      <c r="B981"/>
      <c r="C981" t="s">
        <v>414</v>
      </c>
      <c r="D981"/>
      <c r="E981" t="s">
        <v>2045</v>
      </c>
      <c r="F981" s="67"/>
      <c r="G981" s="67"/>
      <c r="H981" s="67"/>
    </row>
    <row r="982" spans="1:8" s="2" customFormat="1" x14ac:dyDescent="0.25">
      <c r="A982" t="s">
        <v>176</v>
      </c>
      <c r="B982"/>
      <c r="C982" t="s">
        <v>414</v>
      </c>
      <c r="D982"/>
      <c r="E982" t="s">
        <v>2046</v>
      </c>
      <c r="F982" s="67"/>
      <c r="G982" s="67"/>
      <c r="H982" s="67"/>
    </row>
    <row r="983" spans="1:8" s="2" customFormat="1" x14ac:dyDescent="0.25">
      <c r="A983" t="s">
        <v>176</v>
      </c>
      <c r="B983"/>
      <c r="C983" t="s">
        <v>414</v>
      </c>
      <c r="D983"/>
      <c r="E983" t="s">
        <v>2047</v>
      </c>
      <c r="F983" s="67"/>
      <c r="G983" s="67"/>
      <c r="H983" s="67"/>
    </row>
    <row r="984" spans="1:8" s="2" customFormat="1" x14ac:dyDescent="0.25">
      <c r="A984" t="s">
        <v>176</v>
      </c>
      <c r="B984"/>
      <c r="C984" t="s">
        <v>414</v>
      </c>
      <c r="D984"/>
      <c r="E984" t="s">
        <v>2048</v>
      </c>
      <c r="F984" s="67"/>
      <c r="G984" s="67"/>
      <c r="H984" s="67"/>
    </row>
    <row r="985" spans="1:8" s="2" customFormat="1" x14ac:dyDescent="0.25">
      <c r="A985" t="s">
        <v>176</v>
      </c>
      <c r="B985"/>
      <c r="C985" t="s">
        <v>414</v>
      </c>
      <c r="D985"/>
      <c r="E985" t="s">
        <v>2049</v>
      </c>
      <c r="F985" s="67"/>
      <c r="G985" s="67"/>
      <c r="H985" s="67"/>
    </row>
    <row r="986" spans="1:8" s="2" customFormat="1" x14ac:dyDescent="0.25">
      <c r="A986" t="s">
        <v>176</v>
      </c>
      <c r="B986"/>
      <c r="C986" t="s">
        <v>414</v>
      </c>
      <c r="D986"/>
      <c r="E986" t="s">
        <v>2050</v>
      </c>
      <c r="F986" s="67"/>
      <c r="G986" s="67"/>
      <c r="H986" s="67"/>
    </row>
    <row r="987" spans="1:8" s="2" customFormat="1" x14ac:dyDescent="0.25">
      <c r="A987" t="s">
        <v>176</v>
      </c>
      <c r="B987"/>
      <c r="C987" t="s">
        <v>414</v>
      </c>
      <c r="D987"/>
      <c r="E987" t="s">
        <v>2051</v>
      </c>
      <c r="F987" s="67"/>
      <c r="G987" s="67"/>
      <c r="H987" s="67"/>
    </row>
    <row r="988" spans="1:8" s="2" customFormat="1" x14ac:dyDescent="0.25">
      <c r="A988" t="s">
        <v>176</v>
      </c>
      <c r="B988"/>
      <c r="C988" t="s">
        <v>414</v>
      </c>
      <c r="D988"/>
      <c r="E988" t="s">
        <v>2052</v>
      </c>
      <c r="F988" s="67"/>
      <c r="G988" s="67"/>
      <c r="H988" s="67"/>
    </row>
    <row r="989" spans="1:8" s="2" customFormat="1" x14ac:dyDescent="0.25">
      <c r="A989" t="s">
        <v>176</v>
      </c>
      <c r="B989"/>
      <c r="C989" t="s">
        <v>414</v>
      </c>
      <c r="D989"/>
      <c r="E989" t="s">
        <v>2053</v>
      </c>
      <c r="F989" s="67"/>
      <c r="G989" s="67"/>
      <c r="H989" s="67"/>
    </row>
    <row r="990" spans="1:8" s="2" customFormat="1" x14ac:dyDescent="0.25">
      <c r="A990" t="s">
        <v>176</v>
      </c>
      <c r="B990"/>
      <c r="C990" t="s">
        <v>414</v>
      </c>
      <c r="D990"/>
      <c r="E990" t="s">
        <v>2054</v>
      </c>
      <c r="F990" s="67"/>
      <c r="G990" s="67"/>
      <c r="H990" s="67"/>
    </row>
    <row r="991" spans="1:8" s="2" customFormat="1" x14ac:dyDescent="0.25">
      <c r="A991" t="s">
        <v>176</v>
      </c>
      <c r="B991"/>
      <c r="C991" t="s">
        <v>414</v>
      </c>
      <c r="D991"/>
      <c r="E991" t="s">
        <v>2055</v>
      </c>
      <c r="F991" s="67"/>
      <c r="G991" s="67"/>
      <c r="H991" s="67"/>
    </row>
    <row r="992" spans="1:8" s="2" customFormat="1" x14ac:dyDescent="0.25">
      <c r="A992" t="s">
        <v>176</v>
      </c>
      <c r="B992"/>
      <c r="C992" t="s">
        <v>414</v>
      </c>
      <c r="D992"/>
      <c r="E992" t="s">
        <v>2056</v>
      </c>
      <c r="F992" s="67"/>
      <c r="G992" s="67"/>
      <c r="H992" s="67"/>
    </row>
    <row r="993" spans="1:8" s="2" customFormat="1" x14ac:dyDescent="0.25">
      <c r="A993" t="s">
        <v>176</v>
      </c>
      <c r="B993"/>
      <c r="C993" t="s">
        <v>414</v>
      </c>
      <c r="D993"/>
      <c r="E993" t="s">
        <v>2057</v>
      </c>
      <c r="F993" s="67"/>
      <c r="G993" s="67"/>
      <c r="H993" s="67"/>
    </row>
    <row r="994" spans="1:8" s="2" customFormat="1" x14ac:dyDescent="0.25">
      <c r="A994" t="s">
        <v>176</v>
      </c>
      <c r="B994"/>
      <c r="C994" t="s">
        <v>414</v>
      </c>
      <c r="D994"/>
      <c r="E994" t="s">
        <v>2058</v>
      </c>
      <c r="F994" s="67"/>
      <c r="G994" s="67"/>
      <c r="H994" s="67"/>
    </row>
    <row r="995" spans="1:8" s="2" customFormat="1" x14ac:dyDescent="0.25">
      <c r="A995" t="s">
        <v>176</v>
      </c>
      <c r="B995"/>
      <c r="C995" t="s">
        <v>416</v>
      </c>
      <c r="D995" t="s">
        <v>1359</v>
      </c>
      <c r="E995" t="s">
        <v>2059</v>
      </c>
      <c r="F995" s="67"/>
      <c r="G995" s="67"/>
      <c r="H995" s="67"/>
    </row>
    <row r="996" spans="1:8" s="2" customFormat="1" x14ac:dyDescent="0.25">
      <c r="A996" t="s">
        <v>176</v>
      </c>
      <c r="B996"/>
      <c r="C996" t="s">
        <v>416</v>
      </c>
      <c r="D996" t="s">
        <v>1359</v>
      </c>
      <c r="E996" t="s">
        <v>2060</v>
      </c>
      <c r="F996" s="67"/>
      <c r="G996" s="67"/>
      <c r="H996" s="67"/>
    </row>
    <row r="997" spans="1:8" s="2" customFormat="1" x14ac:dyDescent="0.25">
      <c r="A997" t="s">
        <v>176</v>
      </c>
      <c r="B997"/>
      <c r="C997" t="s">
        <v>416</v>
      </c>
      <c r="D997" t="s">
        <v>1359</v>
      </c>
      <c r="E997" t="s">
        <v>2061</v>
      </c>
      <c r="F997" s="67"/>
      <c r="G997" s="67"/>
      <c r="H997" s="67"/>
    </row>
    <row r="998" spans="1:8" s="2" customFormat="1" x14ac:dyDescent="0.25">
      <c r="A998" t="s">
        <v>176</v>
      </c>
      <c r="B998"/>
      <c r="C998" t="s">
        <v>416</v>
      </c>
      <c r="D998" t="s">
        <v>1359</v>
      </c>
      <c r="E998" t="s">
        <v>2062</v>
      </c>
      <c r="F998" s="67"/>
      <c r="G998" s="67"/>
      <c r="H998" s="67"/>
    </row>
    <row r="999" spans="1:8" s="2" customFormat="1" x14ac:dyDescent="0.25">
      <c r="A999" t="s">
        <v>176</v>
      </c>
      <c r="B999"/>
      <c r="C999" t="s">
        <v>416</v>
      </c>
      <c r="D999" t="s">
        <v>1359</v>
      </c>
      <c r="E999" t="s">
        <v>2063</v>
      </c>
      <c r="F999" s="67"/>
      <c r="G999" s="67"/>
      <c r="H999" s="67"/>
    </row>
    <row r="1000" spans="1:8" s="2" customFormat="1" x14ac:dyDescent="0.25">
      <c r="A1000" t="s">
        <v>176</v>
      </c>
      <c r="B1000"/>
      <c r="C1000" t="s">
        <v>416</v>
      </c>
      <c r="D1000"/>
      <c r="E1000" t="s">
        <v>2064</v>
      </c>
      <c r="F1000" s="67"/>
      <c r="G1000" s="67"/>
      <c r="H1000" s="67"/>
    </row>
    <row r="1001" spans="1:8" s="2" customFormat="1" x14ac:dyDescent="0.25">
      <c r="A1001" t="s">
        <v>176</v>
      </c>
      <c r="B1001"/>
      <c r="C1001" t="s">
        <v>416</v>
      </c>
      <c r="D1001"/>
      <c r="E1001" t="s">
        <v>2065</v>
      </c>
      <c r="F1001" s="67"/>
      <c r="G1001" s="67"/>
      <c r="H1001" s="67"/>
    </row>
    <row r="1002" spans="1:8" s="2" customFormat="1" x14ac:dyDescent="0.25">
      <c r="A1002" t="s">
        <v>176</v>
      </c>
      <c r="B1002"/>
      <c r="C1002" t="s">
        <v>416</v>
      </c>
      <c r="D1002"/>
      <c r="E1002" t="s">
        <v>2066</v>
      </c>
      <c r="F1002" s="67"/>
      <c r="G1002" s="67"/>
      <c r="H1002" s="67"/>
    </row>
    <row r="1003" spans="1:8" s="2" customFormat="1" x14ac:dyDescent="0.25">
      <c r="A1003" t="s">
        <v>176</v>
      </c>
      <c r="B1003"/>
      <c r="C1003" t="s">
        <v>416</v>
      </c>
      <c r="D1003"/>
      <c r="E1003" t="s">
        <v>2067</v>
      </c>
      <c r="F1003" s="67"/>
      <c r="G1003" s="67"/>
      <c r="H1003" s="67"/>
    </row>
    <row r="1004" spans="1:8" s="2" customFormat="1" x14ac:dyDescent="0.25">
      <c r="A1004" t="s">
        <v>176</v>
      </c>
      <c r="B1004"/>
      <c r="C1004" t="s">
        <v>416</v>
      </c>
      <c r="D1004"/>
      <c r="E1004" t="s">
        <v>2068</v>
      </c>
      <c r="F1004" s="67"/>
      <c r="G1004" s="67"/>
      <c r="H1004" s="67"/>
    </row>
    <row r="1005" spans="1:8" s="2" customFormat="1" x14ac:dyDescent="0.25">
      <c r="A1005" t="s">
        <v>176</v>
      </c>
      <c r="B1005"/>
      <c r="C1005" t="s">
        <v>416</v>
      </c>
      <c r="D1005"/>
      <c r="E1005" t="s">
        <v>2069</v>
      </c>
      <c r="F1005" s="67"/>
      <c r="G1005" s="67"/>
      <c r="H1005" s="67"/>
    </row>
    <row r="1006" spans="1:8" s="2" customFormat="1" x14ac:dyDescent="0.25">
      <c r="A1006" t="s">
        <v>176</v>
      </c>
      <c r="B1006"/>
      <c r="C1006" t="s">
        <v>416</v>
      </c>
      <c r="D1006"/>
      <c r="E1006" t="s">
        <v>2070</v>
      </c>
      <c r="F1006" s="67"/>
      <c r="G1006" s="67"/>
      <c r="H1006" s="67"/>
    </row>
    <row r="1007" spans="1:8" s="2" customFormat="1" x14ac:dyDescent="0.25">
      <c r="A1007" t="s">
        <v>176</v>
      </c>
      <c r="B1007"/>
      <c r="C1007" t="s">
        <v>416</v>
      </c>
      <c r="D1007"/>
      <c r="E1007" t="s">
        <v>2071</v>
      </c>
      <c r="F1007" s="67"/>
      <c r="G1007" s="67"/>
      <c r="H1007" s="67"/>
    </row>
    <row r="1008" spans="1:8" s="2" customFormat="1" x14ac:dyDescent="0.25">
      <c r="A1008" t="s">
        <v>176</v>
      </c>
      <c r="B1008"/>
      <c r="C1008" t="s">
        <v>416</v>
      </c>
      <c r="D1008"/>
      <c r="E1008" t="s">
        <v>2072</v>
      </c>
      <c r="F1008" s="67"/>
      <c r="G1008" s="67"/>
      <c r="H1008" s="67"/>
    </row>
    <row r="1009" spans="1:8" s="2" customFormat="1" x14ac:dyDescent="0.25">
      <c r="A1009" t="s">
        <v>176</v>
      </c>
      <c r="B1009"/>
      <c r="C1009" t="s">
        <v>416</v>
      </c>
      <c r="D1009"/>
      <c r="E1009" t="s">
        <v>2073</v>
      </c>
      <c r="F1009" s="67"/>
      <c r="G1009" s="67"/>
      <c r="H1009" s="67"/>
    </row>
    <row r="1010" spans="1:8" s="2" customFormat="1" x14ac:dyDescent="0.25">
      <c r="A1010" t="s">
        <v>176</v>
      </c>
      <c r="B1010"/>
      <c r="C1010" t="s">
        <v>416</v>
      </c>
      <c r="D1010"/>
      <c r="E1010" t="s">
        <v>2074</v>
      </c>
      <c r="F1010" s="67"/>
      <c r="G1010" s="67"/>
      <c r="H1010" s="67"/>
    </row>
    <row r="1011" spans="1:8" s="2" customFormat="1" x14ac:dyDescent="0.25">
      <c r="A1011" t="s">
        <v>176</v>
      </c>
      <c r="B1011"/>
      <c r="C1011" t="s">
        <v>416</v>
      </c>
      <c r="D1011"/>
      <c r="E1011" t="s">
        <v>2075</v>
      </c>
      <c r="F1011" s="67"/>
      <c r="G1011" s="67"/>
      <c r="H1011" s="67"/>
    </row>
    <row r="1012" spans="1:8" s="2" customFormat="1" x14ac:dyDescent="0.25">
      <c r="A1012" t="s">
        <v>176</v>
      </c>
      <c r="B1012"/>
      <c r="C1012" t="s">
        <v>416</v>
      </c>
      <c r="D1012"/>
      <c r="E1012" t="s">
        <v>2076</v>
      </c>
      <c r="F1012" s="67"/>
      <c r="G1012" s="67"/>
      <c r="H1012" s="67"/>
    </row>
    <row r="1013" spans="1:8" s="2" customFormat="1" x14ac:dyDescent="0.25">
      <c r="A1013" t="s">
        <v>176</v>
      </c>
      <c r="B1013"/>
      <c r="C1013" t="s">
        <v>416</v>
      </c>
      <c r="D1013"/>
      <c r="E1013" t="s">
        <v>2077</v>
      </c>
      <c r="F1013" s="67"/>
      <c r="G1013" s="67"/>
      <c r="H1013" s="67"/>
    </row>
    <row r="1014" spans="1:8" s="2" customFormat="1" x14ac:dyDescent="0.25">
      <c r="A1014" t="s">
        <v>176</v>
      </c>
      <c r="B1014"/>
      <c r="C1014" t="s">
        <v>416</v>
      </c>
      <c r="D1014"/>
      <c r="E1014" t="s">
        <v>2078</v>
      </c>
      <c r="F1014" s="67"/>
      <c r="G1014" s="67"/>
      <c r="H1014" s="67"/>
    </row>
    <row r="1015" spans="1:8" s="2" customFormat="1" x14ac:dyDescent="0.25">
      <c r="A1015" t="s">
        <v>176</v>
      </c>
      <c r="B1015"/>
      <c r="C1015" t="s">
        <v>416</v>
      </c>
      <c r="D1015"/>
      <c r="E1015" t="s">
        <v>2079</v>
      </c>
      <c r="F1015" s="67"/>
      <c r="G1015" s="67"/>
      <c r="H1015" s="67"/>
    </row>
    <row r="1016" spans="1:8" s="2" customFormat="1" x14ac:dyDescent="0.25">
      <c r="A1016" t="s">
        <v>176</v>
      </c>
      <c r="B1016"/>
      <c r="C1016" t="s">
        <v>416</v>
      </c>
      <c r="D1016"/>
      <c r="E1016" t="s">
        <v>2080</v>
      </c>
      <c r="F1016" s="67"/>
      <c r="G1016" s="67"/>
      <c r="H1016" s="67"/>
    </row>
    <row r="1017" spans="1:8" s="2" customFormat="1" x14ac:dyDescent="0.25">
      <c r="A1017" t="s">
        <v>176</v>
      </c>
      <c r="B1017"/>
      <c r="C1017" t="s">
        <v>416</v>
      </c>
      <c r="D1017"/>
      <c r="E1017" t="s">
        <v>2081</v>
      </c>
      <c r="F1017" s="67"/>
      <c r="G1017" s="67"/>
      <c r="H1017" s="67"/>
    </row>
    <row r="1018" spans="1:8" s="2" customFormat="1" x14ac:dyDescent="0.25">
      <c r="A1018" t="s">
        <v>176</v>
      </c>
      <c r="B1018"/>
      <c r="C1018" t="s">
        <v>416</v>
      </c>
      <c r="D1018"/>
      <c r="E1018" t="s">
        <v>2082</v>
      </c>
      <c r="F1018" s="67"/>
      <c r="G1018" s="67"/>
      <c r="H1018" s="67"/>
    </row>
    <row r="1019" spans="1:8" s="2" customFormat="1" x14ac:dyDescent="0.25">
      <c r="A1019" t="s">
        <v>176</v>
      </c>
      <c r="B1019"/>
      <c r="C1019" t="s">
        <v>416</v>
      </c>
      <c r="D1019"/>
      <c r="E1019" t="s">
        <v>2083</v>
      </c>
      <c r="F1019" s="67"/>
      <c r="G1019" s="67"/>
      <c r="H1019" s="67"/>
    </row>
    <row r="1020" spans="1:8" s="2" customFormat="1" x14ac:dyDescent="0.25">
      <c r="A1020" t="s">
        <v>176</v>
      </c>
      <c r="B1020"/>
      <c r="C1020" t="s">
        <v>416</v>
      </c>
      <c r="D1020"/>
      <c r="E1020" t="s">
        <v>2084</v>
      </c>
      <c r="F1020" s="67"/>
      <c r="G1020" s="67"/>
      <c r="H1020" s="67"/>
    </row>
    <row r="1021" spans="1:8" s="2" customFormat="1" x14ac:dyDescent="0.25">
      <c r="A1021" t="s">
        <v>176</v>
      </c>
      <c r="B1021"/>
      <c r="C1021" t="s">
        <v>416</v>
      </c>
      <c r="D1021"/>
      <c r="E1021" t="s">
        <v>2085</v>
      </c>
      <c r="F1021" s="67"/>
      <c r="G1021" s="67"/>
      <c r="H1021" s="67"/>
    </row>
    <row r="1022" spans="1:8" s="2" customFormat="1" x14ac:dyDescent="0.25">
      <c r="A1022" t="s">
        <v>176</v>
      </c>
      <c r="B1022"/>
      <c r="C1022" t="s">
        <v>416</v>
      </c>
      <c r="D1022"/>
      <c r="E1022" t="s">
        <v>2086</v>
      </c>
      <c r="F1022" s="67"/>
      <c r="G1022" s="67"/>
      <c r="H1022" s="67"/>
    </row>
    <row r="1023" spans="1:8" s="2" customFormat="1" x14ac:dyDescent="0.25">
      <c r="A1023" t="s">
        <v>176</v>
      </c>
      <c r="B1023"/>
      <c r="C1023" t="s">
        <v>416</v>
      </c>
      <c r="D1023"/>
      <c r="E1023" t="s">
        <v>2087</v>
      </c>
      <c r="F1023" s="67"/>
      <c r="G1023" s="67"/>
      <c r="H1023" s="67"/>
    </row>
    <row r="1024" spans="1:8" s="2" customFormat="1" x14ac:dyDescent="0.25">
      <c r="A1024" t="s">
        <v>176</v>
      </c>
      <c r="B1024"/>
      <c r="C1024" t="s">
        <v>416</v>
      </c>
      <c r="D1024"/>
      <c r="E1024" t="s">
        <v>2088</v>
      </c>
      <c r="F1024" s="67"/>
      <c r="G1024" s="67"/>
      <c r="H1024" s="67"/>
    </row>
    <row r="1025" spans="1:8" s="2" customFormat="1" x14ac:dyDescent="0.25">
      <c r="A1025" t="s">
        <v>176</v>
      </c>
      <c r="B1025"/>
      <c r="C1025" t="s">
        <v>416</v>
      </c>
      <c r="D1025"/>
      <c r="E1025" t="s">
        <v>2089</v>
      </c>
      <c r="F1025" s="67"/>
      <c r="G1025" s="67"/>
      <c r="H1025" s="67"/>
    </row>
    <row r="1026" spans="1:8" s="2" customFormat="1" x14ac:dyDescent="0.25">
      <c r="A1026" t="s">
        <v>176</v>
      </c>
      <c r="B1026"/>
      <c r="C1026" t="s">
        <v>416</v>
      </c>
      <c r="D1026"/>
      <c r="E1026" t="s">
        <v>2090</v>
      </c>
      <c r="F1026" s="67"/>
      <c r="G1026" s="67"/>
      <c r="H1026" s="67"/>
    </row>
    <row r="1027" spans="1:8" s="2" customFormat="1" x14ac:dyDescent="0.25">
      <c r="A1027" t="s">
        <v>176</v>
      </c>
      <c r="B1027"/>
      <c r="C1027" t="s">
        <v>416</v>
      </c>
      <c r="D1027"/>
      <c r="E1027" t="s">
        <v>2091</v>
      </c>
      <c r="F1027" s="67"/>
      <c r="G1027" s="67"/>
      <c r="H1027" s="67"/>
    </row>
    <row r="1028" spans="1:8" s="2" customFormat="1" x14ac:dyDescent="0.25">
      <c r="A1028" t="s">
        <v>176</v>
      </c>
      <c r="B1028"/>
      <c r="C1028" t="s">
        <v>416</v>
      </c>
      <c r="D1028"/>
      <c r="E1028" t="s">
        <v>2092</v>
      </c>
      <c r="F1028" s="67"/>
      <c r="G1028" s="67"/>
      <c r="H1028" s="67"/>
    </row>
    <row r="1029" spans="1:8" s="2" customFormat="1" x14ac:dyDescent="0.25">
      <c r="A1029" t="s">
        <v>176</v>
      </c>
      <c r="B1029"/>
      <c r="C1029" t="s">
        <v>416</v>
      </c>
      <c r="D1029"/>
      <c r="E1029" t="s">
        <v>2093</v>
      </c>
      <c r="F1029" s="67"/>
      <c r="G1029" s="67"/>
      <c r="H1029" s="67"/>
    </row>
    <row r="1030" spans="1:8" s="2" customFormat="1" x14ac:dyDescent="0.25">
      <c r="A1030" t="s">
        <v>176</v>
      </c>
      <c r="B1030"/>
      <c r="C1030" t="s">
        <v>416</v>
      </c>
      <c r="D1030"/>
      <c r="E1030" t="s">
        <v>2094</v>
      </c>
      <c r="F1030" s="67"/>
      <c r="G1030" s="67"/>
      <c r="H1030" s="67"/>
    </row>
    <row r="1031" spans="1:8" s="2" customFormat="1" x14ac:dyDescent="0.25">
      <c r="A1031" t="s">
        <v>176</v>
      </c>
      <c r="B1031"/>
      <c r="C1031" t="s">
        <v>416</v>
      </c>
      <c r="D1031"/>
      <c r="E1031" t="s">
        <v>2095</v>
      </c>
      <c r="F1031" s="67"/>
      <c r="G1031" s="67"/>
      <c r="H1031" s="67"/>
    </row>
    <row r="1032" spans="1:8" s="2" customFormat="1" x14ac:dyDescent="0.25">
      <c r="A1032" t="s">
        <v>176</v>
      </c>
      <c r="B1032"/>
      <c r="C1032" t="s">
        <v>416</v>
      </c>
      <c r="D1032"/>
      <c r="E1032" t="s">
        <v>2096</v>
      </c>
      <c r="F1032" s="67"/>
      <c r="G1032" s="67"/>
      <c r="H1032" s="67"/>
    </row>
    <row r="1033" spans="1:8" s="2" customFormat="1" x14ac:dyDescent="0.25">
      <c r="A1033" t="s">
        <v>176</v>
      </c>
      <c r="B1033"/>
      <c r="C1033" t="s">
        <v>416</v>
      </c>
      <c r="D1033"/>
      <c r="E1033" t="s">
        <v>2097</v>
      </c>
      <c r="F1033" s="67"/>
      <c r="G1033" s="67"/>
      <c r="H1033" s="67"/>
    </row>
    <row r="1034" spans="1:8" s="2" customFormat="1" x14ac:dyDescent="0.25">
      <c r="A1034" t="s">
        <v>176</v>
      </c>
      <c r="B1034"/>
      <c r="C1034" t="s">
        <v>416</v>
      </c>
      <c r="D1034"/>
      <c r="E1034" t="s">
        <v>2098</v>
      </c>
      <c r="F1034" s="67"/>
      <c r="G1034" s="67"/>
      <c r="H1034" s="67"/>
    </row>
    <row r="1035" spans="1:8" s="2" customFormat="1" x14ac:dyDescent="0.25">
      <c r="A1035" t="s">
        <v>176</v>
      </c>
      <c r="B1035"/>
      <c r="C1035" t="s">
        <v>416</v>
      </c>
      <c r="D1035"/>
      <c r="E1035" t="s">
        <v>2099</v>
      </c>
      <c r="F1035" s="67"/>
      <c r="G1035" s="67"/>
      <c r="H1035" s="67"/>
    </row>
    <row r="1036" spans="1:8" s="2" customFormat="1" x14ac:dyDescent="0.25">
      <c r="A1036" t="s">
        <v>176</v>
      </c>
      <c r="B1036"/>
      <c r="C1036" t="s">
        <v>416</v>
      </c>
      <c r="D1036"/>
      <c r="E1036" t="s">
        <v>2100</v>
      </c>
      <c r="F1036" s="67"/>
      <c r="G1036" s="67"/>
      <c r="H1036" s="67"/>
    </row>
    <row r="1037" spans="1:8" s="2" customFormat="1" x14ac:dyDescent="0.25">
      <c r="A1037" t="s">
        <v>176</v>
      </c>
      <c r="B1037"/>
      <c r="C1037" t="s">
        <v>416</v>
      </c>
      <c r="D1037"/>
      <c r="E1037" t="s">
        <v>2101</v>
      </c>
      <c r="F1037" s="67"/>
      <c r="G1037" s="67"/>
      <c r="H1037" s="67"/>
    </row>
    <row r="1038" spans="1:8" s="2" customFormat="1" x14ac:dyDescent="0.25">
      <c r="A1038" t="s">
        <v>176</v>
      </c>
      <c r="B1038"/>
      <c r="C1038" t="s">
        <v>416</v>
      </c>
      <c r="D1038"/>
      <c r="E1038" t="s">
        <v>2102</v>
      </c>
      <c r="F1038" s="67"/>
      <c r="G1038" s="67"/>
      <c r="H1038" s="67"/>
    </row>
    <row r="1039" spans="1:8" s="2" customFormat="1" x14ac:dyDescent="0.25">
      <c r="A1039" t="s">
        <v>176</v>
      </c>
      <c r="B1039"/>
      <c r="C1039" t="s">
        <v>416</v>
      </c>
      <c r="D1039"/>
      <c r="E1039" t="s">
        <v>2103</v>
      </c>
      <c r="F1039" s="67"/>
      <c r="G1039" s="67"/>
      <c r="H1039" s="67"/>
    </row>
    <row r="1040" spans="1:8" s="2" customFormat="1" x14ac:dyDescent="0.25">
      <c r="A1040" t="s">
        <v>176</v>
      </c>
      <c r="B1040"/>
      <c r="C1040" t="s">
        <v>416</v>
      </c>
      <c r="D1040"/>
      <c r="E1040" t="s">
        <v>2104</v>
      </c>
      <c r="F1040" s="67"/>
      <c r="G1040" s="67"/>
      <c r="H1040" s="67"/>
    </row>
    <row r="1041" spans="1:8" s="2" customFormat="1" x14ac:dyDescent="0.25">
      <c r="A1041" t="s">
        <v>176</v>
      </c>
      <c r="B1041"/>
      <c r="C1041" t="s">
        <v>416</v>
      </c>
      <c r="D1041"/>
      <c r="E1041" t="s">
        <v>2105</v>
      </c>
      <c r="F1041" s="67"/>
      <c r="G1041" s="67"/>
      <c r="H1041" s="67"/>
    </row>
    <row r="1042" spans="1:8" s="2" customFormat="1" x14ac:dyDescent="0.25">
      <c r="A1042" t="s">
        <v>176</v>
      </c>
      <c r="B1042"/>
      <c r="C1042" t="s">
        <v>416</v>
      </c>
      <c r="D1042"/>
      <c r="E1042" t="s">
        <v>2106</v>
      </c>
      <c r="F1042" s="67"/>
      <c r="G1042" s="67"/>
      <c r="H1042" s="67"/>
    </row>
    <row r="1043" spans="1:8" s="2" customFormat="1" x14ac:dyDescent="0.25">
      <c r="A1043" t="s">
        <v>176</v>
      </c>
      <c r="B1043"/>
      <c r="C1043" t="s">
        <v>2107</v>
      </c>
      <c r="D1043" t="s">
        <v>1359</v>
      </c>
      <c r="E1043" t="s">
        <v>2108</v>
      </c>
      <c r="F1043" s="67"/>
      <c r="G1043" s="67"/>
      <c r="H1043" s="67"/>
    </row>
    <row r="1044" spans="1:8" s="2" customFormat="1" x14ac:dyDescent="0.25">
      <c r="A1044" t="s">
        <v>176</v>
      </c>
      <c r="B1044"/>
      <c r="C1044" t="s">
        <v>845</v>
      </c>
      <c r="D1044"/>
      <c r="E1044" t="s">
        <v>2109</v>
      </c>
      <c r="F1044" s="67"/>
      <c r="G1044" s="67"/>
      <c r="H1044" s="67"/>
    </row>
    <row r="1045" spans="1:8" s="2" customFormat="1" x14ac:dyDescent="0.25">
      <c r="A1045" t="s">
        <v>176</v>
      </c>
      <c r="B1045"/>
      <c r="C1045" t="s">
        <v>421</v>
      </c>
      <c r="D1045"/>
      <c r="E1045" t="s">
        <v>2110</v>
      </c>
      <c r="F1045" s="67"/>
      <c r="G1045" s="67"/>
      <c r="H1045" s="67"/>
    </row>
    <row r="1046" spans="1:8" s="2" customFormat="1" x14ac:dyDescent="0.25">
      <c r="A1046" t="s">
        <v>176</v>
      </c>
      <c r="B1046"/>
      <c r="C1046" t="s">
        <v>421</v>
      </c>
      <c r="D1046"/>
      <c r="E1046" t="s">
        <v>2111</v>
      </c>
      <c r="F1046" s="67"/>
      <c r="G1046" s="67"/>
      <c r="H1046" s="67"/>
    </row>
    <row r="1047" spans="1:8" s="2" customFormat="1" x14ac:dyDescent="0.25">
      <c r="A1047" t="s">
        <v>176</v>
      </c>
      <c r="B1047"/>
      <c r="C1047" t="s">
        <v>421</v>
      </c>
      <c r="D1047"/>
      <c r="E1047" t="s">
        <v>2112</v>
      </c>
      <c r="F1047" s="67"/>
      <c r="G1047" s="67"/>
      <c r="H1047" s="67"/>
    </row>
    <row r="1048" spans="1:8" s="2" customFormat="1" x14ac:dyDescent="0.25">
      <c r="A1048" t="s">
        <v>176</v>
      </c>
      <c r="B1048"/>
      <c r="C1048" t="s">
        <v>421</v>
      </c>
      <c r="D1048"/>
      <c r="E1048" t="s">
        <v>2113</v>
      </c>
      <c r="F1048" s="67"/>
      <c r="G1048" s="67"/>
      <c r="H1048" s="67"/>
    </row>
    <row r="1049" spans="1:8" s="2" customFormat="1" x14ac:dyDescent="0.25">
      <c r="A1049" t="s">
        <v>176</v>
      </c>
      <c r="B1049"/>
      <c r="C1049" t="s">
        <v>421</v>
      </c>
      <c r="D1049"/>
      <c r="E1049" t="s">
        <v>2114</v>
      </c>
      <c r="F1049" s="67"/>
      <c r="G1049" s="67"/>
      <c r="H1049" s="67"/>
    </row>
    <row r="1050" spans="1:8" s="2" customFormat="1" x14ac:dyDescent="0.25">
      <c r="A1050" t="s">
        <v>176</v>
      </c>
      <c r="B1050"/>
      <c r="C1050" t="s">
        <v>421</v>
      </c>
      <c r="D1050"/>
      <c r="E1050" t="s">
        <v>2115</v>
      </c>
      <c r="F1050" s="67"/>
      <c r="G1050" s="67"/>
      <c r="H1050" s="67"/>
    </row>
    <row r="1051" spans="1:8" s="2" customFormat="1" x14ac:dyDescent="0.25">
      <c r="A1051" t="s">
        <v>176</v>
      </c>
      <c r="B1051"/>
      <c r="C1051" t="s">
        <v>421</v>
      </c>
      <c r="D1051"/>
      <c r="E1051" t="s">
        <v>2116</v>
      </c>
      <c r="F1051" s="67"/>
      <c r="G1051" s="67"/>
      <c r="H1051" s="67"/>
    </row>
    <row r="1052" spans="1:8" s="2" customFormat="1" x14ac:dyDescent="0.25">
      <c r="A1052" t="s">
        <v>176</v>
      </c>
      <c r="B1052"/>
      <c r="C1052" t="s">
        <v>421</v>
      </c>
      <c r="D1052"/>
      <c r="E1052" t="s">
        <v>2117</v>
      </c>
      <c r="F1052" s="67"/>
      <c r="G1052" s="67"/>
      <c r="H1052" s="67"/>
    </row>
    <row r="1053" spans="1:8" s="2" customFormat="1" x14ac:dyDescent="0.25">
      <c r="A1053" t="s">
        <v>176</v>
      </c>
      <c r="B1053"/>
      <c r="C1053" t="s">
        <v>421</v>
      </c>
      <c r="D1053"/>
      <c r="E1053" t="s">
        <v>2118</v>
      </c>
      <c r="F1053" s="67"/>
      <c r="G1053" s="67"/>
      <c r="H1053" s="67"/>
    </row>
    <row r="1054" spans="1:8" s="2" customFormat="1" x14ac:dyDescent="0.25">
      <c r="A1054" t="s">
        <v>176</v>
      </c>
      <c r="B1054"/>
      <c r="C1054" t="s">
        <v>421</v>
      </c>
      <c r="D1054"/>
      <c r="E1054" t="s">
        <v>2119</v>
      </c>
      <c r="F1054" s="67"/>
      <c r="G1054" s="67"/>
      <c r="H1054" s="67"/>
    </row>
    <row r="1055" spans="1:8" s="2" customFormat="1" x14ac:dyDescent="0.25">
      <c r="A1055" t="s">
        <v>176</v>
      </c>
      <c r="B1055"/>
      <c r="C1055" t="s">
        <v>421</v>
      </c>
      <c r="D1055"/>
      <c r="E1055" t="s">
        <v>2120</v>
      </c>
      <c r="F1055" s="67"/>
      <c r="G1055" s="67"/>
      <c r="H1055" s="67"/>
    </row>
    <row r="1056" spans="1:8" s="2" customFormat="1" x14ac:dyDescent="0.25">
      <c r="A1056" t="s">
        <v>176</v>
      </c>
      <c r="B1056"/>
      <c r="C1056" t="s">
        <v>421</v>
      </c>
      <c r="D1056"/>
      <c r="E1056" t="s">
        <v>2121</v>
      </c>
      <c r="F1056" s="67"/>
      <c r="G1056" s="67"/>
      <c r="H1056" s="67"/>
    </row>
    <row r="1057" spans="1:8" s="2" customFormat="1" x14ac:dyDescent="0.25">
      <c r="A1057" t="s">
        <v>176</v>
      </c>
      <c r="B1057"/>
      <c r="C1057" t="s">
        <v>421</v>
      </c>
      <c r="D1057"/>
      <c r="E1057" t="s">
        <v>2122</v>
      </c>
      <c r="F1057" s="67"/>
      <c r="G1057" s="67"/>
      <c r="H1057" s="67"/>
    </row>
    <row r="1058" spans="1:8" s="2" customFormat="1" x14ac:dyDescent="0.25">
      <c r="A1058" t="s">
        <v>176</v>
      </c>
      <c r="B1058"/>
      <c r="C1058" t="s">
        <v>421</v>
      </c>
      <c r="D1058"/>
      <c r="E1058" t="s">
        <v>2123</v>
      </c>
      <c r="F1058" s="67"/>
      <c r="G1058" s="67"/>
      <c r="H1058" s="67"/>
    </row>
    <row r="1059" spans="1:8" s="2" customFormat="1" x14ac:dyDescent="0.25">
      <c r="A1059" t="s">
        <v>176</v>
      </c>
      <c r="B1059"/>
      <c r="C1059" t="s">
        <v>421</v>
      </c>
      <c r="D1059"/>
      <c r="E1059" t="s">
        <v>421</v>
      </c>
      <c r="F1059" s="67"/>
      <c r="G1059" s="67"/>
      <c r="H1059" s="67"/>
    </row>
    <row r="1060" spans="1:8" s="2" customFormat="1" x14ac:dyDescent="0.25">
      <c r="A1060" t="s">
        <v>176</v>
      </c>
      <c r="B1060"/>
      <c r="C1060" t="s">
        <v>421</v>
      </c>
      <c r="D1060"/>
      <c r="E1060" t="s">
        <v>2124</v>
      </c>
      <c r="F1060" s="67"/>
      <c r="G1060" s="67"/>
      <c r="H1060" s="67"/>
    </row>
    <row r="1061" spans="1:8" s="2" customFormat="1" x14ac:dyDescent="0.25">
      <c r="A1061" t="s">
        <v>176</v>
      </c>
      <c r="B1061"/>
      <c r="C1061" t="s">
        <v>421</v>
      </c>
      <c r="D1061"/>
      <c r="E1061" t="s">
        <v>2124</v>
      </c>
      <c r="F1061" s="67"/>
      <c r="G1061" s="67"/>
      <c r="H1061" s="67"/>
    </row>
    <row r="1062" spans="1:8" s="2" customFormat="1" x14ac:dyDescent="0.25">
      <c r="A1062" t="s">
        <v>176</v>
      </c>
      <c r="B1062"/>
      <c r="C1062" t="s">
        <v>421</v>
      </c>
      <c r="D1062"/>
      <c r="E1062" t="s">
        <v>2125</v>
      </c>
      <c r="F1062" s="67"/>
      <c r="G1062" s="67"/>
      <c r="H1062" s="67"/>
    </row>
    <row r="1063" spans="1:8" s="2" customFormat="1" x14ac:dyDescent="0.25">
      <c r="A1063" t="s">
        <v>176</v>
      </c>
      <c r="B1063"/>
      <c r="C1063" t="s">
        <v>2126</v>
      </c>
      <c r="D1063"/>
      <c r="E1063" t="s">
        <v>2127</v>
      </c>
      <c r="F1063" s="67"/>
      <c r="G1063" s="67"/>
      <c r="H1063" s="67"/>
    </row>
    <row r="1064" spans="1:8" s="2" customFormat="1" x14ac:dyDescent="0.25">
      <c r="A1064" t="s">
        <v>176</v>
      </c>
      <c r="B1064"/>
      <c r="C1064" t="s">
        <v>2126</v>
      </c>
      <c r="D1064"/>
      <c r="E1064" t="s">
        <v>2128</v>
      </c>
      <c r="F1064" s="67"/>
      <c r="G1064" s="67"/>
      <c r="H1064" s="67"/>
    </row>
    <row r="1065" spans="1:8" s="2" customFormat="1" x14ac:dyDescent="0.25">
      <c r="A1065" t="s">
        <v>176</v>
      </c>
      <c r="B1065"/>
      <c r="C1065" t="s">
        <v>423</v>
      </c>
      <c r="D1065"/>
      <c r="E1065" t="s">
        <v>2129</v>
      </c>
      <c r="F1065" s="67"/>
      <c r="G1065" s="67"/>
      <c r="H1065" s="67"/>
    </row>
    <row r="1066" spans="1:8" s="2" customFormat="1" x14ac:dyDescent="0.25">
      <c r="A1066" t="s">
        <v>176</v>
      </c>
      <c r="B1066"/>
      <c r="C1066" t="s">
        <v>423</v>
      </c>
      <c r="D1066"/>
      <c r="E1066" t="s">
        <v>2130</v>
      </c>
      <c r="F1066" s="67"/>
      <c r="G1066" s="67"/>
      <c r="H1066" s="67"/>
    </row>
    <row r="1067" spans="1:8" s="2" customFormat="1" x14ac:dyDescent="0.25">
      <c r="A1067" t="s">
        <v>176</v>
      </c>
      <c r="B1067"/>
      <c r="C1067" t="s">
        <v>423</v>
      </c>
      <c r="D1067"/>
      <c r="E1067" t="s">
        <v>2131</v>
      </c>
      <c r="F1067" s="67"/>
      <c r="G1067" s="67"/>
      <c r="H1067" s="67"/>
    </row>
    <row r="1068" spans="1:8" s="2" customFormat="1" x14ac:dyDescent="0.25">
      <c r="A1068" t="s">
        <v>176</v>
      </c>
      <c r="B1068"/>
      <c r="C1068" t="s">
        <v>423</v>
      </c>
      <c r="D1068"/>
      <c r="E1068" t="s">
        <v>2132</v>
      </c>
      <c r="F1068" s="67"/>
      <c r="G1068" s="67"/>
      <c r="H1068" s="67"/>
    </row>
    <row r="1069" spans="1:8" s="2" customFormat="1" x14ac:dyDescent="0.25">
      <c r="A1069" t="s">
        <v>176</v>
      </c>
      <c r="B1069"/>
      <c r="C1069" t="s">
        <v>423</v>
      </c>
      <c r="D1069"/>
      <c r="E1069" t="s">
        <v>2133</v>
      </c>
      <c r="F1069" s="67"/>
      <c r="G1069" s="67"/>
      <c r="H1069" s="67"/>
    </row>
    <row r="1070" spans="1:8" s="2" customFormat="1" x14ac:dyDescent="0.25">
      <c r="A1070" t="s">
        <v>176</v>
      </c>
      <c r="B1070"/>
      <c r="C1070" t="s">
        <v>423</v>
      </c>
      <c r="D1070"/>
      <c r="E1070" t="s">
        <v>2134</v>
      </c>
      <c r="F1070" s="67"/>
      <c r="G1070" s="67"/>
      <c r="H1070" s="67"/>
    </row>
    <row r="1071" spans="1:8" s="2" customFormat="1" x14ac:dyDescent="0.25">
      <c r="A1071" t="s">
        <v>176</v>
      </c>
      <c r="B1071"/>
      <c r="C1071" t="s">
        <v>423</v>
      </c>
      <c r="D1071"/>
      <c r="E1071" t="s">
        <v>2135</v>
      </c>
      <c r="F1071" s="67"/>
      <c r="G1071" s="67"/>
      <c r="H1071" s="67"/>
    </row>
    <row r="1072" spans="1:8" s="2" customFormat="1" x14ac:dyDescent="0.25">
      <c r="A1072" t="s">
        <v>176</v>
      </c>
      <c r="B1072"/>
      <c r="C1072" t="s">
        <v>425</v>
      </c>
      <c r="D1072"/>
      <c r="E1072" t="s">
        <v>2136</v>
      </c>
      <c r="F1072" s="67"/>
      <c r="G1072" s="67"/>
      <c r="H1072" s="67"/>
    </row>
    <row r="1073" spans="1:8" s="2" customFormat="1" x14ac:dyDescent="0.25">
      <c r="A1073" t="s">
        <v>176</v>
      </c>
      <c r="B1073"/>
      <c r="C1073" t="s">
        <v>425</v>
      </c>
      <c r="D1073"/>
      <c r="E1073" t="s">
        <v>2137</v>
      </c>
      <c r="F1073" s="67"/>
      <c r="G1073" s="67"/>
      <c r="H1073" s="67"/>
    </row>
    <row r="1074" spans="1:8" s="2" customFormat="1" x14ac:dyDescent="0.25">
      <c r="A1074" t="s">
        <v>176</v>
      </c>
      <c r="B1074"/>
      <c r="C1074" t="s">
        <v>425</v>
      </c>
      <c r="D1074"/>
      <c r="E1074" t="s">
        <v>2138</v>
      </c>
      <c r="F1074" s="67"/>
      <c r="G1074" s="67"/>
      <c r="H1074" s="67"/>
    </row>
    <row r="1075" spans="1:8" s="2" customFormat="1" x14ac:dyDescent="0.25">
      <c r="A1075" t="s">
        <v>176</v>
      </c>
      <c r="B1075"/>
      <c r="C1075" t="s">
        <v>425</v>
      </c>
      <c r="D1075"/>
      <c r="E1075" t="s">
        <v>2139</v>
      </c>
      <c r="F1075" s="67"/>
      <c r="G1075" s="67"/>
      <c r="H1075" s="67"/>
    </row>
    <row r="1076" spans="1:8" s="2" customFormat="1" x14ac:dyDescent="0.25">
      <c r="A1076" t="s">
        <v>176</v>
      </c>
      <c r="B1076"/>
      <c r="C1076" t="s">
        <v>425</v>
      </c>
      <c r="D1076"/>
      <c r="E1076" t="s">
        <v>2140</v>
      </c>
      <c r="F1076" s="67"/>
      <c r="G1076" s="67"/>
      <c r="H1076" s="67"/>
    </row>
    <row r="1077" spans="1:8" s="2" customFormat="1" x14ac:dyDescent="0.25">
      <c r="A1077" t="s">
        <v>176</v>
      </c>
      <c r="B1077"/>
      <c r="C1077" t="s">
        <v>425</v>
      </c>
      <c r="D1077"/>
      <c r="E1077" t="s">
        <v>2141</v>
      </c>
      <c r="F1077" s="67"/>
      <c r="G1077" s="67"/>
      <c r="H1077" s="67"/>
    </row>
    <row r="1078" spans="1:8" s="2" customFormat="1" x14ac:dyDescent="0.25">
      <c r="A1078" t="s">
        <v>176</v>
      </c>
      <c r="B1078"/>
      <c r="C1078" t="s">
        <v>425</v>
      </c>
      <c r="D1078"/>
      <c r="E1078" t="s">
        <v>2142</v>
      </c>
      <c r="F1078" s="67"/>
      <c r="G1078" s="67"/>
      <c r="H1078" s="67"/>
    </row>
    <row r="1079" spans="1:8" s="2" customFormat="1" x14ac:dyDescent="0.25">
      <c r="A1079" t="s">
        <v>176</v>
      </c>
      <c r="B1079"/>
      <c r="C1079" t="s">
        <v>425</v>
      </c>
      <c r="D1079"/>
      <c r="E1079" t="s">
        <v>2143</v>
      </c>
      <c r="F1079" s="67"/>
      <c r="G1079" s="67"/>
      <c r="H1079" s="67"/>
    </row>
    <row r="1080" spans="1:8" s="2" customFormat="1" x14ac:dyDescent="0.25">
      <c r="A1080" t="s">
        <v>176</v>
      </c>
      <c r="B1080"/>
      <c r="C1080" t="s">
        <v>425</v>
      </c>
      <c r="D1080"/>
      <c r="E1080" t="s">
        <v>2144</v>
      </c>
      <c r="F1080" s="67"/>
      <c r="G1080" s="67"/>
      <c r="H1080" s="67"/>
    </row>
    <row r="1081" spans="1:8" s="2" customFormat="1" x14ac:dyDescent="0.25">
      <c r="A1081" t="s">
        <v>176</v>
      </c>
      <c r="B1081"/>
      <c r="C1081" t="s">
        <v>425</v>
      </c>
      <c r="D1081"/>
      <c r="E1081" t="s">
        <v>2145</v>
      </c>
      <c r="F1081" s="67"/>
      <c r="G1081" s="67"/>
      <c r="H1081" s="67"/>
    </row>
    <row r="1082" spans="1:8" s="2" customFormat="1" x14ac:dyDescent="0.25">
      <c r="A1082" t="s">
        <v>176</v>
      </c>
      <c r="B1082"/>
      <c r="C1082" t="s">
        <v>425</v>
      </c>
      <c r="D1082"/>
      <c r="E1082" t="s">
        <v>2146</v>
      </c>
      <c r="F1082" s="67"/>
      <c r="G1082" s="67"/>
      <c r="H1082" s="67"/>
    </row>
    <row r="1083" spans="1:8" s="2" customFormat="1" x14ac:dyDescent="0.25">
      <c r="A1083" t="s">
        <v>176</v>
      </c>
      <c r="B1083"/>
      <c r="C1083" t="s">
        <v>425</v>
      </c>
      <c r="D1083"/>
      <c r="E1083" t="s">
        <v>2147</v>
      </c>
      <c r="F1083" s="67"/>
      <c r="G1083" s="67"/>
      <c r="H1083" s="67"/>
    </row>
    <row r="1084" spans="1:8" s="2" customFormat="1" x14ac:dyDescent="0.25">
      <c r="A1084" t="s">
        <v>176</v>
      </c>
      <c r="B1084"/>
      <c r="C1084" t="s">
        <v>425</v>
      </c>
      <c r="D1084"/>
      <c r="E1084" t="s">
        <v>2148</v>
      </c>
      <c r="F1084" s="67"/>
      <c r="G1084" s="67"/>
      <c r="H1084" s="67"/>
    </row>
    <row r="1085" spans="1:8" s="2" customFormat="1" x14ac:dyDescent="0.25">
      <c r="A1085" t="s">
        <v>176</v>
      </c>
      <c r="B1085"/>
      <c r="C1085" t="s">
        <v>425</v>
      </c>
      <c r="D1085"/>
      <c r="E1085" t="s">
        <v>2149</v>
      </c>
      <c r="F1085" s="67"/>
      <c r="G1085" s="67"/>
      <c r="H1085" s="67"/>
    </row>
    <row r="1086" spans="1:8" s="2" customFormat="1" x14ac:dyDescent="0.25">
      <c r="A1086" t="s">
        <v>176</v>
      </c>
      <c r="B1086"/>
      <c r="C1086" t="s">
        <v>425</v>
      </c>
      <c r="D1086"/>
      <c r="E1086" t="s">
        <v>2150</v>
      </c>
      <c r="F1086" s="67"/>
      <c r="G1086" s="67"/>
      <c r="H1086" s="67"/>
    </row>
    <row r="1087" spans="1:8" s="2" customFormat="1" x14ac:dyDescent="0.25">
      <c r="A1087" t="s">
        <v>176</v>
      </c>
      <c r="B1087"/>
      <c r="C1087" t="s">
        <v>425</v>
      </c>
      <c r="D1087"/>
      <c r="E1087" t="s">
        <v>1705</v>
      </c>
      <c r="F1087" s="67"/>
      <c r="G1087" s="67"/>
      <c r="H1087" s="67"/>
    </row>
    <row r="1088" spans="1:8" s="2" customFormat="1" x14ac:dyDescent="0.25">
      <c r="A1088" t="s">
        <v>176</v>
      </c>
      <c r="B1088"/>
      <c r="C1088" t="s">
        <v>425</v>
      </c>
      <c r="D1088"/>
      <c r="E1088" t="s">
        <v>2151</v>
      </c>
      <c r="F1088" s="67"/>
      <c r="G1088" s="67"/>
      <c r="H1088" s="67"/>
    </row>
    <row r="1089" spans="1:8" s="2" customFormat="1" x14ac:dyDescent="0.25">
      <c r="A1089" t="s">
        <v>176</v>
      </c>
      <c r="B1089"/>
      <c r="C1089" t="s">
        <v>425</v>
      </c>
      <c r="D1089"/>
      <c r="E1089" t="s">
        <v>425</v>
      </c>
      <c r="F1089" s="67"/>
      <c r="G1089" s="67"/>
      <c r="H1089" s="67"/>
    </row>
    <row r="1090" spans="1:8" s="2" customFormat="1" x14ac:dyDescent="0.25">
      <c r="A1090" t="s">
        <v>176</v>
      </c>
      <c r="B1090"/>
      <c r="C1090" t="s">
        <v>425</v>
      </c>
      <c r="D1090"/>
      <c r="E1090" t="s">
        <v>2152</v>
      </c>
      <c r="F1090" s="67"/>
      <c r="G1090" s="67"/>
      <c r="H1090" s="67"/>
    </row>
    <row r="1091" spans="1:8" s="2" customFormat="1" x14ac:dyDescent="0.25">
      <c r="A1091" t="s">
        <v>176</v>
      </c>
      <c r="B1091"/>
      <c r="C1091" t="s">
        <v>425</v>
      </c>
      <c r="D1091"/>
      <c r="E1091" t="s">
        <v>2153</v>
      </c>
      <c r="F1091" s="67"/>
      <c r="G1091" s="67"/>
      <c r="H1091" s="67"/>
    </row>
    <row r="1092" spans="1:8" s="2" customFormat="1" x14ac:dyDescent="0.25">
      <c r="A1092" t="s">
        <v>176</v>
      </c>
      <c r="B1092"/>
      <c r="C1092" t="s">
        <v>427</v>
      </c>
      <c r="D1092"/>
      <c r="E1092" t="s">
        <v>2154</v>
      </c>
      <c r="F1092" s="67"/>
      <c r="G1092" s="67"/>
      <c r="H1092" s="67"/>
    </row>
    <row r="1093" spans="1:8" s="2" customFormat="1" x14ac:dyDescent="0.25">
      <c r="A1093" t="s">
        <v>176</v>
      </c>
      <c r="B1093"/>
      <c r="C1093" t="s">
        <v>427</v>
      </c>
      <c r="D1093"/>
      <c r="E1093" t="s">
        <v>2155</v>
      </c>
      <c r="F1093" s="67"/>
      <c r="G1093" s="67"/>
      <c r="H1093" s="67"/>
    </row>
    <row r="1094" spans="1:8" s="2" customFormat="1" x14ac:dyDescent="0.25">
      <c r="A1094" t="s">
        <v>176</v>
      </c>
      <c r="B1094"/>
      <c r="C1094" t="s">
        <v>427</v>
      </c>
      <c r="D1094"/>
      <c r="E1094" t="s">
        <v>2156</v>
      </c>
      <c r="F1094" s="67"/>
      <c r="G1094" s="67"/>
      <c r="H1094" s="67"/>
    </row>
    <row r="1095" spans="1:8" s="2" customFormat="1" x14ac:dyDescent="0.25">
      <c r="A1095" t="s">
        <v>176</v>
      </c>
      <c r="B1095"/>
      <c r="C1095" t="s">
        <v>427</v>
      </c>
      <c r="D1095"/>
      <c r="E1095" t="s">
        <v>2157</v>
      </c>
      <c r="F1095" s="67"/>
      <c r="G1095" s="67"/>
      <c r="H1095" s="67"/>
    </row>
    <row r="1096" spans="1:8" s="2" customFormat="1" x14ac:dyDescent="0.25">
      <c r="A1096" t="s">
        <v>176</v>
      </c>
      <c r="B1096"/>
      <c r="C1096" t="s">
        <v>427</v>
      </c>
      <c r="D1096"/>
      <c r="E1096" t="s">
        <v>2158</v>
      </c>
      <c r="F1096" s="67"/>
      <c r="G1096" s="67"/>
      <c r="H1096" s="67"/>
    </row>
    <row r="1097" spans="1:8" s="2" customFormat="1" x14ac:dyDescent="0.25">
      <c r="A1097" t="s">
        <v>176</v>
      </c>
      <c r="B1097"/>
      <c r="C1097" t="s">
        <v>427</v>
      </c>
      <c r="D1097"/>
      <c r="E1097" t="s">
        <v>2159</v>
      </c>
      <c r="F1097" s="67"/>
      <c r="G1097" s="67"/>
      <c r="H1097" s="67"/>
    </row>
    <row r="1098" spans="1:8" s="2" customFormat="1" x14ac:dyDescent="0.25">
      <c r="A1098" t="s">
        <v>176</v>
      </c>
      <c r="B1098"/>
      <c r="C1098" t="s">
        <v>427</v>
      </c>
      <c r="D1098"/>
      <c r="E1098" t="s">
        <v>2160</v>
      </c>
      <c r="F1098" s="67"/>
      <c r="G1098" s="67"/>
      <c r="H1098" s="67"/>
    </row>
    <row r="1099" spans="1:8" s="2" customFormat="1" x14ac:dyDescent="0.25">
      <c r="A1099" t="s">
        <v>176</v>
      </c>
      <c r="B1099"/>
      <c r="C1099" t="s">
        <v>427</v>
      </c>
      <c r="D1099"/>
      <c r="E1099" t="s">
        <v>2161</v>
      </c>
      <c r="F1099" s="67"/>
      <c r="G1099" s="67"/>
      <c r="H1099" s="67"/>
    </row>
    <row r="1100" spans="1:8" s="2" customFormat="1" x14ac:dyDescent="0.25">
      <c r="A1100" t="s">
        <v>176</v>
      </c>
      <c r="B1100"/>
      <c r="C1100" t="s">
        <v>427</v>
      </c>
      <c r="D1100"/>
      <c r="E1100" t="s">
        <v>2162</v>
      </c>
      <c r="F1100" s="67"/>
      <c r="G1100" s="67"/>
      <c r="H1100" s="67"/>
    </row>
    <row r="1101" spans="1:8" s="2" customFormat="1" x14ac:dyDescent="0.25">
      <c r="A1101" t="s">
        <v>176</v>
      </c>
      <c r="B1101"/>
      <c r="C1101" t="s">
        <v>427</v>
      </c>
      <c r="D1101"/>
      <c r="E1101" t="s">
        <v>2163</v>
      </c>
      <c r="F1101" s="67"/>
      <c r="G1101" s="67"/>
      <c r="H1101" s="67"/>
    </row>
    <row r="1102" spans="1:8" s="2" customFormat="1" x14ac:dyDescent="0.25">
      <c r="A1102" t="s">
        <v>176</v>
      </c>
      <c r="B1102"/>
      <c r="C1102" t="s">
        <v>427</v>
      </c>
      <c r="D1102"/>
      <c r="E1102" t="s">
        <v>2164</v>
      </c>
      <c r="F1102" s="67"/>
      <c r="G1102" s="67"/>
      <c r="H1102" s="67"/>
    </row>
    <row r="1103" spans="1:8" s="2" customFormat="1" x14ac:dyDescent="0.25">
      <c r="A1103" t="s">
        <v>176</v>
      </c>
      <c r="B1103"/>
      <c r="C1103" t="s">
        <v>427</v>
      </c>
      <c r="D1103"/>
      <c r="E1103" t="s">
        <v>2165</v>
      </c>
      <c r="F1103" s="67"/>
      <c r="G1103" s="67"/>
      <c r="H1103" s="67"/>
    </row>
    <row r="1104" spans="1:8" s="2" customFormat="1" x14ac:dyDescent="0.25">
      <c r="A1104" t="s">
        <v>176</v>
      </c>
      <c r="B1104"/>
      <c r="C1104" t="s">
        <v>427</v>
      </c>
      <c r="D1104"/>
      <c r="E1104" t="s">
        <v>2166</v>
      </c>
      <c r="F1104" s="67"/>
      <c r="G1104" s="67"/>
      <c r="H1104" s="67"/>
    </row>
    <row r="1105" spans="1:8" s="2" customFormat="1" x14ac:dyDescent="0.25">
      <c r="A1105" t="s">
        <v>176</v>
      </c>
      <c r="B1105"/>
      <c r="C1105" t="s">
        <v>427</v>
      </c>
      <c r="D1105"/>
      <c r="E1105" t="s">
        <v>2167</v>
      </c>
      <c r="F1105" s="67"/>
      <c r="G1105" s="67"/>
      <c r="H1105" s="67"/>
    </row>
    <row r="1106" spans="1:8" s="2" customFormat="1" x14ac:dyDescent="0.25">
      <c r="A1106" t="s">
        <v>176</v>
      </c>
      <c r="B1106"/>
      <c r="C1106" t="s">
        <v>427</v>
      </c>
      <c r="D1106"/>
      <c r="E1106" t="s">
        <v>2168</v>
      </c>
      <c r="F1106" s="67"/>
      <c r="G1106" s="67"/>
      <c r="H1106" s="67"/>
    </row>
    <row r="1107" spans="1:8" s="2" customFormat="1" x14ac:dyDescent="0.25">
      <c r="A1107" t="s">
        <v>176</v>
      </c>
      <c r="B1107"/>
      <c r="C1107" t="s">
        <v>427</v>
      </c>
      <c r="D1107"/>
      <c r="E1107" t="s">
        <v>2169</v>
      </c>
      <c r="F1107" s="67"/>
      <c r="G1107" s="67"/>
      <c r="H1107" s="67"/>
    </row>
    <row r="1108" spans="1:8" s="2" customFormat="1" x14ac:dyDescent="0.25">
      <c r="A1108" t="s">
        <v>176</v>
      </c>
      <c r="B1108"/>
      <c r="C1108" t="s">
        <v>427</v>
      </c>
      <c r="D1108"/>
      <c r="E1108" t="s">
        <v>2170</v>
      </c>
      <c r="F1108" s="67"/>
      <c r="G1108" s="67"/>
      <c r="H1108" s="67"/>
    </row>
    <row r="1109" spans="1:8" s="2" customFormat="1" x14ac:dyDescent="0.25">
      <c r="A1109" t="s">
        <v>176</v>
      </c>
      <c r="B1109"/>
      <c r="C1109" t="s">
        <v>427</v>
      </c>
      <c r="D1109"/>
      <c r="E1109" t="s">
        <v>2171</v>
      </c>
      <c r="F1109" s="67"/>
      <c r="G1109" s="67"/>
      <c r="H1109" s="67"/>
    </row>
    <row r="1110" spans="1:8" s="2" customFormat="1" x14ac:dyDescent="0.25">
      <c r="A1110" t="s">
        <v>176</v>
      </c>
      <c r="B1110"/>
      <c r="C1110" t="s">
        <v>427</v>
      </c>
      <c r="D1110"/>
      <c r="E1110" t="s">
        <v>2172</v>
      </c>
      <c r="F1110" s="67"/>
      <c r="G1110" s="67"/>
      <c r="H1110" s="67"/>
    </row>
    <row r="1111" spans="1:8" s="2" customFormat="1" x14ac:dyDescent="0.25">
      <c r="A1111" t="s">
        <v>176</v>
      </c>
      <c r="B1111"/>
      <c r="C1111" t="s">
        <v>427</v>
      </c>
      <c r="D1111"/>
      <c r="E1111" t="s">
        <v>2173</v>
      </c>
      <c r="F1111" s="67"/>
      <c r="G1111" s="67"/>
      <c r="H1111" s="67"/>
    </row>
    <row r="1112" spans="1:8" s="2" customFormat="1" x14ac:dyDescent="0.25">
      <c r="A1112" t="s">
        <v>176</v>
      </c>
      <c r="B1112"/>
      <c r="C1112" t="s">
        <v>427</v>
      </c>
      <c r="D1112"/>
      <c r="E1112" t="s">
        <v>2174</v>
      </c>
      <c r="F1112" s="67"/>
      <c r="G1112" s="67"/>
      <c r="H1112" s="67"/>
    </row>
    <row r="1113" spans="1:8" s="2" customFormat="1" x14ac:dyDescent="0.25">
      <c r="A1113" t="s">
        <v>176</v>
      </c>
      <c r="B1113"/>
      <c r="C1113" t="s">
        <v>427</v>
      </c>
      <c r="D1113"/>
      <c r="E1113" t="s">
        <v>2175</v>
      </c>
      <c r="F1113" s="67"/>
      <c r="G1113" s="67"/>
      <c r="H1113" s="67"/>
    </row>
    <row r="1114" spans="1:8" s="2" customFormat="1" x14ac:dyDescent="0.25">
      <c r="A1114" t="s">
        <v>176</v>
      </c>
      <c r="B1114"/>
      <c r="C1114" t="s">
        <v>432</v>
      </c>
      <c r="D1114"/>
      <c r="E1114" t="s">
        <v>2176</v>
      </c>
      <c r="F1114" s="67"/>
      <c r="G1114" s="67"/>
      <c r="H1114" s="67"/>
    </row>
    <row r="1115" spans="1:8" s="2" customFormat="1" x14ac:dyDescent="0.25">
      <c r="A1115" t="s">
        <v>176</v>
      </c>
      <c r="B1115"/>
      <c r="C1115" t="s">
        <v>432</v>
      </c>
      <c r="D1115"/>
      <c r="E1115" t="s">
        <v>2177</v>
      </c>
      <c r="F1115" s="67"/>
      <c r="G1115" s="67"/>
      <c r="H1115" s="67"/>
    </row>
    <row r="1116" spans="1:8" s="2" customFormat="1" x14ac:dyDescent="0.25">
      <c r="A1116" t="s">
        <v>176</v>
      </c>
      <c r="B1116"/>
      <c r="C1116" t="s">
        <v>432</v>
      </c>
      <c r="D1116"/>
      <c r="E1116" t="s">
        <v>2178</v>
      </c>
      <c r="F1116" s="67"/>
      <c r="G1116" s="67"/>
      <c r="H1116" s="67"/>
    </row>
    <row r="1117" spans="1:8" s="2" customFormat="1" x14ac:dyDescent="0.25">
      <c r="A1117" t="s">
        <v>176</v>
      </c>
      <c r="B1117"/>
      <c r="C1117" t="s">
        <v>432</v>
      </c>
      <c r="D1117"/>
      <c r="E1117" t="s">
        <v>2179</v>
      </c>
      <c r="F1117" s="67"/>
      <c r="G1117" s="67"/>
      <c r="H1117" s="67"/>
    </row>
    <row r="1118" spans="1:8" s="2" customFormat="1" x14ac:dyDescent="0.25">
      <c r="A1118" t="s">
        <v>176</v>
      </c>
      <c r="B1118"/>
      <c r="C1118" t="s">
        <v>432</v>
      </c>
      <c r="D1118"/>
      <c r="E1118" t="s">
        <v>2180</v>
      </c>
      <c r="F1118" s="67"/>
      <c r="G1118" s="67"/>
      <c r="H1118" s="67"/>
    </row>
    <row r="1119" spans="1:8" s="2" customFormat="1" x14ac:dyDescent="0.25">
      <c r="A1119" t="s">
        <v>176</v>
      </c>
      <c r="B1119"/>
      <c r="C1119" t="s">
        <v>432</v>
      </c>
      <c r="D1119"/>
      <c r="E1119" t="s">
        <v>2181</v>
      </c>
      <c r="F1119" s="67"/>
      <c r="G1119" s="67"/>
      <c r="H1119" s="67"/>
    </row>
    <row r="1120" spans="1:8" s="2" customFormat="1" x14ac:dyDescent="0.25">
      <c r="A1120" t="s">
        <v>176</v>
      </c>
      <c r="B1120"/>
      <c r="C1120" t="s">
        <v>432</v>
      </c>
      <c r="D1120"/>
      <c r="E1120" t="s">
        <v>2182</v>
      </c>
      <c r="F1120" s="67"/>
      <c r="G1120" s="67"/>
      <c r="H1120" s="67"/>
    </row>
    <row r="1121" spans="1:8" s="2" customFormat="1" x14ac:dyDescent="0.25">
      <c r="A1121" t="s">
        <v>176</v>
      </c>
      <c r="B1121"/>
      <c r="C1121" t="s">
        <v>432</v>
      </c>
      <c r="D1121"/>
      <c r="E1121" t="s">
        <v>2183</v>
      </c>
      <c r="F1121" s="67"/>
      <c r="G1121" s="67"/>
      <c r="H1121" s="67"/>
    </row>
    <row r="1122" spans="1:8" s="2" customFormat="1" x14ac:dyDescent="0.25">
      <c r="A1122" t="s">
        <v>176</v>
      </c>
      <c r="B1122"/>
      <c r="C1122" t="s">
        <v>432</v>
      </c>
      <c r="D1122"/>
      <c r="E1122" t="s">
        <v>2184</v>
      </c>
      <c r="F1122" s="67"/>
      <c r="G1122" s="67"/>
      <c r="H1122" s="67"/>
    </row>
    <row r="1123" spans="1:8" s="2" customFormat="1" x14ac:dyDescent="0.25">
      <c r="A1123" t="s">
        <v>176</v>
      </c>
      <c r="B1123"/>
      <c r="C1123" t="s">
        <v>432</v>
      </c>
      <c r="D1123"/>
      <c r="E1123" t="s">
        <v>2185</v>
      </c>
      <c r="F1123" s="67"/>
      <c r="G1123" s="67"/>
      <c r="H1123" s="67"/>
    </row>
    <row r="1124" spans="1:8" s="2" customFormat="1" x14ac:dyDescent="0.25">
      <c r="A1124" t="s">
        <v>176</v>
      </c>
      <c r="B1124"/>
      <c r="C1124" t="s">
        <v>432</v>
      </c>
      <c r="D1124"/>
      <c r="E1124" t="s">
        <v>2186</v>
      </c>
      <c r="F1124" s="67"/>
      <c r="G1124" s="67"/>
      <c r="H1124" s="67"/>
    </row>
    <row r="1125" spans="1:8" s="2" customFormat="1" x14ac:dyDescent="0.25">
      <c r="A1125" t="s">
        <v>176</v>
      </c>
      <c r="B1125"/>
      <c r="C1125" t="s">
        <v>432</v>
      </c>
      <c r="D1125"/>
      <c r="E1125" t="s">
        <v>2187</v>
      </c>
      <c r="F1125" s="67"/>
      <c r="G1125" s="67"/>
      <c r="H1125" s="67"/>
    </row>
    <row r="1126" spans="1:8" s="2" customFormat="1" x14ac:dyDescent="0.25">
      <c r="A1126" t="s">
        <v>176</v>
      </c>
      <c r="B1126"/>
      <c r="C1126" t="s">
        <v>432</v>
      </c>
      <c r="D1126"/>
      <c r="E1126" t="s">
        <v>2188</v>
      </c>
      <c r="F1126" s="67"/>
      <c r="G1126" s="67"/>
      <c r="H1126" s="67"/>
    </row>
    <row r="1127" spans="1:8" s="2" customFormat="1" x14ac:dyDescent="0.25">
      <c r="A1127" t="s">
        <v>176</v>
      </c>
      <c r="B1127"/>
      <c r="C1127" t="s">
        <v>432</v>
      </c>
      <c r="D1127"/>
      <c r="E1127" t="s">
        <v>2189</v>
      </c>
      <c r="F1127" s="67"/>
      <c r="G1127" s="67"/>
      <c r="H1127" s="67"/>
    </row>
    <row r="1128" spans="1:8" s="2" customFormat="1" x14ac:dyDescent="0.25">
      <c r="A1128" t="s">
        <v>176</v>
      </c>
      <c r="B1128"/>
      <c r="C1128" t="s">
        <v>432</v>
      </c>
      <c r="D1128"/>
      <c r="E1128" t="s">
        <v>2190</v>
      </c>
      <c r="F1128" s="67"/>
      <c r="G1128" s="67"/>
      <c r="H1128" s="67"/>
    </row>
    <row r="1129" spans="1:8" s="2" customFormat="1" x14ac:dyDescent="0.25">
      <c r="A1129" t="s">
        <v>176</v>
      </c>
      <c r="B1129"/>
      <c r="C1129" t="s">
        <v>432</v>
      </c>
      <c r="D1129"/>
      <c r="E1129" t="s">
        <v>2191</v>
      </c>
      <c r="F1129" s="67"/>
      <c r="G1129" s="67"/>
      <c r="H1129" s="67"/>
    </row>
    <row r="1130" spans="1:8" s="2" customFormat="1" x14ac:dyDescent="0.25">
      <c r="A1130" t="s">
        <v>176</v>
      </c>
      <c r="B1130"/>
      <c r="C1130" t="s">
        <v>432</v>
      </c>
      <c r="D1130"/>
      <c r="E1130" t="s">
        <v>2192</v>
      </c>
      <c r="F1130" s="67"/>
      <c r="G1130" s="67"/>
      <c r="H1130" s="67"/>
    </row>
    <row r="1131" spans="1:8" s="2" customFormat="1" x14ac:dyDescent="0.25">
      <c r="A1131" t="s">
        <v>176</v>
      </c>
      <c r="B1131"/>
      <c r="C1131" t="s">
        <v>432</v>
      </c>
      <c r="D1131"/>
      <c r="E1131" t="s">
        <v>1903</v>
      </c>
      <c r="F1131" s="67"/>
      <c r="G1131" s="67"/>
      <c r="H1131" s="67"/>
    </row>
    <row r="1132" spans="1:8" s="2" customFormat="1" x14ac:dyDescent="0.25">
      <c r="A1132" t="s">
        <v>176</v>
      </c>
      <c r="B1132"/>
      <c r="C1132" t="s">
        <v>432</v>
      </c>
      <c r="D1132"/>
      <c r="E1132" t="s">
        <v>2193</v>
      </c>
      <c r="F1132" s="67"/>
      <c r="G1132" s="67"/>
      <c r="H1132" s="67"/>
    </row>
    <row r="1133" spans="1:8" s="2" customFormat="1" x14ac:dyDescent="0.25">
      <c r="A1133" t="s">
        <v>176</v>
      </c>
      <c r="B1133"/>
      <c r="C1133" t="s">
        <v>432</v>
      </c>
      <c r="D1133"/>
      <c r="E1133" t="s">
        <v>2194</v>
      </c>
      <c r="F1133" s="67"/>
      <c r="G1133" s="67"/>
      <c r="H1133" s="67"/>
    </row>
    <row r="1134" spans="1:8" s="2" customFormat="1" x14ac:dyDescent="0.25">
      <c r="A1134" t="s">
        <v>176</v>
      </c>
      <c r="B1134"/>
      <c r="C1134" t="s">
        <v>432</v>
      </c>
      <c r="D1134"/>
      <c r="E1134" t="s">
        <v>2195</v>
      </c>
      <c r="F1134" s="67"/>
      <c r="G1134" s="67"/>
      <c r="H1134" s="67"/>
    </row>
    <row r="1135" spans="1:8" s="2" customFormat="1" x14ac:dyDescent="0.25">
      <c r="A1135" t="s">
        <v>176</v>
      </c>
      <c r="B1135"/>
      <c r="C1135" t="s">
        <v>432</v>
      </c>
      <c r="D1135"/>
      <c r="E1135" t="s">
        <v>2196</v>
      </c>
      <c r="F1135" s="67"/>
      <c r="G1135" s="67"/>
      <c r="H1135" s="67"/>
    </row>
    <row r="1136" spans="1:8" s="2" customFormat="1" x14ac:dyDescent="0.25">
      <c r="A1136" t="s">
        <v>176</v>
      </c>
      <c r="B1136"/>
      <c r="C1136" t="s">
        <v>432</v>
      </c>
      <c r="D1136"/>
      <c r="E1136" t="s">
        <v>2197</v>
      </c>
      <c r="F1136" s="67"/>
      <c r="G1136" s="67"/>
      <c r="H1136" s="67"/>
    </row>
    <row r="1137" spans="1:8" s="2" customFormat="1" x14ac:dyDescent="0.25">
      <c r="A1137" t="s">
        <v>176</v>
      </c>
      <c r="B1137"/>
      <c r="C1137" t="s">
        <v>432</v>
      </c>
      <c r="D1137"/>
      <c r="E1137" t="s">
        <v>2198</v>
      </c>
      <c r="F1137" s="67"/>
      <c r="G1137" s="67"/>
      <c r="H1137" s="67"/>
    </row>
    <row r="1138" spans="1:8" s="2" customFormat="1" x14ac:dyDescent="0.25">
      <c r="A1138" t="s">
        <v>176</v>
      </c>
      <c r="B1138"/>
      <c r="C1138" t="s">
        <v>432</v>
      </c>
      <c r="D1138"/>
      <c r="E1138" t="s">
        <v>2199</v>
      </c>
      <c r="F1138" s="67"/>
      <c r="G1138" s="67"/>
      <c r="H1138" s="67"/>
    </row>
    <row r="1139" spans="1:8" s="2" customFormat="1" x14ac:dyDescent="0.25">
      <c r="A1139" t="s">
        <v>176</v>
      </c>
      <c r="B1139"/>
      <c r="C1139" t="s">
        <v>432</v>
      </c>
      <c r="D1139"/>
      <c r="E1139" t="s">
        <v>2200</v>
      </c>
      <c r="F1139" s="67"/>
      <c r="G1139" s="67"/>
      <c r="H1139" s="67"/>
    </row>
    <row r="1140" spans="1:8" s="2" customFormat="1" x14ac:dyDescent="0.25">
      <c r="A1140" t="s">
        <v>176</v>
      </c>
      <c r="B1140"/>
      <c r="C1140" t="s">
        <v>432</v>
      </c>
      <c r="D1140"/>
      <c r="E1140" t="s">
        <v>2201</v>
      </c>
      <c r="F1140" s="67"/>
      <c r="G1140" s="67"/>
      <c r="H1140" s="67"/>
    </row>
    <row r="1141" spans="1:8" s="2" customFormat="1" x14ac:dyDescent="0.25">
      <c r="A1141" t="s">
        <v>176</v>
      </c>
      <c r="B1141"/>
      <c r="C1141" t="s">
        <v>432</v>
      </c>
      <c r="D1141"/>
      <c r="E1141" t="s">
        <v>2202</v>
      </c>
      <c r="F1141" s="67"/>
      <c r="G1141" s="67"/>
      <c r="H1141" s="67"/>
    </row>
    <row r="1142" spans="1:8" s="2" customFormat="1" x14ac:dyDescent="0.25">
      <c r="A1142" t="s">
        <v>176</v>
      </c>
      <c r="B1142"/>
      <c r="C1142" t="s">
        <v>432</v>
      </c>
      <c r="D1142"/>
      <c r="E1142" t="s">
        <v>2203</v>
      </c>
      <c r="F1142" s="67"/>
      <c r="G1142" s="67"/>
      <c r="H1142" s="67"/>
    </row>
    <row r="1143" spans="1:8" s="2" customFormat="1" x14ac:dyDescent="0.25">
      <c r="A1143" t="s">
        <v>176</v>
      </c>
      <c r="B1143"/>
      <c r="C1143" t="s">
        <v>432</v>
      </c>
      <c r="D1143"/>
      <c r="E1143" t="s">
        <v>2204</v>
      </c>
      <c r="F1143" s="67"/>
      <c r="G1143" s="67"/>
      <c r="H1143" s="67"/>
    </row>
    <row r="1144" spans="1:8" s="2" customFormat="1" x14ac:dyDescent="0.25">
      <c r="A1144" t="s">
        <v>176</v>
      </c>
      <c r="B1144"/>
      <c r="C1144" t="s">
        <v>432</v>
      </c>
      <c r="D1144"/>
      <c r="E1144" t="s">
        <v>2205</v>
      </c>
      <c r="F1144" s="67"/>
      <c r="G1144" s="67"/>
      <c r="H1144" s="67"/>
    </row>
    <row r="1145" spans="1:8" s="2" customFormat="1" x14ac:dyDescent="0.25">
      <c r="A1145" t="s">
        <v>176</v>
      </c>
      <c r="B1145"/>
      <c r="C1145" t="s">
        <v>432</v>
      </c>
      <c r="D1145"/>
      <c r="E1145" t="s">
        <v>2206</v>
      </c>
      <c r="F1145" s="67"/>
      <c r="G1145" s="67"/>
      <c r="H1145" s="67"/>
    </row>
    <row r="1146" spans="1:8" s="2" customFormat="1" x14ac:dyDescent="0.25">
      <c r="A1146" t="s">
        <v>176</v>
      </c>
      <c r="B1146"/>
      <c r="C1146" t="s">
        <v>432</v>
      </c>
      <c r="D1146"/>
      <c r="E1146" t="s">
        <v>2207</v>
      </c>
      <c r="F1146" s="67"/>
      <c r="G1146" s="67"/>
      <c r="H1146" s="67"/>
    </row>
    <row r="1147" spans="1:8" s="2" customFormat="1" x14ac:dyDescent="0.25">
      <c r="A1147" t="s">
        <v>176</v>
      </c>
      <c r="B1147"/>
      <c r="C1147" t="s">
        <v>432</v>
      </c>
      <c r="D1147"/>
      <c r="E1147" t="s">
        <v>2208</v>
      </c>
      <c r="F1147" s="67"/>
      <c r="G1147" s="67"/>
      <c r="H1147" s="67"/>
    </row>
    <row r="1148" spans="1:8" s="2" customFormat="1" x14ac:dyDescent="0.25">
      <c r="A1148" t="s">
        <v>176</v>
      </c>
      <c r="B1148"/>
      <c r="C1148" t="s">
        <v>432</v>
      </c>
      <c r="D1148"/>
      <c r="E1148" t="s">
        <v>2209</v>
      </c>
      <c r="F1148" s="67"/>
      <c r="G1148" s="67"/>
      <c r="H1148" s="67"/>
    </row>
    <row r="1149" spans="1:8" s="2" customFormat="1" x14ac:dyDescent="0.25">
      <c r="A1149" t="s">
        <v>176</v>
      </c>
      <c r="B1149"/>
      <c r="C1149" t="s">
        <v>432</v>
      </c>
      <c r="D1149"/>
      <c r="E1149" t="s">
        <v>2210</v>
      </c>
      <c r="F1149" s="67"/>
      <c r="G1149" s="67"/>
      <c r="H1149" s="67"/>
    </row>
    <row r="1150" spans="1:8" s="2" customFormat="1" x14ac:dyDescent="0.25">
      <c r="A1150" t="s">
        <v>176</v>
      </c>
      <c r="B1150"/>
      <c r="C1150" t="s">
        <v>432</v>
      </c>
      <c r="D1150"/>
      <c r="E1150" t="s">
        <v>2211</v>
      </c>
      <c r="F1150" s="67"/>
      <c r="G1150" s="67"/>
      <c r="H1150" s="67"/>
    </row>
    <row r="1151" spans="1:8" s="2" customFormat="1" x14ac:dyDescent="0.25">
      <c r="A1151" t="s">
        <v>176</v>
      </c>
      <c r="B1151"/>
      <c r="C1151" t="s">
        <v>434</v>
      </c>
      <c r="D1151"/>
      <c r="E1151" t="s">
        <v>2212</v>
      </c>
      <c r="F1151" s="67"/>
      <c r="G1151" s="67"/>
      <c r="H1151" s="67"/>
    </row>
    <row r="1152" spans="1:8" s="2" customFormat="1" x14ac:dyDescent="0.25">
      <c r="A1152" t="s">
        <v>176</v>
      </c>
      <c r="B1152"/>
      <c r="C1152" t="s">
        <v>434</v>
      </c>
      <c r="D1152"/>
      <c r="E1152" t="s">
        <v>2213</v>
      </c>
      <c r="F1152" s="67"/>
      <c r="G1152" s="67"/>
      <c r="H1152" s="67"/>
    </row>
    <row r="1153" spans="1:8" s="2" customFormat="1" x14ac:dyDescent="0.25">
      <c r="A1153" t="s">
        <v>176</v>
      </c>
      <c r="B1153"/>
      <c r="C1153" t="s">
        <v>434</v>
      </c>
      <c r="D1153"/>
      <c r="E1153" t="s">
        <v>2214</v>
      </c>
      <c r="F1153" s="67"/>
      <c r="G1153" s="67"/>
      <c r="H1153" s="67"/>
    </row>
    <row r="1154" spans="1:8" s="2" customFormat="1" x14ac:dyDescent="0.25">
      <c r="A1154" t="s">
        <v>176</v>
      </c>
      <c r="B1154"/>
      <c r="C1154" t="s">
        <v>434</v>
      </c>
      <c r="D1154"/>
      <c r="E1154" t="s">
        <v>2215</v>
      </c>
      <c r="F1154" s="67"/>
      <c r="G1154" s="67"/>
      <c r="H1154" s="67"/>
    </row>
    <row r="1155" spans="1:8" s="2" customFormat="1" x14ac:dyDescent="0.25">
      <c r="A1155" t="s">
        <v>176</v>
      </c>
      <c r="B1155"/>
      <c r="C1155" t="s">
        <v>434</v>
      </c>
      <c r="D1155"/>
      <c r="E1155" t="s">
        <v>2216</v>
      </c>
      <c r="F1155" s="67"/>
      <c r="G1155" s="67"/>
      <c r="H1155" s="67"/>
    </row>
    <row r="1156" spans="1:8" s="2" customFormat="1" x14ac:dyDescent="0.25">
      <c r="A1156" t="s">
        <v>176</v>
      </c>
      <c r="B1156"/>
      <c r="C1156" t="s">
        <v>434</v>
      </c>
      <c r="D1156"/>
      <c r="E1156" t="s">
        <v>2217</v>
      </c>
      <c r="F1156" s="67"/>
      <c r="G1156" s="67"/>
      <c r="H1156" s="67"/>
    </row>
    <row r="1157" spans="1:8" s="2" customFormat="1" x14ac:dyDescent="0.25">
      <c r="A1157" t="s">
        <v>176</v>
      </c>
      <c r="B1157"/>
      <c r="C1157" t="s">
        <v>434</v>
      </c>
      <c r="D1157"/>
      <c r="E1157" t="s">
        <v>2218</v>
      </c>
      <c r="F1157" s="67"/>
      <c r="G1157" s="67"/>
      <c r="H1157" s="67"/>
    </row>
    <row r="1158" spans="1:8" s="2" customFormat="1" x14ac:dyDescent="0.25">
      <c r="A1158" t="s">
        <v>176</v>
      </c>
      <c r="B1158"/>
      <c r="C1158" t="s">
        <v>434</v>
      </c>
      <c r="D1158"/>
      <c r="E1158" t="s">
        <v>2219</v>
      </c>
      <c r="F1158" s="67"/>
      <c r="G1158" s="67"/>
      <c r="H1158" s="67"/>
    </row>
    <row r="1159" spans="1:8" s="2" customFormat="1" x14ac:dyDescent="0.25">
      <c r="A1159" t="s">
        <v>176</v>
      </c>
      <c r="B1159"/>
      <c r="C1159" t="s">
        <v>434</v>
      </c>
      <c r="D1159"/>
      <c r="E1159" t="s">
        <v>2220</v>
      </c>
      <c r="F1159" s="67"/>
      <c r="G1159" s="67"/>
      <c r="H1159" s="67"/>
    </row>
    <row r="1160" spans="1:8" s="2" customFormat="1" x14ac:dyDescent="0.25">
      <c r="A1160" t="s">
        <v>176</v>
      </c>
      <c r="B1160"/>
      <c r="C1160" t="s">
        <v>2221</v>
      </c>
      <c r="D1160"/>
      <c r="E1160" t="s">
        <v>2222</v>
      </c>
      <c r="F1160" s="67"/>
      <c r="G1160" s="67"/>
      <c r="H1160" s="67"/>
    </row>
    <row r="1161" spans="1:8" s="2" customFormat="1" x14ac:dyDescent="0.25">
      <c r="A1161" t="s">
        <v>176</v>
      </c>
      <c r="B1161"/>
      <c r="C1161" t="s">
        <v>436</v>
      </c>
      <c r="D1161"/>
      <c r="E1161" t="s">
        <v>2223</v>
      </c>
      <c r="F1161" s="67"/>
      <c r="G1161" s="67"/>
      <c r="H1161" s="67"/>
    </row>
    <row r="1162" spans="1:8" s="2" customFormat="1" x14ac:dyDescent="0.25">
      <c r="A1162" t="s">
        <v>176</v>
      </c>
      <c r="B1162"/>
      <c r="C1162" t="s">
        <v>436</v>
      </c>
      <c r="D1162"/>
      <c r="E1162" t="s">
        <v>2224</v>
      </c>
      <c r="F1162" s="67"/>
      <c r="G1162" s="67"/>
      <c r="H1162" s="67"/>
    </row>
    <row r="1163" spans="1:8" s="2" customFormat="1" x14ac:dyDescent="0.25">
      <c r="A1163" t="s">
        <v>176</v>
      </c>
      <c r="B1163"/>
      <c r="C1163" t="s">
        <v>436</v>
      </c>
      <c r="D1163"/>
      <c r="E1163" t="s">
        <v>2225</v>
      </c>
      <c r="F1163" s="67"/>
      <c r="G1163" s="67"/>
      <c r="H1163" s="67"/>
    </row>
    <row r="1164" spans="1:8" s="2" customFormat="1" x14ac:dyDescent="0.25">
      <c r="A1164" t="s">
        <v>176</v>
      </c>
      <c r="B1164"/>
      <c r="C1164" t="s">
        <v>436</v>
      </c>
      <c r="D1164"/>
      <c r="E1164" t="s">
        <v>2226</v>
      </c>
      <c r="F1164" s="67"/>
      <c r="G1164" s="67"/>
      <c r="H1164" s="67"/>
    </row>
    <row r="1165" spans="1:8" s="2" customFormat="1" x14ac:dyDescent="0.25">
      <c r="A1165" t="s">
        <v>176</v>
      </c>
      <c r="B1165"/>
      <c r="C1165" t="s">
        <v>436</v>
      </c>
      <c r="D1165"/>
      <c r="E1165" t="s">
        <v>2227</v>
      </c>
      <c r="F1165" s="67"/>
      <c r="G1165" s="67"/>
      <c r="H1165" s="67"/>
    </row>
    <row r="1166" spans="1:8" s="2" customFormat="1" x14ac:dyDescent="0.25">
      <c r="A1166" t="s">
        <v>176</v>
      </c>
      <c r="B1166"/>
      <c r="C1166" t="s">
        <v>436</v>
      </c>
      <c r="D1166"/>
      <c r="E1166" t="s">
        <v>2228</v>
      </c>
      <c r="F1166" s="67"/>
      <c r="G1166" s="67"/>
      <c r="H1166" s="67"/>
    </row>
    <row r="1167" spans="1:8" s="2" customFormat="1" x14ac:dyDescent="0.25">
      <c r="A1167" t="s">
        <v>176</v>
      </c>
      <c r="B1167"/>
      <c r="C1167" t="s">
        <v>436</v>
      </c>
      <c r="D1167"/>
      <c r="E1167" t="s">
        <v>2229</v>
      </c>
      <c r="F1167" s="67"/>
      <c r="G1167" s="67"/>
      <c r="H1167" s="67"/>
    </row>
    <row r="1168" spans="1:8" s="2" customFormat="1" x14ac:dyDescent="0.25">
      <c r="A1168" t="s">
        <v>176</v>
      </c>
      <c r="B1168"/>
      <c r="C1168" t="s">
        <v>436</v>
      </c>
      <c r="D1168"/>
      <c r="E1168" t="s">
        <v>2230</v>
      </c>
      <c r="F1168" s="67"/>
      <c r="G1168" s="67"/>
      <c r="H1168" s="67"/>
    </row>
    <row r="1169" spans="1:8" s="2" customFormat="1" x14ac:dyDescent="0.25">
      <c r="A1169" t="s">
        <v>176</v>
      </c>
      <c r="B1169"/>
      <c r="C1169" t="s">
        <v>2231</v>
      </c>
      <c r="D1169"/>
      <c r="E1169" t="s">
        <v>2224</v>
      </c>
      <c r="F1169" s="67"/>
      <c r="G1169" s="67"/>
      <c r="H1169" s="67"/>
    </row>
    <row r="1170" spans="1:8" s="2" customFormat="1" x14ac:dyDescent="0.25">
      <c r="A1170" t="s">
        <v>176</v>
      </c>
      <c r="B1170"/>
      <c r="C1170" t="s">
        <v>438</v>
      </c>
      <c r="D1170"/>
      <c r="E1170" t="s">
        <v>2232</v>
      </c>
      <c r="F1170" s="67"/>
      <c r="G1170" s="67"/>
      <c r="H1170" s="67"/>
    </row>
    <row r="1171" spans="1:8" s="2" customFormat="1" x14ac:dyDescent="0.25">
      <c r="A1171" t="s">
        <v>176</v>
      </c>
      <c r="B1171"/>
      <c r="C1171" t="s">
        <v>438</v>
      </c>
      <c r="D1171"/>
      <c r="E1171" t="s">
        <v>2233</v>
      </c>
      <c r="F1171" s="67"/>
      <c r="G1171" s="67"/>
      <c r="H1171" s="67"/>
    </row>
    <row r="1172" spans="1:8" s="2" customFormat="1" x14ac:dyDescent="0.25">
      <c r="A1172" t="s">
        <v>176</v>
      </c>
      <c r="B1172"/>
      <c r="C1172" t="s">
        <v>438</v>
      </c>
      <c r="D1172"/>
      <c r="E1172" t="s">
        <v>2234</v>
      </c>
      <c r="F1172" s="67"/>
      <c r="G1172" s="67"/>
      <c r="H1172" s="67"/>
    </row>
    <row r="1173" spans="1:8" s="2" customFormat="1" x14ac:dyDescent="0.25">
      <c r="A1173" t="s">
        <v>176</v>
      </c>
      <c r="B1173"/>
      <c r="C1173" t="s">
        <v>438</v>
      </c>
      <c r="D1173"/>
      <c r="E1173" t="s">
        <v>2235</v>
      </c>
      <c r="F1173" s="67"/>
      <c r="G1173" s="67"/>
      <c r="H1173" s="67"/>
    </row>
    <row r="1174" spans="1:8" s="2" customFormat="1" x14ac:dyDescent="0.25">
      <c r="A1174" t="s">
        <v>176</v>
      </c>
      <c r="B1174"/>
      <c r="C1174" t="s">
        <v>438</v>
      </c>
      <c r="D1174"/>
      <c r="E1174" t="s">
        <v>2236</v>
      </c>
      <c r="F1174" s="67"/>
      <c r="G1174" s="67"/>
      <c r="H1174" s="67"/>
    </row>
    <row r="1175" spans="1:8" s="2" customFormat="1" x14ac:dyDescent="0.25">
      <c r="A1175" t="s">
        <v>176</v>
      </c>
      <c r="B1175"/>
      <c r="C1175" t="s">
        <v>438</v>
      </c>
      <c r="D1175"/>
      <c r="E1175" t="s">
        <v>2237</v>
      </c>
      <c r="F1175" s="67"/>
      <c r="G1175" s="67"/>
      <c r="H1175" s="67"/>
    </row>
    <row r="1176" spans="1:8" s="2" customFormat="1" x14ac:dyDescent="0.25">
      <c r="A1176" t="s">
        <v>176</v>
      </c>
      <c r="B1176"/>
      <c r="C1176" t="s">
        <v>438</v>
      </c>
      <c r="D1176"/>
      <c r="E1176" t="s">
        <v>2238</v>
      </c>
      <c r="F1176" s="67"/>
      <c r="G1176" s="67"/>
      <c r="H1176" s="67"/>
    </row>
    <row r="1177" spans="1:8" s="2" customFormat="1" x14ac:dyDescent="0.25">
      <c r="A1177" t="s">
        <v>176</v>
      </c>
      <c r="B1177"/>
      <c r="C1177" t="s">
        <v>438</v>
      </c>
      <c r="D1177"/>
      <c r="E1177" t="s">
        <v>2239</v>
      </c>
      <c r="F1177" s="67"/>
      <c r="G1177" s="67"/>
      <c r="H1177" s="67"/>
    </row>
    <row r="1178" spans="1:8" s="2" customFormat="1" x14ac:dyDescent="0.25">
      <c r="A1178" t="s">
        <v>176</v>
      </c>
      <c r="B1178"/>
      <c r="C1178" t="s">
        <v>438</v>
      </c>
      <c r="D1178"/>
      <c r="E1178" t="s">
        <v>2240</v>
      </c>
      <c r="F1178" s="67"/>
      <c r="G1178" s="67"/>
      <c r="H1178" s="67"/>
    </row>
    <row r="1179" spans="1:8" s="2" customFormat="1" x14ac:dyDescent="0.25">
      <c r="A1179" t="s">
        <v>176</v>
      </c>
      <c r="B1179"/>
      <c r="C1179" t="s">
        <v>438</v>
      </c>
      <c r="D1179"/>
      <c r="E1179" t="s">
        <v>2241</v>
      </c>
      <c r="F1179" s="67"/>
      <c r="G1179" s="67"/>
      <c r="H1179" s="67"/>
    </row>
    <row r="1180" spans="1:8" s="2" customFormat="1" x14ac:dyDescent="0.25">
      <c r="A1180" t="s">
        <v>176</v>
      </c>
      <c r="B1180"/>
      <c r="C1180" t="s">
        <v>438</v>
      </c>
      <c r="D1180"/>
      <c r="E1180" t="s">
        <v>2242</v>
      </c>
      <c r="F1180" s="67"/>
      <c r="G1180" s="67"/>
      <c r="H1180" s="67"/>
    </row>
    <row r="1181" spans="1:8" s="2" customFormat="1" x14ac:dyDescent="0.25">
      <c r="A1181" t="s">
        <v>176</v>
      </c>
      <c r="B1181"/>
      <c r="C1181" t="s">
        <v>438</v>
      </c>
      <c r="D1181"/>
      <c r="E1181" t="s">
        <v>2243</v>
      </c>
      <c r="F1181" s="67"/>
      <c r="G1181" s="67"/>
      <c r="H1181" s="67"/>
    </row>
    <row r="1182" spans="1:8" s="2" customFormat="1" x14ac:dyDescent="0.25">
      <c r="A1182" t="s">
        <v>176</v>
      </c>
      <c r="B1182"/>
      <c r="C1182" t="s">
        <v>438</v>
      </c>
      <c r="D1182"/>
      <c r="E1182" t="s">
        <v>2244</v>
      </c>
      <c r="F1182" s="67"/>
      <c r="G1182" s="67"/>
      <c r="H1182" s="67"/>
    </row>
    <row r="1183" spans="1:8" s="2" customFormat="1" x14ac:dyDescent="0.25">
      <c r="A1183" t="s">
        <v>176</v>
      </c>
      <c r="B1183"/>
      <c r="C1183" t="s">
        <v>438</v>
      </c>
      <c r="D1183"/>
      <c r="E1183" t="s">
        <v>2245</v>
      </c>
      <c r="F1183" s="67"/>
      <c r="G1183" s="67"/>
      <c r="H1183" s="67"/>
    </row>
    <row r="1184" spans="1:8" s="2" customFormat="1" x14ac:dyDescent="0.25">
      <c r="A1184" t="s">
        <v>176</v>
      </c>
      <c r="B1184"/>
      <c r="C1184" t="s">
        <v>438</v>
      </c>
      <c r="D1184"/>
      <c r="E1184" t="s">
        <v>2246</v>
      </c>
      <c r="F1184" s="67"/>
      <c r="G1184" s="67"/>
      <c r="H1184" s="67"/>
    </row>
    <row r="1185" spans="1:8" s="2" customFormat="1" x14ac:dyDescent="0.25">
      <c r="A1185" t="s">
        <v>176</v>
      </c>
      <c r="B1185"/>
      <c r="C1185" t="s">
        <v>438</v>
      </c>
      <c r="D1185"/>
      <c r="E1185" t="s">
        <v>2247</v>
      </c>
      <c r="F1185" s="67"/>
      <c r="G1185" s="67"/>
      <c r="H1185" s="67"/>
    </row>
    <row r="1186" spans="1:8" s="2" customFormat="1" x14ac:dyDescent="0.25">
      <c r="A1186" t="s">
        <v>176</v>
      </c>
      <c r="B1186"/>
      <c r="C1186" t="s">
        <v>438</v>
      </c>
      <c r="D1186"/>
      <c r="E1186" t="s">
        <v>2248</v>
      </c>
      <c r="F1186" s="67"/>
      <c r="G1186" s="67"/>
      <c r="H1186" s="67"/>
    </row>
    <row r="1187" spans="1:8" s="2" customFormat="1" x14ac:dyDescent="0.25">
      <c r="A1187" t="s">
        <v>176</v>
      </c>
      <c r="B1187"/>
      <c r="C1187" t="s">
        <v>438</v>
      </c>
      <c r="D1187"/>
      <c r="E1187" t="s">
        <v>2249</v>
      </c>
      <c r="F1187" s="67"/>
      <c r="G1187" s="67"/>
      <c r="H1187" s="67"/>
    </row>
    <row r="1188" spans="1:8" s="2" customFormat="1" x14ac:dyDescent="0.25">
      <c r="A1188" t="s">
        <v>176</v>
      </c>
      <c r="B1188"/>
      <c r="C1188" t="s">
        <v>438</v>
      </c>
      <c r="D1188"/>
      <c r="E1188" t="s">
        <v>2250</v>
      </c>
      <c r="F1188" s="67"/>
      <c r="G1188" s="67"/>
      <c r="H1188" s="67"/>
    </row>
    <row r="1189" spans="1:8" s="2" customFormat="1" x14ac:dyDescent="0.25">
      <c r="A1189" t="s">
        <v>176</v>
      </c>
      <c r="B1189"/>
      <c r="C1189" t="s">
        <v>438</v>
      </c>
      <c r="D1189"/>
      <c r="E1189" t="s">
        <v>2251</v>
      </c>
      <c r="F1189" s="67"/>
      <c r="G1189" s="67"/>
      <c r="H1189" s="67"/>
    </row>
    <row r="1190" spans="1:8" s="2" customFormat="1" x14ac:dyDescent="0.25">
      <c r="A1190" t="s">
        <v>176</v>
      </c>
      <c r="B1190"/>
      <c r="C1190" t="s">
        <v>438</v>
      </c>
      <c r="D1190"/>
      <c r="E1190" t="s">
        <v>2252</v>
      </c>
      <c r="F1190" s="67"/>
      <c r="G1190" s="67"/>
      <c r="H1190" s="67"/>
    </row>
    <row r="1191" spans="1:8" s="2" customFormat="1" x14ac:dyDescent="0.25">
      <c r="A1191" t="s">
        <v>176</v>
      </c>
      <c r="B1191"/>
      <c r="C1191" t="s">
        <v>438</v>
      </c>
      <c r="D1191"/>
      <c r="E1191" t="s">
        <v>2253</v>
      </c>
      <c r="F1191" s="67"/>
      <c r="G1191" s="67"/>
      <c r="H1191" s="67"/>
    </row>
    <row r="1192" spans="1:8" s="2" customFormat="1" x14ac:dyDescent="0.25">
      <c r="A1192" t="s">
        <v>176</v>
      </c>
      <c r="B1192"/>
      <c r="C1192" t="s">
        <v>438</v>
      </c>
      <c r="D1192"/>
      <c r="E1192" t="s">
        <v>2254</v>
      </c>
      <c r="F1192" s="67"/>
      <c r="G1192" s="67"/>
      <c r="H1192" s="67"/>
    </row>
    <row r="1193" spans="1:8" s="2" customFormat="1" x14ac:dyDescent="0.25">
      <c r="A1193" t="s">
        <v>176</v>
      </c>
      <c r="B1193"/>
      <c r="C1193" t="s">
        <v>438</v>
      </c>
      <c r="D1193"/>
      <c r="E1193" t="s">
        <v>2255</v>
      </c>
      <c r="F1193" s="67"/>
      <c r="G1193" s="67"/>
      <c r="H1193" s="67"/>
    </row>
    <row r="1194" spans="1:8" s="2" customFormat="1" x14ac:dyDescent="0.25">
      <c r="A1194" t="s">
        <v>176</v>
      </c>
      <c r="B1194"/>
      <c r="C1194" t="s">
        <v>438</v>
      </c>
      <c r="D1194"/>
      <c r="E1194" t="s">
        <v>2256</v>
      </c>
      <c r="F1194" s="67"/>
      <c r="G1194" s="67"/>
      <c r="H1194" s="67"/>
    </row>
    <row r="1195" spans="1:8" s="2" customFormat="1" x14ac:dyDescent="0.25">
      <c r="A1195" t="s">
        <v>176</v>
      </c>
      <c r="B1195"/>
      <c r="C1195" t="s">
        <v>438</v>
      </c>
      <c r="D1195"/>
      <c r="E1195" t="s">
        <v>2257</v>
      </c>
      <c r="F1195" s="67"/>
      <c r="G1195" s="67"/>
      <c r="H1195" s="67"/>
    </row>
    <row r="1196" spans="1:8" s="2" customFormat="1" x14ac:dyDescent="0.25">
      <c r="A1196" t="s">
        <v>176</v>
      </c>
      <c r="B1196"/>
      <c r="C1196" t="s">
        <v>438</v>
      </c>
      <c r="D1196"/>
      <c r="E1196" t="s">
        <v>2258</v>
      </c>
      <c r="F1196" s="67"/>
      <c r="G1196" s="67"/>
      <c r="H1196" s="67"/>
    </row>
    <row r="1197" spans="1:8" s="2" customFormat="1" x14ac:dyDescent="0.25">
      <c r="A1197" t="s">
        <v>176</v>
      </c>
      <c r="B1197"/>
      <c r="C1197" t="s">
        <v>438</v>
      </c>
      <c r="D1197"/>
      <c r="E1197" t="s">
        <v>2259</v>
      </c>
      <c r="F1197" s="67"/>
      <c r="G1197" s="67"/>
      <c r="H1197" s="67"/>
    </row>
    <row r="1198" spans="1:8" s="2" customFormat="1" x14ac:dyDescent="0.25">
      <c r="A1198" t="s">
        <v>176</v>
      </c>
      <c r="B1198"/>
      <c r="C1198" t="s">
        <v>438</v>
      </c>
      <c r="D1198"/>
      <c r="E1198" t="s">
        <v>2260</v>
      </c>
      <c r="F1198" s="67"/>
      <c r="G1198" s="67"/>
      <c r="H1198" s="67"/>
    </row>
    <row r="1199" spans="1:8" s="2" customFormat="1" x14ac:dyDescent="0.25">
      <c r="A1199" t="s">
        <v>176</v>
      </c>
      <c r="B1199"/>
      <c r="C1199" t="s">
        <v>438</v>
      </c>
      <c r="D1199"/>
      <c r="E1199" t="s">
        <v>2261</v>
      </c>
      <c r="F1199" s="67"/>
      <c r="G1199" s="67"/>
      <c r="H1199" s="67"/>
    </row>
    <row r="1200" spans="1:8" s="2" customFormat="1" x14ac:dyDescent="0.25">
      <c r="A1200" t="s">
        <v>176</v>
      </c>
      <c r="B1200"/>
      <c r="C1200" t="s">
        <v>438</v>
      </c>
      <c r="D1200"/>
      <c r="E1200" t="s">
        <v>2262</v>
      </c>
      <c r="F1200" s="67"/>
      <c r="G1200" s="67"/>
      <c r="H1200" s="67"/>
    </row>
    <row r="1201" spans="1:8" s="2" customFormat="1" x14ac:dyDescent="0.25">
      <c r="A1201" t="s">
        <v>176</v>
      </c>
      <c r="B1201"/>
      <c r="C1201" t="s">
        <v>438</v>
      </c>
      <c r="D1201"/>
      <c r="E1201" t="s">
        <v>2263</v>
      </c>
      <c r="F1201" s="67"/>
      <c r="G1201" s="67"/>
      <c r="H1201" s="67"/>
    </row>
    <row r="1202" spans="1:8" s="2" customFormat="1" x14ac:dyDescent="0.25">
      <c r="A1202" t="s">
        <v>176</v>
      </c>
      <c r="B1202"/>
      <c r="C1202" t="s">
        <v>438</v>
      </c>
      <c r="D1202"/>
      <c r="E1202" t="s">
        <v>2264</v>
      </c>
      <c r="F1202" s="67"/>
      <c r="G1202" s="67"/>
      <c r="H1202" s="67"/>
    </row>
    <row r="1203" spans="1:8" s="2" customFormat="1" x14ac:dyDescent="0.25">
      <c r="A1203" t="s">
        <v>176</v>
      </c>
      <c r="B1203"/>
      <c r="C1203" t="s">
        <v>438</v>
      </c>
      <c r="D1203"/>
      <c r="E1203" t="s">
        <v>2265</v>
      </c>
      <c r="F1203" s="67"/>
      <c r="G1203" s="67"/>
      <c r="H1203" s="67"/>
    </row>
    <row r="1204" spans="1:8" s="2" customFormat="1" x14ac:dyDescent="0.25">
      <c r="A1204" t="s">
        <v>176</v>
      </c>
      <c r="B1204"/>
      <c r="C1204" t="s">
        <v>438</v>
      </c>
      <c r="D1204"/>
      <c r="E1204" t="s">
        <v>2266</v>
      </c>
      <c r="F1204" s="67"/>
      <c r="G1204" s="67"/>
      <c r="H1204" s="67"/>
    </row>
    <row r="1205" spans="1:8" s="2" customFormat="1" x14ac:dyDescent="0.25">
      <c r="A1205" t="s">
        <v>176</v>
      </c>
      <c r="B1205"/>
      <c r="C1205" t="s">
        <v>438</v>
      </c>
      <c r="D1205"/>
      <c r="E1205" t="s">
        <v>2267</v>
      </c>
      <c r="F1205" s="67"/>
      <c r="G1205" s="67"/>
      <c r="H1205" s="67"/>
    </row>
    <row r="1206" spans="1:8" s="2" customFormat="1" x14ac:dyDescent="0.25">
      <c r="A1206" t="s">
        <v>176</v>
      </c>
      <c r="B1206"/>
      <c r="C1206" t="s">
        <v>438</v>
      </c>
      <c r="D1206"/>
      <c r="E1206" t="s">
        <v>2268</v>
      </c>
      <c r="F1206" s="67"/>
      <c r="G1206" s="67"/>
      <c r="H1206" s="67"/>
    </row>
    <row r="1207" spans="1:8" s="2" customFormat="1" x14ac:dyDescent="0.25">
      <c r="A1207" t="s">
        <v>176</v>
      </c>
      <c r="B1207"/>
      <c r="C1207" t="s">
        <v>438</v>
      </c>
      <c r="D1207"/>
      <c r="E1207" t="s">
        <v>2269</v>
      </c>
      <c r="F1207" s="67"/>
      <c r="G1207" s="67"/>
      <c r="H1207" s="67"/>
    </row>
    <row r="1208" spans="1:8" s="2" customFormat="1" x14ac:dyDescent="0.25">
      <c r="A1208" t="s">
        <v>176</v>
      </c>
      <c r="B1208"/>
      <c r="C1208" t="s">
        <v>438</v>
      </c>
      <c r="D1208"/>
      <c r="E1208" t="s">
        <v>2270</v>
      </c>
      <c r="F1208" s="67"/>
      <c r="G1208" s="67"/>
      <c r="H1208" s="67"/>
    </row>
    <row r="1209" spans="1:8" s="2" customFormat="1" x14ac:dyDescent="0.25">
      <c r="A1209" t="s">
        <v>176</v>
      </c>
      <c r="B1209"/>
      <c r="C1209" t="s">
        <v>438</v>
      </c>
      <c r="D1209"/>
      <c r="E1209" t="s">
        <v>2271</v>
      </c>
      <c r="F1209" s="67"/>
      <c r="G1209" s="67"/>
      <c r="H1209" s="67"/>
    </row>
    <row r="1210" spans="1:8" s="2" customFormat="1" x14ac:dyDescent="0.25">
      <c r="A1210" t="s">
        <v>176</v>
      </c>
      <c r="B1210"/>
      <c r="C1210" t="s">
        <v>438</v>
      </c>
      <c r="D1210"/>
      <c r="E1210" t="s">
        <v>2272</v>
      </c>
      <c r="F1210" s="67"/>
      <c r="G1210" s="67"/>
      <c r="H1210" s="67"/>
    </row>
    <row r="1211" spans="1:8" s="2" customFormat="1" x14ac:dyDescent="0.25">
      <c r="A1211" t="s">
        <v>176</v>
      </c>
      <c r="B1211"/>
      <c r="C1211" t="s">
        <v>438</v>
      </c>
      <c r="D1211"/>
      <c r="E1211" t="s">
        <v>2273</v>
      </c>
      <c r="F1211" s="67"/>
      <c r="G1211" s="67"/>
      <c r="H1211" s="67"/>
    </row>
    <row r="1212" spans="1:8" s="2" customFormat="1" x14ac:dyDescent="0.25">
      <c r="A1212" t="s">
        <v>176</v>
      </c>
      <c r="B1212"/>
      <c r="C1212" t="s">
        <v>438</v>
      </c>
      <c r="D1212"/>
      <c r="E1212" t="s">
        <v>2274</v>
      </c>
      <c r="F1212" s="67"/>
      <c r="G1212" s="67"/>
      <c r="H1212" s="67"/>
    </row>
    <row r="1213" spans="1:8" s="2" customFormat="1" x14ac:dyDescent="0.25">
      <c r="A1213" t="s">
        <v>176</v>
      </c>
      <c r="B1213"/>
      <c r="C1213" t="s">
        <v>438</v>
      </c>
      <c r="D1213"/>
      <c r="E1213" t="s">
        <v>2275</v>
      </c>
      <c r="F1213" s="67"/>
      <c r="G1213" s="67"/>
      <c r="H1213" s="67"/>
    </row>
    <row r="1214" spans="1:8" s="2" customFormat="1" x14ac:dyDescent="0.25">
      <c r="A1214" t="s">
        <v>176</v>
      </c>
      <c r="B1214"/>
      <c r="C1214" t="s">
        <v>438</v>
      </c>
      <c r="D1214"/>
      <c r="E1214" t="s">
        <v>2276</v>
      </c>
      <c r="F1214" s="67"/>
      <c r="G1214" s="67"/>
      <c r="H1214" s="67"/>
    </row>
    <row r="1215" spans="1:8" s="2" customFormat="1" x14ac:dyDescent="0.25">
      <c r="A1215" t="s">
        <v>176</v>
      </c>
      <c r="B1215"/>
      <c r="C1215" t="s">
        <v>438</v>
      </c>
      <c r="D1215"/>
      <c r="E1215" t="s">
        <v>2277</v>
      </c>
      <c r="F1215" s="67"/>
      <c r="G1215" s="67"/>
      <c r="H1215" s="67"/>
    </row>
    <row r="1216" spans="1:8" s="2" customFormat="1" x14ac:dyDescent="0.25">
      <c r="A1216" t="s">
        <v>176</v>
      </c>
      <c r="B1216"/>
      <c r="C1216" t="s">
        <v>438</v>
      </c>
      <c r="D1216"/>
      <c r="E1216" t="s">
        <v>2278</v>
      </c>
      <c r="F1216" s="67"/>
      <c r="G1216" s="67"/>
      <c r="H1216" s="67"/>
    </row>
    <row r="1217" spans="1:8" s="2" customFormat="1" x14ac:dyDescent="0.25">
      <c r="A1217" t="s">
        <v>176</v>
      </c>
      <c r="B1217"/>
      <c r="C1217" t="s">
        <v>2279</v>
      </c>
      <c r="D1217"/>
      <c r="E1217" t="s">
        <v>2280</v>
      </c>
      <c r="F1217" s="67"/>
      <c r="G1217" s="67"/>
      <c r="H1217" s="67"/>
    </row>
    <row r="1218" spans="1:8" s="2" customFormat="1" x14ac:dyDescent="0.25">
      <c r="A1218" t="s">
        <v>176</v>
      </c>
      <c r="B1218"/>
      <c r="C1218"/>
      <c r="D1218"/>
      <c r="E1218" t="s">
        <v>2281</v>
      </c>
      <c r="F1218" s="67"/>
      <c r="G1218" s="67"/>
      <c r="H1218" s="67"/>
    </row>
    <row r="1219" spans="1:8" s="2" customFormat="1" x14ac:dyDescent="0.25">
      <c r="A1219" t="s">
        <v>176</v>
      </c>
      <c r="B1219"/>
      <c r="C1219"/>
      <c r="D1219"/>
      <c r="E1219" t="s">
        <v>2282</v>
      </c>
      <c r="F1219" s="67"/>
      <c r="G1219" s="67"/>
      <c r="H1219" s="67"/>
    </row>
    <row r="1220" spans="1:8" s="2" customFormat="1" x14ac:dyDescent="0.25">
      <c r="A1220" t="s">
        <v>176</v>
      </c>
      <c r="B1220"/>
      <c r="C1220"/>
      <c r="D1220"/>
      <c r="E1220" t="s">
        <v>2283</v>
      </c>
      <c r="F1220" s="67"/>
      <c r="G1220" s="67"/>
      <c r="H1220" s="67"/>
    </row>
    <row r="1221" spans="1:8" s="2" customFormat="1" x14ac:dyDescent="0.25">
      <c r="A1221" t="s">
        <v>176</v>
      </c>
      <c r="B1221"/>
      <c r="C1221"/>
      <c r="D1221"/>
      <c r="E1221" t="s">
        <v>2284</v>
      </c>
      <c r="F1221" s="67"/>
      <c r="G1221" s="67"/>
      <c r="H1221" s="67"/>
    </row>
    <row r="1222" spans="1:8" s="2" customFormat="1" x14ac:dyDescent="0.25">
      <c r="A1222" t="s">
        <v>1052</v>
      </c>
      <c r="B1222" t="s">
        <v>2285</v>
      </c>
      <c r="C1222"/>
      <c r="D1222"/>
      <c r="E1222" t="s">
        <v>2286</v>
      </c>
      <c r="F1222" s="67"/>
      <c r="G1222" s="67"/>
      <c r="H1222" s="67"/>
    </row>
    <row r="1223" spans="1:8" s="2" customFormat="1" x14ac:dyDescent="0.25">
      <c r="A1223" t="s">
        <v>1052</v>
      </c>
      <c r="B1223" t="s">
        <v>2285</v>
      </c>
      <c r="C1223"/>
      <c r="D1223"/>
      <c r="E1223" t="s">
        <v>2287</v>
      </c>
      <c r="F1223" s="67"/>
      <c r="G1223" s="67"/>
      <c r="H1223" s="67"/>
    </row>
    <row r="1224" spans="1:8" s="2" customFormat="1" x14ac:dyDescent="0.25">
      <c r="A1224" t="s">
        <v>1052</v>
      </c>
      <c r="B1224" t="s">
        <v>2285</v>
      </c>
      <c r="C1224"/>
      <c r="D1224"/>
      <c r="E1224" t="s">
        <v>2288</v>
      </c>
      <c r="F1224" s="67"/>
      <c r="G1224" s="67"/>
      <c r="H1224" s="67"/>
    </row>
    <row r="1225" spans="1:8" s="2" customFormat="1" x14ac:dyDescent="0.25">
      <c r="A1225" t="s">
        <v>1052</v>
      </c>
      <c r="B1225" t="s">
        <v>2285</v>
      </c>
      <c r="C1225"/>
      <c r="D1225"/>
      <c r="E1225" t="s">
        <v>2289</v>
      </c>
      <c r="F1225" s="67"/>
      <c r="G1225" s="67"/>
      <c r="H1225" s="67"/>
    </row>
    <row r="1226" spans="1:8" s="2" customFormat="1" x14ac:dyDescent="0.25">
      <c r="A1226" t="s">
        <v>1052</v>
      </c>
      <c r="B1226" t="s">
        <v>2285</v>
      </c>
      <c r="C1226"/>
      <c r="D1226"/>
      <c r="E1226" t="s">
        <v>2290</v>
      </c>
      <c r="F1226" s="67"/>
      <c r="G1226" s="67"/>
      <c r="H1226" s="67"/>
    </row>
    <row r="1227" spans="1:8" s="2" customFormat="1" x14ac:dyDescent="0.25">
      <c r="A1227" t="s">
        <v>1052</v>
      </c>
      <c r="B1227" t="s">
        <v>2291</v>
      </c>
      <c r="C1227"/>
      <c r="D1227" t="s">
        <v>2292</v>
      </c>
      <c r="E1227" t="s">
        <v>2293</v>
      </c>
      <c r="F1227" s="67"/>
      <c r="G1227" s="67"/>
      <c r="H1227" s="67"/>
    </row>
    <row r="1228" spans="1:8" s="2" customFormat="1" x14ac:dyDescent="0.25">
      <c r="A1228" t="s">
        <v>1052</v>
      </c>
      <c r="B1228" t="s">
        <v>2291</v>
      </c>
      <c r="C1228"/>
      <c r="D1228" t="s">
        <v>2292</v>
      </c>
      <c r="E1228" t="s">
        <v>2294</v>
      </c>
      <c r="F1228" s="67"/>
      <c r="G1228" s="67"/>
      <c r="H1228" s="67"/>
    </row>
    <row r="1229" spans="1:8" s="2" customFormat="1" x14ac:dyDescent="0.25">
      <c r="A1229" t="s">
        <v>1052</v>
      </c>
      <c r="B1229" t="s">
        <v>2291</v>
      </c>
      <c r="C1229"/>
      <c r="D1229" t="s">
        <v>2292</v>
      </c>
      <c r="E1229" t="s">
        <v>2295</v>
      </c>
      <c r="F1229" s="67"/>
      <c r="G1229" s="67"/>
      <c r="H1229" s="67"/>
    </row>
    <row r="1230" spans="1:8" s="2" customFormat="1" x14ac:dyDescent="0.25">
      <c r="A1230" t="s">
        <v>1052</v>
      </c>
      <c r="B1230" t="s">
        <v>2291</v>
      </c>
      <c r="C1230"/>
      <c r="D1230" t="s">
        <v>2292</v>
      </c>
      <c r="E1230" t="s">
        <v>2296</v>
      </c>
      <c r="F1230" s="67"/>
      <c r="G1230" s="67"/>
      <c r="H1230" s="67"/>
    </row>
    <row r="1231" spans="1:8" s="2" customFormat="1" x14ac:dyDescent="0.25">
      <c r="A1231" t="s">
        <v>1052</v>
      </c>
      <c r="B1231" t="s">
        <v>2291</v>
      </c>
      <c r="C1231"/>
      <c r="D1231"/>
      <c r="E1231" t="s">
        <v>2297</v>
      </c>
      <c r="F1231" s="67"/>
      <c r="G1231" s="67"/>
      <c r="H1231" s="67"/>
    </row>
    <row r="1232" spans="1:8" s="2" customFormat="1" x14ac:dyDescent="0.25">
      <c r="A1232" t="s">
        <v>1052</v>
      </c>
      <c r="B1232" t="s">
        <v>2291</v>
      </c>
      <c r="C1232"/>
      <c r="D1232"/>
      <c r="E1232" t="s">
        <v>2298</v>
      </c>
      <c r="F1232" s="67"/>
      <c r="G1232" s="67"/>
      <c r="H1232" s="67"/>
    </row>
    <row r="1233" spans="1:8" s="2" customFormat="1" x14ac:dyDescent="0.25">
      <c r="A1233" t="s">
        <v>1052</v>
      </c>
      <c r="B1233" t="s">
        <v>2291</v>
      </c>
      <c r="C1233"/>
      <c r="D1233"/>
      <c r="E1233" t="s">
        <v>2299</v>
      </c>
      <c r="F1233" s="67"/>
      <c r="G1233" s="67"/>
      <c r="H1233" s="67"/>
    </row>
    <row r="1234" spans="1:8" s="2" customFormat="1" x14ac:dyDescent="0.25">
      <c r="A1234" t="s">
        <v>1052</v>
      </c>
      <c r="B1234" t="s">
        <v>2291</v>
      </c>
      <c r="C1234"/>
      <c r="D1234"/>
      <c r="E1234" t="s">
        <v>2300</v>
      </c>
      <c r="F1234" s="67"/>
      <c r="G1234" s="67"/>
      <c r="H1234" s="67"/>
    </row>
    <row r="1235" spans="1:8" s="2" customFormat="1" x14ac:dyDescent="0.25">
      <c r="A1235" t="s">
        <v>1052</v>
      </c>
      <c r="B1235" t="s">
        <v>2291</v>
      </c>
      <c r="C1235"/>
      <c r="D1235"/>
      <c r="E1235" t="s">
        <v>2301</v>
      </c>
      <c r="F1235" s="67"/>
      <c r="G1235" s="67"/>
      <c r="H1235" s="67"/>
    </row>
    <row r="1236" spans="1:8" s="2" customFormat="1" x14ac:dyDescent="0.25">
      <c r="A1236" t="s">
        <v>1052</v>
      </c>
      <c r="B1236" t="s">
        <v>2291</v>
      </c>
      <c r="C1236"/>
      <c r="D1236"/>
      <c r="E1236" t="s">
        <v>2302</v>
      </c>
      <c r="F1236" s="67"/>
      <c r="G1236" s="67"/>
      <c r="H1236" s="67"/>
    </row>
    <row r="1237" spans="1:8" s="2" customFormat="1" x14ac:dyDescent="0.25">
      <c r="A1237" t="s">
        <v>1052</v>
      </c>
      <c r="B1237" t="s">
        <v>2291</v>
      </c>
      <c r="C1237"/>
      <c r="D1237"/>
      <c r="E1237" t="s">
        <v>2303</v>
      </c>
      <c r="F1237" s="67"/>
      <c r="G1237" s="67"/>
      <c r="H1237" s="67"/>
    </row>
    <row r="1238" spans="1:8" s="2" customFormat="1" x14ac:dyDescent="0.25">
      <c r="A1238" t="s">
        <v>1052</v>
      </c>
      <c r="B1238" t="s">
        <v>2291</v>
      </c>
      <c r="C1238"/>
      <c r="D1238"/>
      <c r="E1238" t="s">
        <v>2304</v>
      </c>
      <c r="F1238" s="67"/>
      <c r="G1238" s="67"/>
      <c r="H1238" s="67"/>
    </row>
    <row r="1239" spans="1:8" s="2" customFormat="1" x14ac:dyDescent="0.25">
      <c r="A1239" t="s">
        <v>1052</v>
      </c>
      <c r="B1239" t="s">
        <v>2291</v>
      </c>
      <c r="C1239"/>
      <c r="D1239"/>
      <c r="E1239" t="s">
        <v>2305</v>
      </c>
      <c r="F1239" s="67"/>
      <c r="G1239" s="67"/>
      <c r="H1239" s="67"/>
    </row>
    <row r="1240" spans="1:8" s="2" customFormat="1" x14ac:dyDescent="0.25">
      <c r="A1240" t="s">
        <v>1052</v>
      </c>
      <c r="B1240" t="s">
        <v>2291</v>
      </c>
      <c r="C1240"/>
      <c r="D1240"/>
      <c r="E1240" t="s">
        <v>2306</v>
      </c>
      <c r="F1240" s="67"/>
      <c r="G1240" s="67"/>
      <c r="H1240" s="67"/>
    </row>
    <row r="1241" spans="1:8" s="2" customFormat="1" x14ac:dyDescent="0.25">
      <c r="A1241" t="s">
        <v>1052</v>
      </c>
      <c r="B1241" t="s">
        <v>2291</v>
      </c>
      <c r="C1241"/>
      <c r="D1241"/>
      <c r="E1241" t="s">
        <v>2307</v>
      </c>
      <c r="F1241" s="67"/>
      <c r="G1241" s="67"/>
      <c r="H1241" s="67"/>
    </row>
    <row r="1242" spans="1:8" s="2" customFormat="1" x14ac:dyDescent="0.25">
      <c r="A1242" t="s">
        <v>1052</v>
      </c>
      <c r="B1242" t="s">
        <v>2291</v>
      </c>
      <c r="C1242"/>
      <c r="D1242"/>
      <c r="E1242" t="s">
        <v>2308</v>
      </c>
      <c r="F1242" s="67"/>
      <c r="G1242" s="67"/>
      <c r="H1242" s="67"/>
    </row>
    <row r="1243" spans="1:8" s="2" customFormat="1" x14ac:dyDescent="0.25">
      <c r="A1243" t="s">
        <v>1052</v>
      </c>
      <c r="B1243" t="s">
        <v>2291</v>
      </c>
      <c r="C1243"/>
      <c r="D1243"/>
      <c r="E1243" t="s">
        <v>2309</v>
      </c>
      <c r="F1243" s="67"/>
      <c r="G1243" s="67"/>
      <c r="H1243" s="67"/>
    </row>
    <row r="1244" spans="1:8" s="2" customFormat="1" x14ac:dyDescent="0.25">
      <c r="A1244" t="s">
        <v>1052</v>
      </c>
      <c r="B1244" t="s">
        <v>2291</v>
      </c>
      <c r="C1244"/>
      <c r="D1244"/>
      <c r="E1244" t="s">
        <v>2310</v>
      </c>
      <c r="F1244" s="67"/>
      <c r="G1244" s="67"/>
      <c r="H1244" s="67"/>
    </row>
    <row r="1245" spans="1:8" s="2" customFormat="1" x14ac:dyDescent="0.25">
      <c r="A1245" t="s">
        <v>1052</v>
      </c>
      <c r="B1245" t="s">
        <v>2291</v>
      </c>
      <c r="C1245"/>
      <c r="D1245"/>
      <c r="E1245" t="s">
        <v>2311</v>
      </c>
      <c r="F1245" s="67"/>
      <c r="G1245" s="67"/>
      <c r="H1245" s="67"/>
    </row>
    <row r="1246" spans="1:8" s="2" customFormat="1" x14ac:dyDescent="0.25">
      <c r="A1246" t="s">
        <v>1052</v>
      </c>
      <c r="B1246" t="s">
        <v>2291</v>
      </c>
      <c r="C1246"/>
      <c r="D1246"/>
      <c r="E1246" t="s">
        <v>2312</v>
      </c>
      <c r="F1246" s="67"/>
      <c r="G1246" s="67"/>
      <c r="H1246" s="67"/>
    </row>
    <row r="1247" spans="1:8" s="2" customFormat="1" x14ac:dyDescent="0.25">
      <c r="A1247" t="s">
        <v>1052</v>
      </c>
      <c r="B1247" t="s">
        <v>2291</v>
      </c>
      <c r="C1247"/>
      <c r="D1247"/>
      <c r="E1247" t="s">
        <v>2313</v>
      </c>
      <c r="F1247" s="67"/>
      <c r="G1247" s="67"/>
      <c r="H1247" s="67"/>
    </row>
    <row r="1248" spans="1:8" s="2" customFormat="1" x14ac:dyDescent="0.25">
      <c r="A1248" t="s">
        <v>1052</v>
      </c>
      <c r="B1248" t="s">
        <v>2291</v>
      </c>
      <c r="C1248"/>
      <c r="D1248"/>
      <c r="E1248" t="s">
        <v>2314</v>
      </c>
      <c r="F1248" s="67"/>
      <c r="G1248" s="67"/>
      <c r="H1248" s="67"/>
    </row>
    <row r="1249" spans="1:8" s="2" customFormat="1" x14ac:dyDescent="0.25">
      <c r="A1249" t="s">
        <v>1052</v>
      </c>
      <c r="B1249" t="s">
        <v>2291</v>
      </c>
      <c r="C1249"/>
      <c r="D1249"/>
      <c r="E1249" t="s">
        <v>2315</v>
      </c>
      <c r="F1249" s="67"/>
      <c r="G1249" s="67"/>
      <c r="H1249" s="67"/>
    </row>
    <row r="1250" spans="1:8" s="2" customFormat="1" x14ac:dyDescent="0.25">
      <c r="A1250" t="s">
        <v>1052</v>
      </c>
      <c r="B1250" t="s">
        <v>2291</v>
      </c>
      <c r="C1250"/>
      <c r="D1250"/>
      <c r="E1250" t="s">
        <v>2316</v>
      </c>
      <c r="F1250" s="67"/>
      <c r="G1250" s="67"/>
      <c r="H1250" s="67"/>
    </row>
    <row r="1251" spans="1:8" s="2" customFormat="1" x14ac:dyDescent="0.25">
      <c r="A1251" t="s">
        <v>1052</v>
      </c>
      <c r="B1251" t="s">
        <v>2291</v>
      </c>
      <c r="C1251"/>
      <c r="D1251"/>
      <c r="E1251" t="s">
        <v>2317</v>
      </c>
      <c r="F1251" s="67"/>
      <c r="G1251" s="67"/>
      <c r="H1251" s="67"/>
    </row>
    <row r="1252" spans="1:8" s="2" customFormat="1" x14ac:dyDescent="0.25">
      <c r="A1252" t="s">
        <v>1052</v>
      </c>
      <c r="B1252" t="s">
        <v>2291</v>
      </c>
      <c r="C1252"/>
      <c r="D1252"/>
      <c r="E1252" t="s">
        <v>2318</v>
      </c>
      <c r="F1252" s="67"/>
      <c r="G1252" s="67"/>
      <c r="H1252" s="67"/>
    </row>
    <row r="1253" spans="1:8" s="2" customFormat="1" x14ac:dyDescent="0.25">
      <c r="A1253" t="s">
        <v>1052</v>
      </c>
      <c r="B1253" t="s">
        <v>2291</v>
      </c>
      <c r="C1253"/>
      <c r="D1253"/>
      <c r="E1253" t="s">
        <v>2319</v>
      </c>
      <c r="F1253" s="67"/>
      <c r="G1253" s="67"/>
      <c r="H1253" s="67"/>
    </row>
    <row r="1254" spans="1:8" s="2" customFormat="1" x14ac:dyDescent="0.25">
      <c r="A1254" t="s">
        <v>1052</v>
      </c>
      <c r="B1254" t="s">
        <v>2291</v>
      </c>
      <c r="C1254"/>
      <c r="D1254"/>
      <c r="E1254" t="s">
        <v>2320</v>
      </c>
      <c r="F1254" s="67"/>
      <c r="G1254" s="67"/>
      <c r="H1254" s="67"/>
    </row>
    <row r="1255" spans="1:8" s="2" customFormat="1" x14ac:dyDescent="0.25">
      <c r="A1255" t="s">
        <v>1052</v>
      </c>
      <c r="B1255" t="s">
        <v>2291</v>
      </c>
      <c r="C1255"/>
      <c r="D1255"/>
      <c r="E1255" t="s">
        <v>2321</v>
      </c>
      <c r="F1255" s="67"/>
      <c r="G1255" s="67"/>
      <c r="H1255" s="67"/>
    </row>
    <row r="1256" spans="1:8" s="2" customFormat="1" x14ac:dyDescent="0.25">
      <c r="A1256" t="s">
        <v>1052</v>
      </c>
      <c r="B1256" t="s">
        <v>2291</v>
      </c>
      <c r="C1256"/>
      <c r="D1256"/>
      <c r="E1256" t="s">
        <v>2322</v>
      </c>
      <c r="F1256" s="67"/>
      <c r="G1256" s="67"/>
      <c r="H1256" s="67"/>
    </row>
    <row r="1257" spans="1:8" s="2" customFormat="1" x14ac:dyDescent="0.25">
      <c r="A1257" t="s">
        <v>1052</v>
      </c>
      <c r="B1257" t="s">
        <v>2291</v>
      </c>
      <c r="C1257"/>
      <c r="D1257"/>
      <c r="E1257" t="s">
        <v>2323</v>
      </c>
      <c r="F1257" s="67"/>
      <c r="G1257" s="67"/>
      <c r="H1257" s="67"/>
    </row>
    <row r="1258" spans="1:8" s="2" customFormat="1" x14ac:dyDescent="0.25">
      <c r="A1258" t="s">
        <v>1052</v>
      </c>
      <c r="B1258" t="s">
        <v>2291</v>
      </c>
      <c r="C1258"/>
      <c r="D1258"/>
      <c r="E1258" t="s">
        <v>2324</v>
      </c>
      <c r="F1258" s="67"/>
      <c r="G1258" s="67"/>
      <c r="H1258" s="67"/>
    </row>
    <row r="1259" spans="1:8" s="2" customFormat="1" x14ac:dyDescent="0.25">
      <c r="A1259" t="s">
        <v>1052</v>
      </c>
      <c r="B1259" t="s">
        <v>2291</v>
      </c>
      <c r="C1259"/>
      <c r="D1259"/>
      <c r="E1259" t="s">
        <v>2325</v>
      </c>
      <c r="F1259" s="67"/>
      <c r="G1259" s="67"/>
      <c r="H1259" s="67"/>
    </row>
    <row r="1260" spans="1:8" s="2" customFormat="1" x14ac:dyDescent="0.25">
      <c r="A1260" t="s">
        <v>1052</v>
      </c>
      <c r="B1260" t="s">
        <v>2291</v>
      </c>
      <c r="C1260"/>
      <c r="D1260"/>
      <c r="E1260" t="s">
        <v>2326</v>
      </c>
      <c r="F1260" s="67"/>
      <c r="G1260" s="67"/>
      <c r="H1260" s="67"/>
    </row>
    <row r="1261" spans="1:8" s="2" customFormat="1" x14ac:dyDescent="0.25">
      <c r="A1261" t="s">
        <v>1052</v>
      </c>
      <c r="B1261" t="s">
        <v>1108</v>
      </c>
      <c r="C1261" t="s">
        <v>473</v>
      </c>
      <c r="D1261"/>
      <c r="E1261" t="s">
        <v>2327</v>
      </c>
      <c r="F1261" s="67"/>
      <c r="G1261" s="67"/>
      <c r="H1261" s="67"/>
    </row>
    <row r="1262" spans="1:8" s="2" customFormat="1" x14ac:dyDescent="0.25">
      <c r="A1262" t="s">
        <v>1052</v>
      </c>
      <c r="B1262" t="s">
        <v>1108</v>
      </c>
      <c r="C1262" t="s">
        <v>473</v>
      </c>
      <c r="D1262"/>
      <c r="E1262" t="s">
        <v>2328</v>
      </c>
      <c r="F1262" s="67"/>
      <c r="G1262" s="67"/>
      <c r="H1262" s="67"/>
    </row>
    <row r="1263" spans="1:8" s="2" customFormat="1" x14ac:dyDescent="0.25">
      <c r="A1263" t="s">
        <v>1052</v>
      </c>
      <c r="B1263" t="s">
        <v>1108</v>
      </c>
      <c r="C1263" t="s">
        <v>747</v>
      </c>
      <c r="D1263"/>
      <c r="E1263" t="s">
        <v>2329</v>
      </c>
      <c r="F1263" s="67"/>
      <c r="G1263" s="67"/>
      <c r="H1263" s="67"/>
    </row>
    <row r="1264" spans="1:8" s="2" customFormat="1" x14ac:dyDescent="0.25">
      <c r="A1264" t="s">
        <v>1052</v>
      </c>
      <c r="B1264" t="s">
        <v>1108</v>
      </c>
      <c r="C1264" t="s">
        <v>747</v>
      </c>
      <c r="D1264"/>
      <c r="E1264" t="s">
        <v>2330</v>
      </c>
      <c r="F1264" s="67"/>
      <c r="G1264" s="67"/>
      <c r="H1264" s="67"/>
    </row>
    <row r="1265" spans="1:8" s="2" customFormat="1" x14ac:dyDescent="0.25">
      <c r="A1265" t="s">
        <v>1052</v>
      </c>
      <c r="B1265" t="s">
        <v>1108</v>
      </c>
      <c r="C1265"/>
      <c r="D1265"/>
      <c r="E1265" t="s">
        <v>2331</v>
      </c>
      <c r="F1265" s="67"/>
      <c r="G1265" s="67"/>
      <c r="H1265" s="67"/>
    </row>
    <row r="1266" spans="1:8" s="2" customFormat="1" x14ac:dyDescent="0.25">
      <c r="A1266" t="s">
        <v>1052</v>
      </c>
      <c r="B1266" t="s">
        <v>1108</v>
      </c>
      <c r="C1266"/>
      <c r="D1266"/>
      <c r="E1266" t="s">
        <v>2332</v>
      </c>
      <c r="F1266" s="67"/>
      <c r="G1266" s="67"/>
      <c r="H1266" s="67"/>
    </row>
    <row r="1267" spans="1:8" s="2" customFormat="1" x14ac:dyDescent="0.25">
      <c r="A1267" t="s">
        <v>1052</v>
      </c>
      <c r="B1267" t="s">
        <v>1108</v>
      </c>
      <c r="C1267"/>
      <c r="D1267"/>
      <c r="E1267" t="s">
        <v>2333</v>
      </c>
      <c r="F1267" s="67"/>
      <c r="G1267" s="67"/>
      <c r="H1267" s="67"/>
    </row>
    <row r="1268" spans="1:8" s="2" customFormat="1" x14ac:dyDescent="0.25">
      <c r="A1268" t="s">
        <v>1052</v>
      </c>
      <c r="B1268" t="s">
        <v>1108</v>
      </c>
      <c r="C1268"/>
      <c r="D1268"/>
      <c r="E1268" t="s">
        <v>2334</v>
      </c>
      <c r="F1268" s="67"/>
      <c r="G1268" s="67"/>
      <c r="H1268" s="67"/>
    </row>
    <row r="1269" spans="1:8" s="2" customFormat="1" x14ac:dyDescent="0.25">
      <c r="A1269" t="s">
        <v>1052</v>
      </c>
      <c r="B1269" t="s">
        <v>1108</v>
      </c>
      <c r="C1269"/>
      <c r="D1269"/>
      <c r="E1269" t="s">
        <v>2335</v>
      </c>
      <c r="F1269" s="67"/>
      <c r="G1269" s="67"/>
      <c r="H1269" s="67"/>
    </row>
    <row r="1270" spans="1:8" s="2" customFormat="1" x14ac:dyDescent="0.25">
      <c r="A1270" t="s">
        <v>1052</v>
      </c>
      <c r="B1270" t="s">
        <v>1108</v>
      </c>
      <c r="C1270"/>
      <c r="D1270"/>
      <c r="E1270" t="s">
        <v>2336</v>
      </c>
      <c r="F1270" s="67"/>
      <c r="G1270" s="67"/>
      <c r="H1270" s="67"/>
    </row>
    <row r="1271" spans="1:8" s="2" customFormat="1" x14ac:dyDescent="0.25">
      <c r="A1271" t="s">
        <v>1052</v>
      </c>
      <c r="B1271" t="s">
        <v>1108</v>
      </c>
      <c r="C1271"/>
      <c r="D1271"/>
      <c r="E1271" t="s">
        <v>2337</v>
      </c>
      <c r="F1271" s="67"/>
      <c r="G1271" s="67"/>
      <c r="H1271" s="67"/>
    </row>
    <row r="1272" spans="1:8" s="2" customFormat="1" x14ac:dyDescent="0.25">
      <c r="A1272" t="s">
        <v>1052</v>
      </c>
      <c r="B1272" t="s">
        <v>1108</v>
      </c>
      <c r="C1272"/>
      <c r="D1272"/>
      <c r="E1272" t="s">
        <v>2338</v>
      </c>
      <c r="F1272" s="67"/>
      <c r="G1272" s="67"/>
      <c r="H1272" s="67"/>
    </row>
    <row r="1273" spans="1:8" s="2" customFormat="1" x14ac:dyDescent="0.25">
      <c r="A1273" t="s">
        <v>1052</v>
      </c>
      <c r="B1273" t="s">
        <v>1108</v>
      </c>
      <c r="C1273"/>
      <c r="D1273"/>
      <c r="E1273" t="s">
        <v>2339</v>
      </c>
      <c r="F1273" s="67"/>
      <c r="G1273" s="67"/>
      <c r="H1273" s="67"/>
    </row>
    <row r="1274" spans="1:8" s="2" customFormat="1" x14ac:dyDescent="0.25">
      <c r="A1274" t="s">
        <v>1052</v>
      </c>
      <c r="B1274" t="s">
        <v>1108</v>
      </c>
      <c r="C1274"/>
      <c r="D1274"/>
      <c r="E1274" t="s">
        <v>2340</v>
      </c>
      <c r="F1274" s="67"/>
      <c r="G1274" s="67"/>
      <c r="H1274" s="67"/>
    </row>
    <row r="1275" spans="1:8" s="2" customFormat="1" x14ac:dyDescent="0.25">
      <c r="A1275" t="s">
        <v>1052</v>
      </c>
      <c r="B1275" t="s">
        <v>1108</v>
      </c>
      <c r="C1275"/>
      <c r="D1275"/>
      <c r="E1275" t="s">
        <v>2341</v>
      </c>
      <c r="F1275" s="67"/>
      <c r="G1275" s="67"/>
      <c r="H1275" s="67"/>
    </row>
    <row r="1276" spans="1:8" s="2" customFormat="1" x14ac:dyDescent="0.25">
      <c r="A1276" t="s">
        <v>1052</v>
      </c>
      <c r="B1276" t="s">
        <v>1108</v>
      </c>
      <c r="C1276"/>
      <c r="D1276"/>
      <c r="E1276" t="s">
        <v>2342</v>
      </c>
      <c r="F1276" s="67"/>
      <c r="G1276" s="67"/>
      <c r="H1276" s="67"/>
    </row>
    <row r="1277" spans="1:8" s="2" customFormat="1" x14ac:dyDescent="0.25">
      <c r="A1277" t="s">
        <v>1052</v>
      </c>
      <c r="B1277" t="s">
        <v>1108</v>
      </c>
      <c r="C1277"/>
      <c r="D1277"/>
      <c r="E1277" t="s">
        <v>2343</v>
      </c>
      <c r="F1277" s="67"/>
      <c r="G1277" s="67"/>
      <c r="H1277" s="67"/>
    </row>
    <row r="1278" spans="1:8" s="2" customFormat="1" x14ac:dyDescent="0.25">
      <c r="A1278" t="s">
        <v>1052</v>
      </c>
      <c r="B1278" t="s">
        <v>1108</v>
      </c>
      <c r="C1278"/>
      <c r="D1278"/>
      <c r="E1278" t="s">
        <v>2344</v>
      </c>
      <c r="F1278" s="67"/>
      <c r="G1278" s="67"/>
      <c r="H1278" s="67"/>
    </row>
    <row r="1279" spans="1:8" s="2" customFormat="1" x14ac:dyDescent="0.25">
      <c r="A1279" t="s">
        <v>1052</v>
      </c>
      <c r="B1279" t="s">
        <v>1108</v>
      </c>
      <c r="C1279"/>
      <c r="D1279"/>
      <c r="E1279" t="s">
        <v>2345</v>
      </c>
      <c r="F1279" s="67"/>
      <c r="G1279" s="67"/>
      <c r="H1279" s="67"/>
    </row>
    <row r="1280" spans="1:8" s="2" customFormat="1" x14ac:dyDescent="0.25">
      <c r="A1280" t="s">
        <v>1052</v>
      </c>
      <c r="B1280" t="s">
        <v>1108</v>
      </c>
      <c r="C1280"/>
      <c r="D1280"/>
      <c r="E1280" t="s">
        <v>2346</v>
      </c>
      <c r="F1280" s="67"/>
      <c r="G1280" s="67"/>
      <c r="H1280" s="67"/>
    </row>
    <row r="1281" spans="1:8" s="2" customFormat="1" x14ac:dyDescent="0.25">
      <c r="A1281" t="s">
        <v>1052</v>
      </c>
      <c r="B1281" t="s">
        <v>1108</v>
      </c>
      <c r="C1281"/>
      <c r="D1281"/>
      <c r="E1281" t="s">
        <v>2347</v>
      </c>
      <c r="F1281" s="67"/>
      <c r="G1281" s="67"/>
      <c r="H1281" s="67"/>
    </row>
    <row r="1282" spans="1:8" s="2" customFormat="1" x14ac:dyDescent="0.25">
      <c r="A1282" t="s">
        <v>1052</v>
      </c>
      <c r="B1282" t="s">
        <v>1108</v>
      </c>
      <c r="C1282"/>
      <c r="D1282"/>
      <c r="E1282" t="s">
        <v>2348</v>
      </c>
      <c r="F1282" s="67"/>
      <c r="G1282" s="67"/>
      <c r="H1282" s="67"/>
    </row>
    <row r="1283" spans="1:8" s="2" customFormat="1" x14ac:dyDescent="0.25">
      <c r="A1283" t="s">
        <v>1052</v>
      </c>
      <c r="B1283" t="s">
        <v>1108</v>
      </c>
      <c r="C1283"/>
      <c r="D1283"/>
      <c r="E1283" t="s">
        <v>2349</v>
      </c>
      <c r="F1283" s="67"/>
      <c r="G1283" s="67"/>
      <c r="H1283" s="67"/>
    </row>
    <row r="1284" spans="1:8" s="2" customFormat="1" x14ac:dyDescent="0.25">
      <c r="A1284" t="s">
        <v>1052</v>
      </c>
      <c r="B1284" t="s">
        <v>1108</v>
      </c>
      <c r="C1284"/>
      <c r="D1284"/>
      <c r="E1284" t="s">
        <v>2350</v>
      </c>
      <c r="F1284" s="67"/>
      <c r="G1284" s="67"/>
      <c r="H1284" s="67"/>
    </row>
    <row r="1285" spans="1:8" s="2" customFormat="1" x14ac:dyDescent="0.25">
      <c r="A1285" t="s">
        <v>1052</v>
      </c>
      <c r="B1285" t="s">
        <v>1108</v>
      </c>
      <c r="C1285"/>
      <c r="D1285"/>
      <c r="E1285" t="s">
        <v>2351</v>
      </c>
      <c r="F1285" s="67"/>
      <c r="G1285" s="67"/>
      <c r="H1285" s="67"/>
    </row>
    <row r="1286" spans="1:8" s="2" customFormat="1" x14ac:dyDescent="0.25">
      <c r="A1286" t="s">
        <v>1052</v>
      </c>
      <c r="B1286" t="s">
        <v>1108</v>
      </c>
      <c r="C1286"/>
      <c r="D1286"/>
      <c r="E1286" t="s">
        <v>2352</v>
      </c>
      <c r="F1286" s="67"/>
      <c r="G1286" s="67"/>
      <c r="H1286" s="67"/>
    </row>
    <row r="1287" spans="1:8" s="2" customFormat="1" x14ac:dyDescent="0.25">
      <c r="A1287" t="s">
        <v>1052</v>
      </c>
      <c r="B1287" t="s">
        <v>1108</v>
      </c>
      <c r="C1287"/>
      <c r="D1287"/>
      <c r="E1287" t="s">
        <v>2353</v>
      </c>
      <c r="F1287" s="67"/>
      <c r="G1287" s="67"/>
      <c r="H1287" s="67"/>
    </row>
    <row r="1288" spans="1:8" s="2" customFormat="1" x14ac:dyDescent="0.25">
      <c r="A1288" t="s">
        <v>1052</v>
      </c>
      <c r="B1288" t="s">
        <v>1108</v>
      </c>
      <c r="C1288"/>
      <c r="D1288"/>
      <c r="E1288" t="s">
        <v>2354</v>
      </c>
      <c r="F1288" s="67"/>
      <c r="G1288" s="67"/>
      <c r="H1288" s="67"/>
    </row>
    <row r="1289" spans="1:8" s="2" customFormat="1" x14ac:dyDescent="0.25">
      <c r="A1289" t="s">
        <v>1052</v>
      </c>
      <c r="B1289" t="s">
        <v>1108</v>
      </c>
      <c r="C1289"/>
      <c r="D1289"/>
      <c r="E1289" t="s">
        <v>2355</v>
      </c>
      <c r="F1289" s="67"/>
      <c r="G1289" s="67"/>
      <c r="H1289" s="67"/>
    </row>
    <row r="1290" spans="1:8" s="2" customFormat="1" x14ac:dyDescent="0.25">
      <c r="A1290" t="s">
        <v>1052</v>
      </c>
      <c r="B1290" t="s">
        <v>1108</v>
      </c>
      <c r="C1290"/>
      <c r="D1290"/>
      <c r="E1290" t="s">
        <v>2356</v>
      </c>
      <c r="F1290" s="67"/>
      <c r="G1290" s="67"/>
      <c r="H1290" s="67"/>
    </row>
    <row r="1291" spans="1:8" s="2" customFormat="1" x14ac:dyDescent="0.25">
      <c r="A1291" t="s">
        <v>1052</v>
      </c>
      <c r="B1291" t="s">
        <v>1108</v>
      </c>
      <c r="C1291"/>
      <c r="D1291"/>
      <c r="E1291" t="s">
        <v>2357</v>
      </c>
      <c r="F1291" s="67"/>
      <c r="G1291" s="67"/>
      <c r="H1291" s="67"/>
    </row>
    <row r="1292" spans="1:8" s="2" customFormat="1" x14ac:dyDescent="0.25">
      <c r="A1292" t="s">
        <v>1052</v>
      </c>
      <c r="B1292" t="s">
        <v>1108</v>
      </c>
      <c r="C1292"/>
      <c r="D1292"/>
      <c r="E1292" t="s">
        <v>2358</v>
      </c>
      <c r="F1292" s="67"/>
      <c r="G1292" s="67"/>
      <c r="H1292" s="67"/>
    </row>
    <row r="1293" spans="1:8" s="2" customFormat="1" x14ac:dyDescent="0.25">
      <c r="A1293" t="s">
        <v>1052</v>
      </c>
      <c r="B1293" t="s">
        <v>1108</v>
      </c>
      <c r="C1293"/>
      <c r="D1293"/>
      <c r="E1293" t="s">
        <v>2359</v>
      </c>
      <c r="F1293" s="67"/>
      <c r="G1293" s="67"/>
      <c r="H1293" s="67"/>
    </row>
    <row r="1294" spans="1:8" s="2" customFormat="1" x14ac:dyDescent="0.25">
      <c r="A1294" t="s">
        <v>1052</v>
      </c>
      <c r="B1294" t="s">
        <v>1108</v>
      </c>
      <c r="C1294"/>
      <c r="D1294"/>
      <c r="E1294" t="s">
        <v>2360</v>
      </c>
      <c r="F1294" s="67"/>
      <c r="G1294" s="67"/>
      <c r="H1294" s="67"/>
    </row>
    <row r="1295" spans="1:8" s="2" customFormat="1" x14ac:dyDescent="0.25">
      <c r="A1295" t="s">
        <v>1052</v>
      </c>
      <c r="B1295" t="s">
        <v>1108</v>
      </c>
      <c r="C1295"/>
      <c r="D1295"/>
      <c r="E1295" t="s">
        <v>2361</v>
      </c>
      <c r="F1295" s="67"/>
      <c r="G1295" s="67"/>
      <c r="H1295" s="67"/>
    </row>
    <row r="1296" spans="1:8" s="2" customFormat="1" x14ac:dyDescent="0.25">
      <c r="A1296" t="s">
        <v>1052</v>
      </c>
      <c r="B1296" t="s">
        <v>1108</v>
      </c>
      <c r="C1296"/>
      <c r="D1296"/>
      <c r="E1296" t="s">
        <v>2362</v>
      </c>
      <c r="F1296" s="67"/>
      <c r="G1296" s="67"/>
      <c r="H1296" s="67"/>
    </row>
    <row r="1297" spans="1:8" s="2" customFormat="1" x14ac:dyDescent="0.25">
      <c r="A1297" t="s">
        <v>1052</v>
      </c>
      <c r="B1297" t="s">
        <v>1108</v>
      </c>
      <c r="C1297"/>
      <c r="D1297"/>
      <c r="E1297" t="s">
        <v>2363</v>
      </c>
      <c r="F1297" s="67"/>
      <c r="G1297" s="67"/>
      <c r="H1297" s="67"/>
    </row>
    <row r="1298" spans="1:8" s="2" customFormat="1" x14ac:dyDescent="0.25">
      <c r="A1298" t="s">
        <v>1052</v>
      </c>
      <c r="B1298" t="s">
        <v>1108</v>
      </c>
      <c r="C1298"/>
      <c r="D1298"/>
      <c r="E1298" t="s">
        <v>2364</v>
      </c>
      <c r="F1298" s="67"/>
      <c r="G1298" s="67"/>
      <c r="H1298" s="67"/>
    </row>
    <row r="1299" spans="1:8" s="2" customFormat="1" x14ac:dyDescent="0.25">
      <c r="A1299" t="s">
        <v>1052</v>
      </c>
      <c r="B1299" t="s">
        <v>1108</v>
      </c>
      <c r="C1299"/>
      <c r="D1299"/>
      <c r="E1299" t="s">
        <v>2365</v>
      </c>
      <c r="F1299" s="67"/>
      <c r="G1299" s="67"/>
      <c r="H1299" s="67"/>
    </row>
    <row r="1300" spans="1:8" s="2" customFormat="1" x14ac:dyDescent="0.25">
      <c r="A1300" t="s">
        <v>1052</v>
      </c>
      <c r="B1300" t="s">
        <v>1108</v>
      </c>
      <c r="C1300"/>
      <c r="D1300"/>
      <c r="E1300" t="s">
        <v>2366</v>
      </c>
      <c r="F1300" s="67"/>
      <c r="G1300" s="67"/>
      <c r="H1300" s="67"/>
    </row>
    <row r="1301" spans="1:8" s="2" customFormat="1" x14ac:dyDescent="0.25">
      <c r="A1301" t="s">
        <v>1052</v>
      </c>
      <c r="B1301" t="s">
        <v>1108</v>
      </c>
      <c r="C1301"/>
      <c r="D1301"/>
      <c r="E1301" t="s">
        <v>2367</v>
      </c>
      <c r="F1301" s="67"/>
      <c r="G1301" s="67"/>
      <c r="H1301" s="67"/>
    </row>
    <row r="1302" spans="1:8" s="2" customFormat="1" x14ac:dyDescent="0.25">
      <c r="A1302" t="s">
        <v>1052</v>
      </c>
      <c r="B1302" t="s">
        <v>1108</v>
      </c>
      <c r="C1302"/>
      <c r="D1302"/>
      <c r="E1302" t="s">
        <v>2368</v>
      </c>
      <c r="F1302" s="67"/>
      <c r="G1302" s="67"/>
      <c r="H1302" s="67"/>
    </row>
    <row r="1303" spans="1:8" s="2" customFormat="1" x14ac:dyDescent="0.25">
      <c r="A1303" t="s">
        <v>1052</v>
      </c>
      <c r="B1303" t="s">
        <v>1108</v>
      </c>
      <c r="C1303"/>
      <c r="D1303"/>
      <c r="E1303" t="s">
        <v>2369</v>
      </c>
      <c r="F1303" s="67"/>
      <c r="G1303" s="67"/>
      <c r="H1303" s="67"/>
    </row>
    <row r="1304" spans="1:8" s="2" customFormat="1" x14ac:dyDescent="0.25">
      <c r="A1304" t="s">
        <v>1052</v>
      </c>
      <c r="B1304" t="s">
        <v>1108</v>
      </c>
      <c r="C1304"/>
      <c r="D1304"/>
      <c r="E1304" t="s">
        <v>2370</v>
      </c>
      <c r="F1304" s="67"/>
      <c r="G1304" s="67"/>
      <c r="H1304" s="67"/>
    </row>
    <row r="1305" spans="1:8" s="2" customFormat="1" x14ac:dyDescent="0.25">
      <c r="A1305" t="s">
        <v>1052</v>
      </c>
      <c r="B1305" t="s">
        <v>1108</v>
      </c>
      <c r="C1305"/>
      <c r="D1305"/>
      <c r="E1305" t="s">
        <v>2371</v>
      </c>
      <c r="F1305" s="67"/>
      <c r="G1305" s="67"/>
      <c r="H1305" s="67"/>
    </row>
    <row r="1306" spans="1:8" s="2" customFormat="1" x14ac:dyDescent="0.25">
      <c r="A1306" t="s">
        <v>1052</v>
      </c>
      <c r="B1306" t="s">
        <v>1108</v>
      </c>
      <c r="C1306"/>
      <c r="D1306"/>
      <c r="E1306" t="s">
        <v>2372</v>
      </c>
      <c r="F1306" s="67"/>
      <c r="G1306" s="67"/>
      <c r="H1306" s="67"/>
    </row>
    <row r="1307" spans="1:8" s="2" customFormat="1" x14ac:dyDescent="0.25">
      <c r="A1307" t="s">
        <v>1052</v>
      </c>
      <c r="B1307" t="s">
        <v>1108</v>
      </c>
      <c r="C1307"/>
      <c r="D1307"/>
      <c r="E1307" t="s">
        <v>2373</v>
      </c>
      <c r="F1307" s="67"/>
      <c r="G1307" s="67"/>
      <c r="H1307" s="67"/>
    </row>
    <row r="1308" spans="1:8" s="2" customFormat="1" x14ac:dyDescent="0.25">
      <c r="A1308" t="s">
        <v>1052</v>
      </c>
      <c r="B1308" t="s">
        <v>1108</v>
      </c>
      <c r="C1308"/>
      <c r="D1308"/>
      <c r="E1308" t="s">
        <v>2374</v>
      </c>
      <c r="F1308" s="67"/>
      <c r="G1308" s="67"/>
      <c r="H1308" s="67"/>
    </row>
    <row r="1309" spans="1:8" s="2" customFormat="1" x14ac:dyDescent="0.25">
      <c r="A1309" t="s">
        <v>1052</v>
      </c>
      <c r="B1309" t="s">
        <v>1108</v>
      </c>
      <c r="C1309"/>
      <c r="D1309"/>
      <c r="E1309" t="s">
        <v>2375</v>
      </c>
      <c r="F1309" s="67"/>
      <c r="G1309" s="67"/>
      <c r="H1309" s="67"/>
    </row>
    <row r="1310" spans="1:8" s="2" customFormat="1" x14ac:dyDescent="0.25">
      <c r="A1310" t="s">
        <v>1052</v>
      </c>
      <c r="B1310" t="s">
        <v>1108</v>
      </c>
      <c r="C1310"/>
      <c r="D1310"/>
      <c r="E1310" t="s">
        <v>2376</v>
      </c>
      <c r="F1310" s="67"/>
      <c r="G1310" s="67"/>
      <c r="H1310" s="67"/>
    </row>
    <row r="1311" spans="1:8" s="2" customFormat="1" x14ac:dyDescent="0.25">
      <c r="A1311" t="s">
        <v>1052</v>
      </c>
      <c r="B1311" t="s">
        <v>1108</v>
      </c>
      <c r="C1311"/>
      <c r="D1311"/>
      <c r="E1311" t="s">
        <v>2377</v>
      </c>
      <c r="F1311" s="67"/>
      <c r="G1311" s="67"/>
      <c r="H1311" s="67"/>
    </row>
    <row r="1312" spans="1:8" s="2" customFormat="1" x14ac:dyDescent="0.25">
      <c r="A1312" t="s">
        <v>1052</v>
      </c>
      <c r="B1312" t="s">
        <v>1108</v>
      </c>
      <c r="C1312"/>
      <c r="D1312"/>
      <c r="E1312" t="s">
        <v>2378</v>
      </c>
      <c r="F1312" s="67"/>
      <c r="G1312" s="67"/>
      <c r="H1312" s="67"/>
    </row>
    <row r="1313" spans="1:8" s="2" customFormat="1" x14ac:dyDescent="0.25">
      <c r="A1313" t="s">
        <v>1052</v>
      </c>
      <c r="B1313" t="s">
        <v>1108</v>
      </c>
      <c r="C1313"/>
      <c r="D1313"/>
      <c r="E1313" t="s">
        <v>2379</v>
      </c>
      <c r="F1313" s="67"/>
      <c r="G1313" s="67"/>
      <c r="H1313" s="67"/>
    </row>
    <row r="1314" spans="1:8" s="2" customFormat="1" x14ac:dyDescent="0.25">
      <c r="A1314" t="s">
        <v>1052</v>
      </c>
      <c r="B1314" t="s">
        <v>1108</v>
      </c>
      <c r="C1314"/>
      <c r="D1314"/>
      <c r="E1314" t="s">
        <v>2380</v>
      </c>
      <c r="F1314" s="67"/>
      <c r="G1314" s="67"/>
      <c r="H1314" s="67"/>
    </row>
    <row r="1315" spans="1:8" s="2" customFormat="1" x14ac:dyDescent="0.25">
      <c r="A1315" t="s">
        <v>1052</v>
      </c>
      <c r="B1315" t="s">
        <v>1108</v>
      </c>
      <c r="C1315"/>
      <c r="D1315"/>
      <c r="E1315" t="s">
        <v>2381</v>
      </c>
      <c r="F1315" s="67"/>
      <c r="G1315" s="67"/>
      <c r="H1315" s="67"/>
    </row>
    <row r="1316" spans="1:8" s="2" customFormat="1" x14ac:dyDescent="0.25">
      <c r="A1316" t="s">
        <v>1052</v>
      </c>
      <c r="B1316" t="s">
        <v>1108</v>
      </c>
      <c r="C1316"/>
      <c r="D1316"/>
      <c r="E1316" t="s">
        <v>2382</v>
      </c>
      <c r="F1316" s="67"/>
      <c r="G1316" s="67"/>
      <c r="H1316" s="67"/>
    </row>
    <row r="1317" spans="1:8" s="2" customFormat="1" x14ac:dyDescent="0.25">
      <c r="A1317" t="s">
        <v>1052</v>
      </c>
      <c r="B1317" t="s">
        <v>1108</v>
      </c>
      <c r="C1317"/>
      <c r="D1317"/>
      <c r="E1317" t="s">
        <v>2383</v>
      </c>
      <c r="F1317" s="67"/>
      <c r="G1317" s="67"/>
      <c r="H1317" s="67"/>
    </row>
    <row r="1318" spans="1:8" s="2" customFormat="1" x14ac:dyDescent="0.25">
      <c r="A1318" t="s">
        <v>1052</v>
      </c>
      <c r="B1318" t="s">
        <v>1108</v>
      </c>
      <c r="C1318"/>
      <c r="D1318"/>
      <c r="E1318" t="s">
        <v>2384</v>
      </c>
      <c r="F1318" s="67"/>
      <c r="G1318" s="67"/>
      <c r="H1318" s="67"/>
    </row>
    <row r="1319" spans="1:8" s="2" customFormat="1" x14ac:dyDescent="0.25">
      <c r="A1319" t="s">
        <v>1052</v>
      </c>
      <c r="B1319" t="s">
        <v>1108</v>
      </c>
      <c r="C1319"/>
      <c r="D1319"/>
      <c r="E1319" t="s">
        <v>2385</v>
      </c>
      <c r="F1319" s="67"/>
      <c r="G1319" s="67"/>
      <c r="H1319" s="67"/>
    </row>
    <row r="1320" spans="1:8" s="2" customFormat="1" x14ac:dyDescent="0.25">
      <c r="A1320" t="s">
        <v>1052</v>
      </c>
      <c r="B1320" t="s">
        <v>1108</v>
      </c>
      <c r="C1320"/>
      <c r="D1320"/>
      <c r="E1320" t="s">
        <v>2386</v>
      </c>
      <c r="F1320" s="67"/>
      <c r="G1320" s="67"/>
      <c r="H1320" s="67"/>
    </row>
    <row r="1321" spans="1:8" s="2" customFormat="1" x14ac:dyDescent="0.25">
      <c r="A1321" t="s">
        <v>1052</v>
      </c>
      <c r="B1321" t="s">
        <v>1108</v>
      </c>
      <c r="C1321"/>
      <c r="D1321"/>
      <c r="E1321" t="s">
        <v>2387</v>
      </c>
      <c r="F1321" s="67"/>
      <c r="G1321" s="67"/>
      <c r="H1321" s="67"/>
    </row>
    <row r="1322" spans="1:8" s="2" customFormat="1" x14ac:dyDescent="0.25">
      <c r="A1322" t="s">
        <v>1052</v>
      </c>
      <c r="B1322" t="s">
        <v>1108</v>
      </c>
      <c r="C1322"/>
      <c r="D1322"/>
      <c r="E1322" t="s">
        <v>2388</v>
      </c>
      <c r="F1322" s="67"/>
      <c r="G1322" s="67"/>
      <c r="H1322" s="67"/>
    </row>
    <row r="1323" spans="1:8" s="2" customFormat="1" x14ac:dyDescent="0.25">
      <c r="A1323" t="s">
        <v>1052</v>
      </c>
      <c r="B1323" t="s">
        <v>1108</v>
      </c>
      <c r="C1323"/>
      <c r="D1323"/>
      <c r="E1323" t="s">
        <v>2389</v>
      </c>
      <c r="F1323" s="67"/>
      <c r="G1323" s="67"/>
      <c r="H1323" s="67"/>
    </row>
    <row r="1324" spans="1:8" s="2" customFormat="1" x14ac:dyDescent="0.25">
      <c r="A1324" t="s">
        <v>1052</v>
      </c>
      <c r="B1324" t="s">
        <v>1108</v>
      </c>
      <c r="C1324"/>
      <c r="D1324"/>
      <c r="E1324" t="s">
        <v>2390</v>
      </c>
      <c r="F1324" s="67"/>
      <c r="G1324" s="67"/>
      <c r="H1324" s="67"/>
    </row>
    <row r="1325" spans="1:8" s="2" customFormat="1" x14ac:dyDescent="0.25">
      <c r="A1325" t="s">
        <v>1052</v>
      </c>
      <c r="B1325" t="s">
        <v>1108</v>
      </c>
      <c r="C1325"/>
      <c r="D1325"/>
      <c r="E1325" t="s">
        <v>2391</v>
      </c>
      <c r="F1325" s="67"/>
      <c r="G1325" s="67"/>
      <c r="H1325" s="67"/>
    </row>
    <row r="1326" spans="1:8" s="2" customFormat="1" x14ac:dyDescent="0.25">
      <c r="A1326" t="s">
        <v>1052</v>
      </c>
      <c r="B1326" t="s">
        <v>1108</v>
      </c>
      <c r="C1326"/>
      <c r="D1326"/>
      <c r="E1326" t="s">
        <v>2392</v>
      </c>
      <c r="F1326" s="67"/>
      <c r="G1326" s="67"/>
      <c r="H1326" s="67"/>
    </row>
    <row r="1327" spans="1:8" s="2" customFormat="1" x14ac:dyDescent="0.25">
      <c r="A1327" t="s">
        <v>1052</v>
      </c>
      <c r="B1327" t="s">
        <v>1108</v>
      </c>
      <c r="C1327"/>
      <c r="D1327"/>
      <c r="E1327" t="s">
        <v>580</v>
      </c>
      <c r="F1327" s="67"/>
      <c r="G1327" s="67"/>
      <c r="H1327" s="67"/>
    </row>
    <row r="1328" spans="1:8" s="2" customFormat="1" x14ac:dyDescent="0.25">
      <c r="A1328" t="s">
        <v>1052</v>
      </c>
      <c r="B1328" t="s">
        <v>1108</v>
      </c>
      <c r="C1328"/>
      <c r="D1328"/>
      <c r="E1328" t="s">
        <v>2393</v>
      </c>
      <c r="F1328" s="67"/>
      <c r="G1328" s="67"/>
      <c r="H1328" s="67"/>
    </row>
    <row r="1329" spans="1:8" s="2" customFormat="1" x14ac:dyDescent="0.25">
      <c r="A1329" t="s">
        <v>1052</v>
      </c>
      <c r="B1329" t="s">
        <v>1108</v>
      </c>
      <c r="C1329"/>
      <c r="D1329"/>
      <c r="E1329" t="s">
        <v>2394</v>
      </c>
      <c r="F1329" s="67"/>
      <c r="G1329" s="67"/>
      <c r="H1329" s="67"/>
    </row>
    <row r="1330" spans="1:8" s="2" customFormat="1" x14ac:dyDescent="0.25">
      <c r="A1330" t="s">
        <v>1052</v>
      </c>
      <c r="B1330" t="s">
        <v>1108</v>
      </c>
      <c r="C1330"/>
      <c r="D1330"/>
      <c r="E1330" t="s">
        <v>2395</v>
      </c>
      <c r="F1330" s="67"/>
      <c r="G1330" s="67"/>
      <c r="H1330" s="67"/>
    </row>
    <row r="1331" spans="1:8" s="2" customFormat="1" x14ac:dyDescent="0.25">
      <c r="A1331" t="s">
        <v>1052</v>
      </c>
      <c r="B1331" t="s">
        <v>1108</v>
      </c>
      <c r="C1331"/>
      <c r="D1331"/>
      <c r="E1331" t="s">
        <v>2396</v>
      </c>
      <c r="F1331" s="67"/>
      <c r="G1331" s="67"/>
      <c r="H1331" s="67"/>
    </row>
    <row r="1332" spans="1:8" s="2" customFormat="1" x14ac:dyDescent="0.25">
      <c r="A1332" t="s">
        <v>1052</v>
      </c>
      <c r="B1332" t="s">
        <v>1108</v>
      </c>
      <c r="C1332"/>
      <c r="D1332"/>
      <c r="E1332" t="s">
        <v>2397</v>
      </c>
      <c r="F1332" s="67"/>
      <c r="G1332" s="67"/>
      <c r="H1332" s="67"/>
    </row>
    <row r="1333" spans="1:8" s="2" customFormat="1" x14ac:dyDescent="0.25">
      <c r="A1333" t="s">
        <v>1052</v>
      </c>
      <c r="B1333" t="s">
        <v>1108</v>
      </c>
      <c r="C1333"/>
      <c r="D1333"/>
      <c r="E1333" t="s">
        <v>2398</v>
      </c>
      <c r="F1333" s="67"/>
      <c r="G1333" s="67"/>
      <c r="H1333" s="67"/>
    </row>
    <row r="1334" spans="1:8" s="2" customFormat="1" x14ac:dyDescent="0.25">
      <c r="A1334" t="s">
        <v>1052</v>
      </c>
      <c r="B1334" t="s">
        <v>1108</v>
      </c>
      <c r="C1334"/>
      <c r="D1334"/>
      <c r="E1334" t="s">
        <v>2399</v>
      </c>
      <c r="F1334" s="67"/>
      <c r="G1334" s="67"/>
      <c r="H1334" s="67"/>
    </row>
    <row r="1335" spans="1:8" s="2" customFormat="1" x14ac:dyDescent="0.25">
      <c r="A1335" t="s">
        <v>1052</v>
      </c>
      <c r="B1335" t="s">
        <v>1108</v>
      </c>
      <c r="C1335"/>
      <c r="D1335"/>
      <c r="E1335" t="s">
        <v>2400</v>
      </c>
      <c r="F1335" s="67"/>
      <c r="G1335" s="67"/>
      <c r="H1335" s="67"/>
    </row>
    <row r="1336" spans="1:8" s="2" customFormat="1" x14ac:dyDescent="0.25">
      <c r="A1336" t="s">
        <v>1052</v>
      </c>
      <c r="B1336" t="s">
        <v>1108</v>
      </c>
      <c r="C1336"/>
      <c r="D1336"/>
      <c r="E1336" t="s">
        <v>2401</v>
      </c>
      <c r="F1336" s="67"/>
      <c r="G1336" s="67"/>
      <c r="H1336" s="67"/>
    </row>
    <row r="1337" spans="1:8" s="2" customFormat="1" x14ac:dyDescent="0.25">
      <c r="A1337" t="s">
        <v>1052</v>
      </c>
      <c r="B1337" t="s">
        <v>1108</v>
      </c>
      <c r="C1337"/>
      <c r="D1337"/>
      <c r="E1337" t="s">
        <v>2402</v>
      </c>
      <c r="F1337" s="67"/>
      <c r="G1337" s="67"/>
      <c r="H1337" s="67"/>
    </row>
    <row r="1338" spans="1:8" s="2" customFormat="1" x14ac:dyDescent="0.25">
      <c r="A1338" t="s">
        <v>1052</v>
      </c>
      <c r="B1338" t="s">
        <v>1108</v>
      </c>
      <c r="C1338"/>
      <c r="D1338"/>
      <c r="E1338" t="s">
        <v>2403</v>
      </c>
      <c r="F1338" s="67"/>
      <c r="G1338" s="67"/>
      <c r="H1338" s="67"/>
    </row>
    <row r="1339" spans="1:8" s="2" customFormat="1" x14ac:dyDescent="0.25">
      <c r="A1339" t="s">
        <v>1052</v>
      </c>
      <c r="B1339" t="s">
        <v>1108</v>
      </c>
      <c r="C1339"/>
      <c r="D1339"/>
      <c r="E1339" t="s">
        <v>2404</v>
      </c>
      <c r="F1339" s="67"/>
      <c r="G1339" s="67"/>
      <c r="H1339" s="67"/>
    </row>
    <row r="1340" spans="1:8" s="2" customFormat="1" x14ac:dyDescent="0.25">
      <c r="A1340" t="s">
        <v>1052</v>
      </c>
      <c r="B1340" t="s">
        <v>1108</v>
      </c>
      <c r="C1340"/>
      <c r="D1340"/>
      <c r="E1340" t="s">
        <v>2405</v>
      </c>
      <c r="F1340" s="67"/>
      <c r="G1340" s="67"/>
      <c r="H1340" s="67"/>
    </row>
    <row r="1341" spans="1:8" s="2" customFormat="1" x14ac:dyDescent="0.25">
      <c r="A1341" t="s">
        <v>1052</v>
      </c>
      <c r="B1341" t="s">
        <v>1108</v>
      </c>
      <c r="C1341"/>
      <c r="D1341"/>
      <c r="E1341" t="s">
        <v>2406</v>
      </c>
      <c r="F1341" s="67"/>
      <c r="G1341" s="67"/>
      <c r="H1341" s="67"/>
    </row>
    <row r="1342" spans="1:8" s="2" customFormat="1" x14ac:dyDescent="0.25">
      <c r="A1342" t="s">
        <v>1052</v>
      </c>
      <c r="B1342" t="s">
        <v>1108</v>
      </c>
      <c r="C1342"/>
      <c r="D1342"/>
      <c r="E1342" t="s">
        <v>2407</v>
      </c>
      <c r="F1342" s="67"/>
      <c r="G1342" s="67"/>
      <c r="H1342" s="67"/>
    </row>
    <row r="1343" spans="1:8" s="2" customFormat="1" x14ac:dyDescent="0.25">
      <c r="A1343" t="s">
        <v>1052</v>
      </c>
      <c r="B1343" t="s">
        <v>1108</v>
      </c>
      <c r="C1343"/>
      <c r="D1343"/>
      <c r="E1343" t="s">
        <v>2408</v>
      </c>
      <c r="F1343" s="67"/>
      <c r="G1343" s="67"/>
      <c r="H1343" s="67"/>
    </row>
    <row r="1344" spans="1:8" s="2" customFormat="1" x14ac:dyDescent="0.25">
      <c r="A1344" t="s">
        <v>1052</v>
      </c>
      <c r="B1344" t="s">
        <v>1108</v>
      </c>
      <c r="C1344"/>
      <c r="D1344"/>
      <c r="E1344" t="s">
        <v>2409</v>
      </c>
      <c r="F1344" s="67"/>
      <c r="G1344" s="67"/>
      <c r="H1344" s="67"/>
    </row>
    <row r="1345" spans="1:8" s="2" customFormat="1" x14ac:dyDescent="0.25">
      <c r="A1345" t="s">
        <v>1052</v>
      </c>
      <c r="B1345" t="s">
        <v>1108</v>
      </c>
      <c r="C1345"/>
      <c r="D1345"/>
      <c r="E1345" t="s">
        <v>2410</v>
      </c>
      <c r="F1345" s="67"/>
      <c r="G1345" s="67"/>
      <c r="H1345" s="67"/>
    </row>
    <row r="1346" spans="1:8" s="2" customFormat="1" x14ac:dyDescent="0.25">
      <c r="A1346" t="s">
        <v>1052</v>
      </c>
      <c r="B1346" t="s">
        <v>1108</v>
      </c>
      <c r="C1346"/>
      <c r="D1346"/>
      <c r="E1346" t="s">
        <v>2411</v>
      </c>
      <c r="F1346" s="67"/>
      <c r="G1346" s="67"/>
      <c r="H1346" s="67"/>
    </row>
    <row r="1347" spans="1:8" s="2" customFormat="1" x14ac:dyDescent="0.25">
      <c r="A1347" t="s">
        <v>1052</v>
      </c>
      <c r="B1347" t="s">
        <v>1108</v>
      </c>
      <c r="C1347"/>
      <c r="D1347"/>
      <c r="E1347" t="s">
        <v>2412</v>
      </c>
      <c r="F1347" s="67"/>
      <c r="G1347" s="67"/>
      <c r="H1347" s="67"/>
    </row>
    <row r="1348" spans="1:8" s="2" customFormat="1" x14ac:dyDescent="0.25">
      <c r="A1348" t="s">
        <v>1052</v>
      </c>
      <c r="B1348" t="s">
        <v>1108</v>
      </c>
      <c r="C1348"/>
      <c r="D1348"/>
      <c r="E1348" t="s">
        <v>2413</v>
      </c>
      <c r="F1348" s="67"/>
      <c r="G1348" s="67"/>
      <c r="H1348" s="67"/>
    </row>
    <row r="1349" spans="1:8" s="2" customFormat="1" x14ac:dyDescent="0.25">
      <c r="A1349" t="s">
        <v>1052</v>
      </c>
      <c r="B1349" t="s">
        <v>1108</v>
      </c>
      <c r="C1349"/>
      <c r="D1349"/>
      <c r="E1349" t="s">
        <v>2414</v>
      </c>
      <c r="F1349" s="67"/>
      <c r="G1349" s="67"/>
      <c r="H1349" s="67"/>
    </row>
    <row r="1350" spans="1:8" s="2" customFormat="1" x14ac:dyDescent="0.25">
      <c r="A1350" t="s">
        <v>1052</v>
      </c>
      <c r="B1350" t="s">
        <v>1108</v>
      </c>
      <c r="C1350"/>
      <c r="D1350"/>
      <c r="E1350" t="s">
        <v>2415</v>
      </c>
      <c r="F1350" s="67"/>
      <c r="G1350" s="67"/>
      <c r="H1350" s="67"/>
    </row>
    <row r="1351" spans="1:8" s="2" customFormat="1" x14ac:dyDescent="0.25">
      <c r="A1351" t="s">
        <v>1052</v>
      </c>
      <c r="B1351" t="s">
        <v>1108</v>
      </c>
      <c r="C1351"/>
      <c r="D1351"/>
      <c r="E1351" t="s">
        <v>2416</v>
      </c>
      <c r="F1351" s="67"/>
      <c r="G1351" s="67"/>
      <c r="H1351" s="67"/>
    </row>
    <row r="1352" spans="1:8" s="2" customFormat="1" x14ac:dyDescent="0.25">
      <c r="A1352" t="s">
        <v>1052</v>
      </c>
      <c r="B1352" t="s">
        <v>1108</v>
      </c>
      <c r="C1352"/>
      <c r="D1352"/>
      <c r="E1352" t="s">
        <v>2417</v>
      </c>
      <c r="F1352" s="67"/>
      <c r="G1352" s="67"/>
      <c r="H1352" s="67"/>
    </row>
    <row r="1353" spans="1:8" s="2" customFormat="1" x14ac:dyDescent="0.25">
      <c r="A1353" t="s">
        <v>1052</v>
      </c>
      <c r="B1353" t="s">
        <v>1108</v>
      </c>
      <c r="C1353"/>
      <c r="D1353"/>
      <c r="E1353" t="s">
        <v>2418</v>
      </c>
      <c r="F1353" s="67"/>
      <c r="G1353" s="67"/>
      <c r="H1353" s="67"/>
    </row>
    <row r="1354" spans="1:8" s="2" customFormat="1" x14ac:dyDescent="0.25">
      <c r="A1354" t="s">
        <v>1052</v>
      </c>
      <c r="B1354" t="s">
        <v>1108</v>
      </c>
      <c r="C1354"/>
      <c r="D1354"/>
      <c r="E1354" t="s">
        <v>2419</v>
      </c>
      <c r="F1354" s="67"/>
      <c r="G1354" s="67"/>
      <c r="H1354" s="67"/>
    </row>
    <row r="1355" spans="1:8" s="2" customFormat="1" x14ac:dyDescent="0.25">
      <c r="A1355" t="s">
        <v>1052</v>
      </c>
      <c r="B1355" t="s">
        <v>1108</v>
      </c>
      <c r="C1355"/>
      <c r="D1355"/>
      <c r="E1355" t="s">
        <v>2420</v>
      </c>
      <c r="F1355" s="67"/>
      <c r="G1355" s="67"/>
      <c r="H1355" s="67"/>
    </row>
    <row r="1356" spans="1:8" s="2" customFormat="1" x14ac:dyDescent="0.25">
      <c r="A1356" t="s">
        <v>1052</v>
      </c>
      <c r="B1356" t="s">
        <v>1108</v>
      </c>
      <c r="C1356"/>
      <c r="D1356"/>
      <c r="E1356" t="s">
        <v>2421</v>
      </c>
      <c r="F1356" s="67"/>
      <c r="G1356" s="67"/>
      <c r="H1356" s="67"/>
    </row>
    <row r="1357" spans="1:8" s="2" customFormat="1" x14ac:dyDescent="0.25">
      <c r="A1357" t="s">
        <v>1052</v>
      </c>
      <c r="B1357" t="s">
        <v>1108</v>
      </c>
      <c r="C1357"/>
      <c r="D1357"/>
      <c r="E1357" t="s">
        <v>2422</v>
      </c>
      <c r="F1357" s="67"/>
      <c r="G1357" s="67"/>
      <c r="H1357" s="67"/>
    </row>
    <row r="1358" spans="1:8" s="2" customFormat="1" x14ac:dyDescent="0.25">
      <c r="A1358" t="s">
        <v>1052</v>
      </c>
      <c r="B1358" t="s">
        <v>1108</v>
      </c>
      <c r="C1358"/>
      <c r="D1358"/>
      <c r="E1358" t="s">
        <v>2423</v>
      </c>
      <c r="F1358" s="67"/>
      <c r="G1358" s="67"/>
      <c r="H1358" s="67"/>
    </row>
    <row r="1359" spans="1:8" s="2" customFormat="1" x14ac:dyDescent="0.25">
      <c r="A1359" t="s">
        <v>1052</v>
      </c>
      <c r="B1359" t="s">
        <v>1108</v>
      </c>
      <c r="C1359"/>
      <c r="D1359"/>
      <c r="E1359" t="s">
        <v>2424</v>
      </c>
      <c r="F1359" s="67"/>
      <c r="G1359" s="67"/>
      <c r="H1359" s="67"/>
    </row>
    <row r="1360" spans="1:8" s="2" customFormat="1" x14ac:dyDescent="0.25">
      <c r="A1360" t="s">
        <v>1052</v>
      </c>
      <c r="B1360" t="s">
        <v>1108</v>
      </c>
      <c r="C1360"/>
      <c r="D1360"/>
      <c r="E1360" t="s">
        <v>2425</v>
      </c>
      <c r="F1360" s="67"/>
      <c r="G1360" s="67"/>
      <c r="H1360" s="67"/>
    </row>
    <row r="1361" spans="1:8" s="2" customFormat="1" x14ac:dyDescent="0.25">
      <c r="A1361" t="s">
        <v>1052</v>
      </c>
      <c r="B1361" t="s">
        <v>1108</v>
      </c>
      <c r="C1361"/>
      <c r="D1361"/>
      <c r="E1361" t="s">
        <v>2426</v>
      </c>
      <c r="F1361" s="67"/>
      <c r="G1361" s="67"/>
      <c r="H1361" s="67"/>
    </row>
    <row r="1362" spans="1:8" s="2" customFormat="1" x14ac:dyDescent="0.25">
      <c r="A1362" t="s">
        <v>1052</v>
      </c>
      <c r="B1362" t="s">
        <v>1108</v>
      </c>
      <c r="C1362"/>
      <c r="D1362"/>
      <c r="E1362" t="s">
        <v>2427</v>
      </c>
      <c r="F1362" s="67"/>
      <c r="G1362" s="67"/>
      <c r="H1362" s="67"/>
    </row>
    <row r="1363" spans="1:8" s="2" customFormat="1" x14ac:dyDescent="0.25">
      <c r="A1363" t="s">
        <v>1052</v>
      </c>
      <c r="B1363" t="s">
        <v>1108</v>
      </c>
      <c r="C1363"/>
      <c r="D1363"/>
      <c r="E1363" t="s">
        <v>2428</v>
      </c>
      <c r="F1363" s="67"/>
      <c r="G1363" s="67"/>
      <c r="H1363" s="67"/>
    </row>
    <row r="1364" spans="1:8" s="2" customFormat="1" x14ac:dyDescent="0.25">
      <c r="A1364" t="s">
        <v>1052</v>
      </c>
      <c r="B1364" t="s">
        <v>1108</v>
      </c>
      <c r="C1364"/>
      <c r="D1364"/>
      <c r="E1364" t="s">
        <v>2429</v>
      </c>
      <c r="F1364" s="67"/>
      <c r="G1364" s="67"/>
      <c r="H1364" s="67"/>
    </row>
    <row r="1365" spans="1:8" s="2" customFormat="1" x14ac:dyDescent="0.25">
      <c r="A1365" t="s">
        <v>1052</v>
      </c>
      <c r="B1365" t="s">
        <v>1108</v>
      </c>
      <c r="C1365"/>
      <c r="D1365"/>
      <c r="E1365" t="s">
        <v>2430</v>
      </c>
      <c r="F1365" s="67"/>
      <c r="G1365" s="67"/>
      <c r="H1365" s="67"/>
    </row>
    <row r="1366" spans="1:8" s="2" customFormat="1" x14ac:dyDescent="0.25">
      <c r="A1366" t="s">
        <v>1052</v>
      </c>
      <c r="B1366" t="s">
        <v>1108</v>
      </c>
      <c r="C1366"/>
      <c r="D1366"/>
      <c r="E1366" t="s">
        <v>2431</v>
      </c>
      <c r="F1366" s="67"/>
      <c r="G1366" s="67"/>
      <c r="H1366" s="67"/>
    </row>
    <row r="1367" spans="1:8" s="2" customFormat="1" x14ac:dyDescent="0.25">
      <c r="A1367" t="s">
        <v>1052</v>
      </c>
      <c r="B1367" t="s">
        <v>1108</v>
      </c>
      <c r="C1367"/>
      <c r="D1367"/>
      <c r="E1367" t="s">
        <v>2432</v>
      </c>
      <c r="F1367" s="67"/>
      <c r="G1367" s="67"/>
      <c r="H1367" s="67"/>
    </row>
    <row r="1368" spans="1:8" s="2" customFormat="1" x14ac:dyDescent="0.25">
      <c r="A1368" t="s">
        <v>1052</v>
      </c>
      <c r="B1368" t="s">
        <v>1108</v>
      </c>
      <c r="C1368"/>
      <c r="D1368"/>
      <c r="E1368" t="s">
        <v>2433</v>
      </c>
      <c r="F1368" s="67"/>
      <c r="G1368" s="67"/>
      <c r="H1368" s="67"/>
    </row>
    <row r="1369" spans="1:8" s="2" customFormat="1" x14ac:dyDescent="0.25">
      <c r="A1369" t="s">
        <v>1052</v>
      </c>
      <c r="B1369" t="s">
        <v>1108</v>
      </c>
      <c r="C1369"/>
      <c r="D1369"/>
      <c r="E1369" t="s">
        <v>2434</v>
      </c>
      <c r="F1369" s="67"/>
      <c r="G1369" s="67"/>
      <c r="H1369" s="67"/>
    </row>
    <row r="1370" spans="1:8" s="2" customFormat="1" x14ac:dyDescent="0.25">
      <c r="A1370" t="s">
        <v>1052</v>
      </c>
      <c r="B1370" t="s">
        <v>1108</v>
      </c>
      <c r="C1370"/>
      <c r="D1370"/>
      <c r="E1370" t="s">
        <v>2435</v>
      </c>
      <c r="F1370" s="67"/>
      <c r="G1370" s="67"/>
      <c r="H1370" s="67"/>
    </row>
    <row r="1371" spans="1:8" s="2" customFormat="1" x14ac:dyDescent="0.25">
      <c r="A1371" t="s">
        <v>1052</v>
      </c>
      <c r="B1371" t="s">
        <v>1108</v>
      </c>
      <c r="C1371"/>
      <c r="D1371"/>
      <c r="E1371" t="s">
        <v>2436</v>
      </c>
      <c r="F1371" s="67"/>
      <c r="G1371" s="67"/>
      <c r="H1371" s="67"/>
    </row>
    <row r="1372" spans="1:8" s="2" customFormat="1" x14ac:dyDescent="0.25">
      <c r="A1372" t="s">
        <v>1052</v>
      </c>
      <c r="B1372" t="s">
        <v>1108</v>
      </c>
      <c r="C1372"/>
      <c r="D1372"/>
      <c r="E1372" t="s">
        <v>2437</v>
      </c>
      <c r="F1372" s="67"/>
      <c r="G1372" s="67"/>
      <c r="H1372" s="67"/>
    </row>
    <row r="1373" spans="1:8" s="2" customFormat="1" x14ac:dyDescent="0.25">
      <c r="A1373" t="s">
        <v>1052</v>
      </c>
      <c r="B1373" t="s">
        <v>1108</v>
      </c>
      <c r="C1373"/>
      <c r="D1373"/>
      <c r="E1373" t="s">
        <v>2438</v>
      </c>
      <c r="F1373" s="67"/>
      <c r="G1373" s="67"/>
      <c r="H1373" s="67"/>
    </row>
    <row r="1374" spans="1:8" s="2" customFormat="1" x14ac:dyDescent="0.25">
      <c r="A1374" t="s">
        <v>1052</v>
      </c>
      <c r="B1374" t="s">
        <v>1108</v>
      </c>
      <c r="C1374"/>
      <c r="D1374"/>
      <c r="E1374" t="s">
        <v>2439</v>
      </c>
      <c r="F1374" s="67"/>
      <c r="G1374" s="67"/>
      <c r="H1374" s="67"/>
    </row>
    <row r="1375" spans="1:8" s="2" customFormat="1" x14ac:dyDescent="0.25">
      <c r="A1375" t="s">
        <v>1052</v>
      </c>
      <c r="B1375" t="s">
        <v>1108</v>
      </c>
      <c r="C1375"/>
      <c r="D1375"/>
      <c r="E1375" t="s">
        <v>2440</v>
      </c>
      <c r="F1375" s="67"/>
      <c r="G1375" s="67"/>
      <c r="H1375" s="67"/>
    </row>
    <row r="1376" spans="1:8" s="2" customFormat="1" x14ac:dyDescent="0.25">
      <c r="A1376" t="s">
        <v>1052</v>
      </c>
      <c r="B1376" t="s">
        <v>1108</v>
      </c>
      <c r="C1376"/>
      <c r="D1376"/>
      <c r="E1376" t="s">
        <v>2441</v>
      </c>
      <c r="F1376" s="67"/>
      <c r="G1376" s="67"/>
      <c r="H1376" s="67"/>
    </row>
    <row r="1377" spans="1:8" s="2" customFormat="1" x14ac:dyDescent="0.25">
      <c r="A1377" t="s">
        <v>1052</v>
      </c>
      <c r="B1377" t="s">
        <v>1108</v>
      </c>
      <c r="C1377"/>
      <c r="D1377"/>
      <c r="E1377" t="s">
        <v>2442</v>
      </c>
      <c r="F1377" s="67"/>
      <c r="G1377" s="67"/>
      <c r="H1377" s="67"/>
    </row>
    <row r="1378" spans="1:8" s="2" customFormat="1" x14ac:dyDescent="0.25">
      <c r="A1378" t="s">
        <v>1052</v>
      </c>
      <c r="B1378" t="s">
        <v>1108</v>
      </c>
      <c r="C1378"/>
      <c r="D1378"/>
      <c r="E1378" t="s">
        <v>2443</v>
      </c>
      <c r="F1378" s="67"/>
      <c r="G1378" s="67"/>
      <c r="H1378" s="67"/>
    </row>
    <row r="1379" spans="1:8" s="2" customFormat="1" x14ac:dyDescent="0.25">
      <c r="A1379" t="s">
        <v>1052</v>
      </c>
      <c r="B1379" t="s">
        <v>1108</v>
      </c>
      <c r="C1379"/>
      <c r="D1379"/>
      <c r="E1379" t="s">
        <v>2444</v>
      </c>
      <c r="F1379" s="67"/>
      <c r="G1379" s="67"/>
      <c r="H1379" s="67"/>
    </row>
    <row r="1380" spans="1:8" s="2" customFormat="1" x14ac:dyDescent="0.25">
      <c r="A1380" t="s">
        <v>1052</v>
      </c>
      <c r="B1380" t="s">
        <v>1108</v>
      </c>
      <c r="C1380"/>
      <c r="D1380"/>
      <c r="E1380" t="s">
        <v>2445</v>
      </c>
      <c r="F1380" s="67"/>
      <c r="G1380" s="67"/>
      <c r="H1380" s="67"/>
    </row>
    <row r="1381" spans="1:8" s="2" customFormat="1" x14ac:dyDescent="0.25">
      <c r="A1381" t="s">
        <v>1052</v>
      </c>
      <c r="B1381" t="s">
        <v>1108</v>
      </c>
      <c r="C1381"/>
      <c r="D1381"/>
      <c r="E1381" t="s">
        <v>2446</v>
      </c>
      <c r="F1381" s="67"/>
      <c r="G1381" s="67"/>
      <c r="H1381" s="67"/>
    </row>
    <row r="1382" spans="1:8" s="2" customFormat="1" x14ac:dyDescent="0.25">
      <c r="A1382" t="s">
        <v>1052</v>
      </c>
      <c r="B1382" t="s">
        <v>1108</v>
      </c>
      <c r="C1382"/>
      <c r="D1382"/>
      <c r="E1382" t="s">
        <v>2447</v>
      </c>
      <c r="F1382" s="67"/>
      <c r="G1382" s="67"/>
      <c r="H1382" s="67"/>
    </row>
    <row r="1383" spans="1:8" s="2" customFormat="1" x14ac:dyDescent="0.25">
      <c r="A1383" t="s">
        <v>1052</v>
      </c>
      <c r="B1383" t="s">
        <v>1108</v>
      </c>
      <c r="C1383"/>
      <c r="D1383"/>
      <c r="E1383" t="s">
        <v>2448</v>
      </c>
      <c r="F1383" s="67"/>
      <c r="G1383" s="67"/>
      <c r="H1383" s="67"/>
    </row>
    <row r="1384" spans="1:8" s="2" customFormat="1" x14ac:dyDescent="0.25">
      <c r="A1384" t="s">
        <v>1052</v>
      </c>
      <c r="B1384" t="s">
        <v>1108</v>
      </c>
      <c r="C1384"/>
      <c r="D1384"/>
      <c r="E1384" t="s">
        <v>2449</v>
      </c>
      <c r="F1384" s="67"/>
      <c r="G1384" s="67"/>
      <c r="H1384" s="67"/>
    </row>
    <row r="1385" spans="1:8" s="2" customFormat="1" x14ac:dyDescent="0.25">
      <c r="A1385" t="s">
        <v>1052</v>
      </c>
      <c r="B1385" t="s">
        <v>1108</v>
      </c>
      <c r="C1385"/>
      <c r="D1385"/>
      <c r="E1385" t="s">
        <v>2450</v>
      </c>
      <c r="F1385" s="67"/>
      <c r="G1385" s="67"/>
      <c r="H1385" s="67"/>
    </row>
    <row r="1386" spans="1:8" s="2" customFormat="1" x14ac:dyDescent="0.25">
      <c r="A1386" t="s">
        <v>1052</v>
      </c>
      <c r="B1386" t="s">
        <v>1108</v>
      </c>
      <c r="C1386"/>
      <c r="D1386"/>
      <c r="E1386" t="s">
        <v>2451</v>
      </c>
      <c r="F1386" s="67"/>
      <c r="G1386" s="67"/>
      <c r="H1386" s="67"/>
    </row>
    <row r="1387" spans="1:8" s="2" customFormat="1" x14ac:dyDescent="0.25">
      <c r="A1387" t="s">
        <v>1052</v>
      </c>
      <c r="B1387" t="s">
        <v>1108</v>
      </c>
      <c r="C1387"/>
      <c r="D1387"/>
      <c r="E1387" t="s">
        <v>2452</v>
      </c>
      <c r="F1387" s="67"/>
      <c r="G1387" s="67"/>
      <c r="H1387" s="67"/>
    </row>
    <row r="1388" spans="1:8" s="2" customFormat="1" x14ac:dyDescent="0.25">
      <c r="A1388" t="s">
        <v>1052</v>
      </c>
      <c r="B1388" t="s">
        <v>1108</v>
      </c>
      <c r="C1388"/>
      <c r="D1388"/>
      <c r="E1388" t="s">
        <v>2453</v>
      </c>
      <c r="F1388" s="67"/>
      <c r="G1388" s="67"/>
      <c r="H1388" s="67"/>
    </row>
    <row r="1389" spans="1:8" s="2" customFormat="1" x14ac:dyDescent="0.25">
      <c r="A1389" t="s">
        <v>1052</v>
      </c>
      <c r="B1389" t="s">
        <v>1108</v>
      </c>
      <c r="C1389"/>
      <c r="D1389"/>
      <c r="E1389" t="s">
        <v>2454</v>
      </c>
      <c r="F1389" s="67"/>
      <c r="G1389" s="67"/>
      <c r="H1389" s="67"/>
    </row>
    <row r="1390" spans="1:8" s="2" customFormat="1" x14ac:dyDescent="0.25">
      <c r="A1390" t="s">
        <v>1052</v>
      </c>
      <c r="B1390" t="s">
        <v>1108</v>
      </c>
      <c r="C1390"/>
      <c r="D1390"/>
      <c r="E1390" t="s">
        <v>2455</v>
      </c>
      <c r="F1390" s="67"/>
      <c r="G1390" s="67"/>
      <c r="H1390" s="67"/>
    </row>
    <row r="1391" spans="1:8" s="2" customFormat="1" x14ac:dyDescent="0.25">
      <c r="A1391" t="s">
        <v>1052</v>
      </c>
      <c r="B1391" t="s">
        <v>1108</v>
      </c>
      <c r="C1391"/>
      <c r="D1391"/>
      <c r="E1391" t="s">
        <v>2456</v>
      </c>
      <c r="F1391" s="67"/>
      <c r="G1391" s="67"/>
      <c r="H1391" s="67"/>
    </row>
    <row r="1392" spans="1:8" s="2" customFormat="1" x14ac:dyDescent="0.25">
      <c r="A1392" t="s">
        <v>1052</v>
      </c>
      <c r="B1392" t="s">
        <v>1108</v>
      </c>
      <c r="C1392"/>
      <c r="D1392"/>
      <c r="E1392" t="s">
        <v>2457</v>
      </c>
      <c r="F1392" s="67"/>
      <c r="G1392" s="67"/>
      <c r="H1392" s="67"/>
    </row>
    <row r="1393" spans="1:8" s="2" customFormat="1" x14ac:dyDescent="0.25">
      <c r="A1393" t="s">
        <v>1052</v>
      </c>
      <c r="B1393" t="s">
        <v>1108</v>
      </c>
      <c r="C1393"/>
      <c r="D1393"/>
      <c r="E1393" t="s">
        <v>2458</v>
      </c>
      <c r="F1393" s="67"/>
      <c r="G1393" s="67"/>
      <c r="H1393" s="67"/>
    </row>
    <row r="1394" spans="1:8" s="2" customFormat="1" x14ac:dyDescent="0.25">
      <c r="A1394" t="s">
        <v>1052</v>
      </c>
      <c r="B1394" t="s">
        <v>1108</v>
      </c>
      <c r="C1394"/>
      <c r="D1394"/>
      <c r="E1394" t="s">
        <v>2459</v>
      </c>
      <c r="F1394" s="67"/>
      <c r="G1394" s="67"/>
      <c r="H1394" s="67"/>
    </row>
    <row r="1395" spans="1:8" s="2" customFormat="1" x14ac:dyDescent="0.25">
      <c r="A1395" t="s">
        <v>1052</v>
      </c>
      <c r="B1395" t="s">
        <v>1108</v>
      </c>
      <c r="C1395"/>
      <c r="D1395"/>
      <c r="E1395" t="s">
        <v>2460</v>
      </c>
      <c r="F1395" s="67"/>
      <c r="G1395" s="67"/>
      <c r="H1395" s="67"/>
    </row>
    <row r="1396" spans="1:8" s="2" customFormat="1" x14ac:dyDescent="0.25">
      <c r="A1396" t="s">
        <v>1052</v>
      </c>
      <c r="B1396" t="s">
        <v>1108</v>
      </c>
      <c r="C1396"/>
      <c r="D1396"/>
      <c r="E1396" t="s">
        <v>2461</v>
      </c>
      <c r="F1396" s="67"/>
      <c r="G1396" s="67"/>
      <c r="H1396" s="67"/>
    </row>
    <row r="1397" spans="1:8" s="2" customFormat="1" x14ac:dyDescent="0.25">
      <c r="A1397" t="s">
        <v>1052</v>
      </c>
      <c r="B1397" t="s">
        <v>1108</v>
      </c>
      <c r="C1397"/>
      <c r="D1397"/>
      <c r="E1397" t="s">
        <v>2462</v>
      </c>
      <c r="F1397" s="67"/>
      <c r="G1397" s="67"/>
      <c r="H1397" s="67"/>
    </row>
    <row r="1398" spans="1:8" s="2" customFormat="1" x14ac:dyDescent="0.25">
      <c r="A1398" t="s">
        <v>1052</v>
      </c>
      <c r="B1398" t="s">
        <v>1108</v>
      </c>
      <c r="C1398"/>
      <c r="D1398"/>
      <c r="E1398" t="s">
        <v>2463</v>
      </c>
      <c r="F1398" s="67"/>
      <c r="G1398" s="67"/>
      <c r="H1398" s="67"/>
    </row>
    <row r="1399" spans="1:8" s="2" customFormat="1" x14ac:dyDescent="0.25">
      <c r="A1399" t="s">
        <v>1052</v>
      </c>
      <c r="B1399" t="s">
        <v>1108</v>
      </c>
      <c r="C1399"/>
      <c r="D1399"/>
      <c r="E1399" t="s">
        <v>2464</v>
      </c>
      <c r="F1399" s="67"/>
      <c r="G1399" s="67"/>
      <c r="H1399" s="67"/>
    </row>
    <row r="1400" spans="1:8" s="2" customFormat="1" x14ac:dyDescent="0.25">
      <c r="A1400" t="s">
        <v>1052</v>
      </c>
      <c r="B1400" t="s">
        <v>1108</v>
      </c>
      <c r="C1400"/>
      <c r="D1400"/>
      <c r="E1400" t="s">
        <v>2465</v>
      </c>
      <c r="F1400" s="67"/>
      <c r="G1400" s="67"/>
      <c r="H1400" s="67"/>
    </row>
    <row r="1401" spans="1:8" s="2" customFormat="1" x14ac:dyDescent="0.25">
      <c r="A1401" t="s">
        <v>1052</v>
      </c>
      <c r="B1401" t="s">
        <v>1108</v>
      </c>
      <c r="C1401"/>
      <c r="D1401"/>
      <c r="E1401" t="s">
        <v>2466</v>
      </c>
      <c r="F1401" s="67"/>
      <c r="G1401" s="67"/>
      <c r="H1401" s="67"/>
    </row>
    <row r="1402" spans="1:8" s="2" customFormat="1" x14ac:dyDescent="0.25">
      <c r="A1402" t="s">
        <v>1052</v>
      </c>
      <c r="B1402" t="s">
        <v>1108</v>
      </c>
      <c r="C1402"/>
      <c r="D1402"/>
      <c r="E1402" t="s">
        <v>2467</v>
      </c>
      <c r="F1402" s="67"/>
      <c r="G1402" s="67"/>
      <c r="H1402" s="67"/>
    </row>
    <row r="1403" spans="1:8" s="2" customFormat="1" x14ac:dyDescent="0.25">
      <c r="A1403" t="s">
        <v>1052</v>
      </c>
      <c r="B1403" t="s">
        <v>1108</v>
      </c>
      <c r="C1403"/>
      <c r="D1403"/>
      <c r="E1403" t="s">
        <v>2468</v>
      </c>
      <c r="F1403" s="67"/>
      <c r="G1403" s="67"/>
      <c r="H1403" s="67"/>
    </row>
    <row r="1404" spans="1:8" s="2" customFormat="1" x14ac:dyDescent="0.25">
      <c r="A1404" t="s">
        <v>1052</v>
      </c>
      <c r="B1404" t="s">
        <v>1108</v>
      </c>
      <c r="C1404"/>
      <c r="D1404"/>
      <c r="E1404" t="s">
        <v>2469</v>
      </c>
      <c r="F1404" s="67"/>
      <c r="G1404" s="67"/>
      <c r="H1404" s="67"/>
    </row>
    <row r="1405" spans="1:8" s="2" customFormat="1" x14ac:dyDescent="0.25">
      <c r="A1405" t="s">
        <v>1052</v>
      </c>
      <c r="B1405" t="s">
        <v>1108</v>
      </c>
      <c r="C1405"/>
      <c r="D1405"/>
      <c r="E1405" t="s">
        <v>2470</v>
      </c>
      <c r="F1405" s="67"/>
      <c r="G1405" s="67"/>
      <c r="H1405" s="67"/>
    </row>
    <row r="1406" spans="1:8" s="2" customFormat="1" x14ac:dyDescent="0.25">
      <c r="A1406" t="s">
        <v>1052</v>
      </c>
      <c r="B1406" t="s">
        <v>1108</v>
      </c>
      <c r="C1406"/>
      <c r="D1406"/>
      <c r="E1406" t="s">
        <v>2471</v>
      </c>
      <c r="F1406" s="67"/>
      <c r="G1406" s="67"/>
      <c r="H1406" s="67"/>
    </row>
    <row r="1407" spans="1:8" s="2" customFormat="1" x14ac:dyDescent="0.25">
      <c r="A1407" t="s">
        <v>1052</v>
      </c>
      <c r="B1407" t="s">
        <v>1108</v>
      </c>
      <c r="C1407"/>
      <c r="D1407"/>
      <c r="E1407" t="s">
        <v>2472</v>
      </c>
      <c r="F1407" s="67"/>
      <c r="G1407" s="67"/>
      <c r="H1407" s="67"/>
    </row>
    <row r="1408" spans="1:8" s="2" customFormat="1" x14ac:dyDescent="0.25">
      <c r="A1408" t="s">
        <v>1052</v>
      </c>
      <c r="B1408" t="s">
        <v>1108</v>
      </c>
      <c r="C1408"/>
      <c r="D1408"/>
      <c r="E1408" t="s">
        <v>2473</v>
      </c>
      <c r="F1408" s="67"/>
      <c r="G1408" s="67"/>
      <c r="H1408" s="67"/>
    </row>
    <row r="1409" spans="1:8" s="2" customFormat="1" x14ac:dyDescent="0.25">
      <c r="A1409" t="s">
        <v>1052</v>
      </c>
      <c r="B1409" t="s">
        <v>1108</v>
      </c>
      <c r="C1409"/>
      <c r="D1409"/>
      <c r="E1409" t="s">
        <v>2474</v>
      </c>
      <c r="F1409" s="67"/>
      <c r="G1409" s="67"/>
      <c r="H1409" s="67"/>
    </row>
    <row r="1410" spans="1:8" s="2" customFormat="1" x14ac:dyDescent="0.25">
      <c r="A1410" t="s">
        <v>1052</v>
      </c>
      <c r="B1410" t="s">
        <v>1108</v>
      </c>
      <c r="C1410"/>
      <c r="D1410"/>
      <c r="E1410" t="s">
        <v>2475</v>
      </c>
      <c r="F1410" s="67"/>
      <c r="G1410" s="67"/>
      <c r="H1410" s="67"/>
    </row>
    <row r="1411" spans="1:8" s="2" customFormat="1" x14ac:dyDescent="0.25">
      <c r="A1411" t="s">
        <v>1052</v>
      </c>
      <c r="B1411" t="s">
        <v>1108</v>
      </c>
      <c r="C1411"/>
      <c r="D1411"/>
      <c r="E1411" t="s">
        <v>2476</v>
      </c>
      <c r="F1411" s="67"/>
      <c r="G1411" s="67"/>
      <c r="H1411" s="67"/>
    </row>
    <row r="1412" spans="1:8" s="2" customFormat="1" x14ac:dyDescent="0.25">
      <c r="A1412" t="s">
        <v>1052</v>
      </c>
      <c r="B1412" t="s">
        <v>1108</v>
      </c>
      <c r="C1412"/>
      <c r="D1412"/>
      <c r="E1412" t="s">
        <v>2477</v>
      </c>
      <c r="F1412" s="67"/>
      <c r="G1412" s="67"/>
      <c r="H1412" s="67"/>
    </row>
    <row r="1413" spans="1:8" s="2" customFormat="1" x14ac:dyDescent="0.25">
      <c r="A1413" t="s">
        <v>1052</v>
      </c>
      <c r="B1413" t="s">
        <v>1108</v>
      </c>
      <c r="C1413"/>
      <c r="D1413"/>
      <c r="E1413" t="s">
        <v>2478</v>
      </c>
      <c r="F1413" s="67"/>
      <c r="G1413" s="67"/>
      <c r="H1413" s="67"/>
    </row>
    <row r="1414" spans="1:8" s="2" customFormat="1" x14ac:dyDescent="0.25">
      <c r="A1414" t="s">
        <v>1052</v>
      </c>
      <c r="B1414" t="s">
        <v>1108</v>
      </c>
      <c r="C1414"/>
      <c r="D1414"/>
      <c r="E1414" t="s">
        <v>2479</v>
      </c>
      <c r="F1414" s="67"/>
      <c r="G1414" s="67"/>
      <c r="H1414" s="67"/>
    </row>
    <row r="1415" spans="1:8" s="2" customFormat="1" x14ac:dyDescent="0.25">
      <c r="A1415" t="s">
        <v>1052</v>
      </c>
      <c r="B1415" t="s">
        <v>1108</v>
      </c>
      <c r="C1415"/>
      <c r="D1415"/>
      <c r="E1415" t="s">
        <v>2480</v>
      </c>
      <c r="F1415" s="67"/>
      <c r="G1415" s="67"/>
      <c r="H1415" s="67"/>
    </row>
    <row r="1416" spans="1:8" s="2" customFormat="1" x14ac:dyDescent="0.25">
      <c r="A1416" t="s">
        <v>1052</v>
      </c>
      <c r="B1416" t="s">
        <v>1108</v>
      </c>
      <c r="C1416"/>
      <c r="D1416"/>
      <c r="E1416" t="s">
        <v>2481</v>
      </c>
      <c r="F1416" s="67"/>
      <c r="G1416" s="67"/>
      <c r="H1416" s="67"/>
    </row>
    <row r="1417" spans="1:8" s="2" customFormat="1" x14ac:dyDescent="0.25">
      <c r="A1417" t="s">
        <v>1052</v>
      </c>
      <c r="B1417" t="s">
        <v>1108</v>
      </c>
      <c r="C1417"/>
      <c r="D1417"/>
      <c r="E1417" t="s">
        <v>2482</v>
      </c>
      <c r="F1417" s="67"/>
      <c r="G1417" s="67"/>
      <c r="H1417" s="67"/>
    </row>
    <row r="1418" spans="1:8" s="2" customFormat="1" x14ac:dyDescent="0.25">
      <c r="A1418" t="s">
        <v>1052</v>
      </c>
      <c r="B1418" t="s">
        <v>1108</v>
      </c>
      <c r="C1418"/>
      <c r="D1418"/>
      <c r="E1418" t="s">
        <v>2483</v>
      </c>
      <c r="F1418" s="67"/>
      <c r="G1418" s="67"/>
      <c r="H1418" s="67"/>
    </row>
    <row r="1419" spans="1:8" s="2" customFormat="1" x14ac:dyDescent="0.25">
      <c r="A1419" t="s">
        <v>1052</v>
      </c>
      <c r="B1419" t="s">
        <v>1108</v>
      </c>
      <c r="C1419"/>
      <c r="D1419"/>
      <c r="E1419" t="s">
        <v>2484</v>
      </c>
      <c r="F1419" s="67"/>
      <c r="G1419" s="67"/>
      <c r="H1419" s="67"/>
    </row>
    <row r="1420" spans="1:8" s="2" customFormat="1" x14ac:dyDescent="0.25">
      <c r="A1420" t="s">
        <v>1052</v>
      </c>
      <c r="B1420" t="s">
        <v>1108</v>
      </c>
      <c r="C1420"/>
      <c r="D1420"/>
      <c r="E1420" t="s">
        <v>2485</v>
      </c>
      <c r="F1420" s="67"/>
      <c r="G1420" s="67"/>
      <c r="H1420" s="67"/>
    </row>
    <row r="1421" spans="1:8" s="2" customFormat="1" x14ac:dyDescent="0.25">
      <c r="A1421" t="s">
        <v>1052</v>
      </c>
      <c r="B1421" t="s">
        <v>1108</v>
      </c>
      <c r="C1421"/>
      <c r="D1421"/>
      <c r="E1421" t="s">
        <v>2486</v>
      </c>
      <c r="F1421" s="67"/>
      <c r="G1421" s="67"/>
      <c r="H1421" s="67"/>
    </row>
    <row r="1422" spans="1:8" s="2" customFormat="1" x14ac:dyDescent="0.25">
      <c r="A1422" t="s">
        <v>1052</v>
      </c>
      <c r="B1422" t="s">
        <v>1108</v>
      </c>
      <c r="C1422"/>
      <c r="D1422"/>
      <c r="E1422" t="s">
        <v>2487</v>
      </c>
      <c r="F1422" s="67"/>
      <c r="G1422" s="67"/>
      <c r="H1422" s="67"/>
    </row>
    <row r="1423" spans="1:8" s="2" customFormat="1" x14ac:dyDescent="0.25">
      <c r="A1423" t="s">
        <v>1052</v>
      </c>
      <c r="B1423" t="s">
        <v>1108</v>
      </c>
      <c r="C1423"/>
      <c r="D1423"/>
      <c r="E1423" t="s">
        <v>2488</v>
      </c>
      <c r="F1423" s="67"/>
      <c r="G1423" s="67"/>
      <c r="H1423" s="67"/>
    </row>
    <row r="1424" spans="1:8" s="2" customFormat="1" x14ac:dyDescent="0.25">
      <c r="A1424" t="s">
        <v>1052</v>
      </c>
      <c r="B1424" t="s">
        <v>1108</v>
      </c>
      <c r="C1424"/>
      <c r="D1424"/>
      <c r="E1424" t="s">
        <v>2489</v>
      </c>
      <c r="F1424" s="67"/>
      <c r="G1424" s="67"/>
      <c r="H1424" s="67"/>
    </row>
    <row r="1425" spans="1:8" s="2" customFormat="1" x14ac:dyDescent="0.25">
      <c r="A1425" t="s">
        <v>1052</v>
      </c>
      <c r="B1425" t="s">
        <v>1108</v>
      </c>
      <c r="C1425"/>
      <c r="D1425"/>
      <c r="E1425" t="s">
        <v>2490</v>
      </c>
      <c r="F1425" s="67"/>
      <c r="G1425" s="67"/>
      <c r="H1425" s="67"/>
    </row>
    <row r="1426" spans="1:8" s="2" customFormat="1" x14ac:dyDescent="0.25">
      <c r="A1426" t="s">
        <v>1052</v>
      </c>
      <c r="B1426" t="s">
        <v>1108</v>
      </c>
      <c r="C1426"/>
      <c r="D1426"/>
      <c r="E1426" t="s">
        <v>2491</v>
      </c>
      <c r="F1426" s="67"/>
      <c r="G1426" s="67"/>
      <c r="H1426" s="67"/>
    </row>
    <row r="1427" spans="1:8" s="2" customFormat="1" x14ac:dyDescent="0.25">
      <c r="A1427" t="s">
        <v>1052</v>
      </c>
      <c r="B1427" t="s">
        <v>1108</v>
      </c>
      <c r="C1427"/>
      <c r="D1427"/>
      <c r="E1427" t="s">
        <v>2492</v>
      </c>
      <c r="F1427" s="67"/>
      <c r="G1427" s="67"/>
      <c r="H1427" s="67"/>
    </row>
    <row r="1428" spans="1:8" s="2" customFormat="1" x14ac:dyDescent="0.25">
      <c r="A1428" t="s">
        <v>1052</v>
      </c>
      <c r="B1428" t="s">
        <v>1108</v>
      </c>
      <c r="C1428"/>
      <c r="D1428"/>
      <c r="E1428" t="s">
        <v>2493</v>
      </c>
      <c r="F1428" s="67"/>
      <c r="G1428" s="67"/>
      <c r="H1428" s="67"/>
    </row>
    <row r="1429" spans="1:8" s="2" customFormat="1" x14ac:dyDescent="0.25">
      <c r="A1429" t="s">
        <v>1052</v>
      </c>
      <c r="B1429" t="s">
        <v>1108</v>
      </c>
      <c r="C1429"/>
      <c r="D1429"/>
      <c r="E1429" t="s">
        <v>2494</v>
      </c>
      <c r="F1429" s="67"/>
      <c r="G1429" s="67"/>
      <c r="H1429" s="67"/>
    </row>
    <row r="1430" spans="1:8" s="2" customFormat="1" x14ac:dyDescent="0.25">
      <c r="A1430" t="s">
        <v>1052</v>
      </c>
      <c r="B1430" t="s">
        <v>1108</v>
      </c>
      <c r="C1430"/>
      <c r="D1430"/>
      <c r="E1430" t="s">
        <v>2495</v>
      </c>
      <c r="F1430" s="67"/>
      <c r="G1430" s="67"/>
      <c r="H1430" s="67"/>
    </row>
    <row r="1431" spans="1:8" s="2" customFormat="1" x14ac:dyDescent="0.25">
      <c r="A1431" t="s">
        <v>1052</v>
      </c>
      <c r="B1431" t="s">
        <v>1108</v>
      </c>
      <c r="C1431"/>
      <c r="D1431"/>
      <c r="E1431" t="s">
        <v>2496</v>
      </c>
      <c r="F1431" s="67"/>
      <c r="G1431" s="67"/>
      <c r="H1431" s="67"/>
    </row>
    <row r="1432" spans="1:8" s="2" customFormat="1" x14ac:dyDescent="0.25">
      <c r="A1432" t="s">
        <v>1052</v>
      </c>
      <c r="B1432" t="s">
        <v>1108</v>
      </c>
      <c r="C1432"/>
      <c r="D1432"/>
      <c r="E1432" t="s">
        <v>2497</v>
      </c>
      <c r="F1432" s="67"/>
      <c r="G1432" s="67"/>
      <c r="H1432" s="67"/>
    </row>
    <row r="1433" spans="1:8" s="2" customFormat="1" x14ac:dyDescent="0.25">
      <c r="A1433" t="s">
        <v>1052</v>
      </c>
      <c r="B1433" t="s">
        <v>1108</v>
      </c>
      <c r="C1433"/>
      <c r="D1433"/>
      <c r="E1433" t="s">
        <v>2498</v>
      </c>
      <c r="F1433" s="67"/>
      <c r="G1433" s="67"/>
      <c r="H1433" s="67"/>
    </row>
    <row r="1434" spans="1:8" s="2" customFormat="1" x14ac:dyDescent="0.25">
      <c r="A1434" t="s">
        <v>1052</v>
      </c>
      <c r="B1434" t="s">
        <v>1108</v>
      </c>
      <c r="C1434"/>
      <c r="D1434"/>
      <c r="E1434" t="s">
        <v>2499</v>
      </c>
      <c r="F1434" s="67"/>
      <c r="G1434" s="67"/>
      <c r="H1434" s="67"/>
    </row>
    <row r="1435" spans="1:8" s="2" customFormat="1" x14ac:dyDescent="0.25">
      <c r="A1435" t="s">
        <v>1052</v>
      </c>
      <c r="B1435" t="s">
        <v>1108</v>
      </c>
      <c r="C1435"/>
      <c r="D1435"/>
      <c r="E1435" t="s">
        <v>2500</v>
      </c>
      <c r="F1435" s="67"/>
      <c r="G1435" s="67"/>
      <c r="H1435" s="67"/>
    </row>
    <row r="1436" spans="1:8" s="2" customFormat="1" x14ac:dyDescent="0.25">
      <c r="A1436" t="s">
        <v>1052</v>
      </c>
      <c r="B1436" t="s">
        <v>1108</v>
      </c>
      <c r="C1436"/>
      <c r="D1436"/>
      <c r="E1436" t="s">
        <v>2501</v>
      </c>
      <c r="F1436" s="67"/>
      <c r="G1436" s="67"/>
      <c r="H1436" s="67"/>
    </row>
    <row r="1437" spans="1:8" s="2" customFormat="1" x14ac:dyDescent="0.25">
      <c r="A1437" t="s">
        <v>1052</v>
      </c>
      <c r="B1437" t="s">
        <v>1108</v>
      </c>
      <c r="C1437"/>
      <c r="D1437"/>
      <c r="E1437" t="s">
        <v>2502</v>
      </c>
      <c r="F1437" s="67"/>
      <c r="G1437" s="67"/>
      <c r="H1437" s="67"/>
    </row>
    <row r="1438" spans="1:8" s="2" customFormat="1" x14ac:dyDescent="0.25">
      <c r="A1438" t="s">
        <v>1052</v>
      </c>
      <c r="B1438" t="s">
        <v>1108</v>
      </c>
      <c r="C1438"/>
      <c r="D1438"/>
      <c r="E1438" t="s">
        <v>2503</v>
      </c>
      <c r="F1438" s="67"/>
      <c r="G1438" s="67"/>
      <c r="H1438" s="67"/>
    </row>
    <row r="1439" spans="1:8" s="2" customFormat="1" x14ac:dyDescent="0.25">
      <c r="A1439" t="s">
        <v>1052</v>
      </c>
      <c r="B1439" t="s">
        <v>1108</v>
      </c>
      <c r="C1439"/>
      <c r="D1439"/>
      <c r="E1439" t="s">
        <v>2504</v>
      </c>
      <c r="F1439" s="67"/>
      <c r="G1439" s="67"/>
      <c r="H1439" s="67"/>
    </row>
    <row r="1440" spans="1:8" s="2" customFormat="1" x14ac:dyDescent="0.25">
      <c r="A1440" t="s">
        <v>1052</v>
      </c>
      <c r="B1440" t="s">
        <v>1108</v>
      </c>
      <c r="C1440"/>
      <c r="D1440"/>
      <c r="E1440" t="s">
        <v>2505</v>
      </c>
      <c r="F1440" s="67"/>
      <c r="G1440" s="67"/>
      <c r="H1440" s="67"/>
    </row>
    <row r="1441" spans="1:8" s="2" customFormat="1" x14ac:dyDescent="0.25">
      <c r="A1441" t="s">
        <v>1052</v>
      </c>
      <c r="B1441" t="s">
        <v>1108</v>
      </c>
      <c r="C1441"/>
      <c r="D1441"/>
      <c r="E1441" t="s">
        <v>2506</v>
      </c>
      <c r="F1441" s="67"/>
      <c r="G1441" s="67"/>
      <c r="H1441" s="67"/>
    </row>
    <row r="1442" spans="1:8" s="2" customFormat="1" x14ac:dyDescent="0.25">
      <c r="A1442" t="s">
        <v>1052</v>
      </c>
      <c r="B1442" t="s">
        <v>1108</v>
      </c>
      <c r="C1442"/>
      <c r="D1442"/>
      <c r="E1442" t="s">
        <v>2507</v>
      </c>
      <c r="F1442" s="67"/>
      <c r="G1442" s="67"/>
      <c r="H1442" s="67"/>
    </row>
    <row r="1443" spans="1:8" s="2" customFormat="1" x14ac:dyDescent="0.25">
      <c r="A1443" t="s">
        <v>1052</v>
      </c>
      <c r="B1443" t="s">
        <v>1108</v>
      </c>
      <c r="C1443"/>
      <c r="D1443"/>
      <c r="E1443" t="s">
        <v>2508</v>
      </c>
      <c r="F1443" s="67"/>
      <c r="G1443" s="67"/>
      <c r="H1443" s="67"/>
    </row>
    <row r="1444" spans="1:8" s="2" customFormat="1" x14ac:dyDescent="0.25">
      <c r="A1444" t="s">
        <v>1052</v>
      </c>
      <c r="B1444" t="s">
        <v>1108</v>
      </c>
      <c r="C1444"/>
      <c r="D1444"/>
      <c r="E1444" t="s">
        <v>2509</v>
      </c>
      <c r="F1444" s="67"/>
      <c r="G1444" s="67"/>
      <c r="H1444" s="67"/>
    </row>
    <row r="1445" spans="1:8" s="2" customFormat="1" x14ac:dyDescent="0.25">
      <c r="A1445" t="s">
        <v>1052</v>
      </c>
      <c r="B1445" t="s">
        <v>2510</v>
      </c>
      <c r="C1445"/>
      <c r="D1445"/>
      <c r="E1445" t="s">
        <v>2511</v>
      </c>
      <c r="F1445" s="67"/>
      <c r="G1445" s="67"/>
      <c r="H1445" s="67"/>
    </row>
    <row r="1446" spans="1:8" s="2" customFormat="1" x14ac:dyDescent="0.25">
      <c r="A1446" t="s">
        <v>1052</v>
      </c>
      <c r="B1446" t="s">
        <v>2510</v>
      </c>
      <c r="C1446"/>
      <c r="D1446"/>
      <c r="E1446" t="s">
        <v>2512</v>
      </c>
      <c r="F1446" s="67"/>
      <c r="G1446" s="67"/>
      <c r="H1446" s="67"/>
    </row>
    <row r="1447" spans="1:8" s="2" customFormat="1" x14ac:dyDescent="0.25">
      <c r="A1447" t="s">
        <v>1052</v>
      </c>
      <c r="B1447" t="s">
        <v>2510</v>
      </c>
      <c r="C1447"/>
      <c r="D1447"/>
      <c r="E1447" t="s">
        <v>2513</v>
      </c>
      <c r="F1447" s="67"/>
      <c r="G1447" s="67"/>
      <c r="H1447" s="67"/>
    </row>
    <row r="1448" spans="1:8" s="2" customFormat="1" x14ac:dyDescent="0.25">
      <c r="A1448" t="s">
        <v>1052</v>
      </c>
      <c r="B1448" t="s">
        <v>2510</v>
      </c>
      <c r="C1448"/>
      <c r="D1448"/>
      <c r="E1448" t="s">
        <v>2514</v>
      </c>
      <c r="F1448" s="67"/>
      <c r="G1448" s="67"/>
      <c r="H1448" s="67"/>
    </row>
    <row r="1449" spans="1:8" s="2" customFormat="1" x14ac:dyDescent="0.25">
      <c r="A1449" t="s">
        <v>1052</v>
      </c>
      <c r="B1449" t="s">
        <v>2510</v>
      </c>
      <c r="C1449"/>
      <c r="D1449"/>
      <c r="E1449" t="s">
        <v>2515</v>
      </c>
      <c r="F1449" s="67"/>
      <c r="G1449" s="67"/>
      <c r="H1449" s="67"/>
    </row>
    <row r="1450" spans="1:8" s="2" customFormat="1" x14ac:dyDescent="0.25">
      <c r="A1450" t="s">
        <v>1052</v>
      </c>
      <c r="B1450" t="s">
        <v>2510</v>
      </c>
      <c r="C1450"/>
      <c r="D1450"/>
      <c r="E1450" t="s">
        <v>2516</v>
      </c>
      <c r="F1450" s="67"/>
      <c r="G1450" s="67"/>
      <c r="H1450" s="67"/>
    </row>
    <row r="1451" spans="1:8" s="2" customFormat="1" x14ac:dyDescent="0.25">
      <c r="A1451" t="s">
        <v>1052</v>
      </c>
      <c r="B1451" t="s">
        <v>2510</v>
      </c>
      <c r="C1451"/>
      <c r="D1451"/>
      <c r="E1451" t="s">
        <v>2517</v>
      </c>
      <c r="F1451" s="67"/>
      <c r="G1451" s="67"/>
      <c r="H1451" s="67"/>
    </row>
    <row r="1452" spans="1:8" s="2" customFormat="1" x14ac:dyDescent="0.25">
      <c r="A1452" t="s">
        <v>1052</v>
      </c>
      <c r="B1452" t="s">
        <v>2510</v>
      </c>
      <c r="C1452"/>
      <c r="D1452"/>
      <c r="E1452" t="s">
        <v>2518</v>
      </c>
      <c r="F1452" s="67"/>
      <c r="G1452" s="67"/>
      <c r="H1452" s="67"/>
    </row>
    <row r="1453" spans="1:8" s="2" customFormat="1" x14ac:dyDescent="0.25">
      <c r="A1453" t="s">
        <v>1052</v>
      </c>
      <c r="B1453" t="s">
        <v>2510</v>
      </c>
      <c r="C1453"/>
      <c r="D1453"/>
      <c r="E1453" t="s">
        <v>2519</v>
      </c>
      <c r="F1453" s="67"/>
      <c r="G1453" s="67"/>
      <c r="H1453" s="67"/>
    </row>
    <row r="1454" spans="1:8" s="2" customFormat="1" x14ac:dyDescent="0.25">
      <c r="A1454" t="s">
        <v>1052</v>
      </c>
      <c r="B1454" t="s">
        <v>2510</v>
      </c>
      <c r="C1454"/>
      <c r="D1454"/>
      <c r="E1454" t="s">
        <v>2520</v>
      </c>
      <c r="F1454" s="67"/>
      <c r="G1454" s="67"/>
      <c r="H1454" s="67"/>
    </row>
    <row r="1455" spans="1:8" s="2" customFormat="1" x14ac:dyDescent="0.25">
      <c r="A1455" t="s">
        <v>1052</v>
      </c>
      <c r="B1455" t="s">
        <v>2510</v>
      </c>
      <c r="C1455"/>
      <c r="D1455"/>
      <c r="E1455" t="s">
        <v>2521</v>
      </c>
      <c r="F1455" s="67"/>
      <c r="G1455" s="67"/>
      <c r="H1455" s="67"/>
    </row>
    <row r="1456" spans="1:8" s="2" customFormat="1" x14ac:dyDescent="0.25">
      <c r="A1456" t="s">
        <v>1052</v>
      </c>
      <c r="B1456" t="s">
        <v>2510</v>
      </c>
      <c r="C1456"/>
      <c r="D1456"/>
      <c r="E1456" t="s">
        <v>2522</v>
      </c>
      <c r="F1456" s="67"/>
      <c r="G1456" s="67"/>
      <c r="H1456" s="67"/>
    </row>
    <row r="1457" spans="1:8" s="2" customFormat="1" x14ac:dyDescent="0.25">
      <c r="A1457" t="s">
        <v>1052</v>
      </c>
      <c r="B1457" t="s">
        <v>2510</v>
      </c>
      <c r="C1457"/>
      <c r="D1457"/>
      <c r="E1457" t="s">
        <v>2523</v>
      </c>
      <c r="F1457" s="67"/>
      <c r="G1457" s="67"/>
      <c r="H1457" s="67"/>
    </row>
    <row r="1458" spans="1:8" s="2" customFormat="1" x14ac:dyDescent="0.25">
      <c r="A1458" t="s">
        <v>1052</v>
      </c>
      <c r="B1458" t="s">
        <v>2510</v>
      </c>
      <c r="C1458"/>
      <c r="D1458"/>
      <c r="E1458" t="s">
        <v>2524</v>
      </c>
      <c r="F1458" s="67"/>
      <c r="G1458" s="67"/>
      <c r="H1458" s="67"/>
    </row>
    <row r="1459" spans="1:8" s="2" customFormat="1" x14ac:dyDescent="0.25">
      <c r="A1459" t="s">
        <v>1052</v>
      </c>
      <c r="B1459" t="s">
        <v>2510</v>
      </c>
      <c r="C1459"/>
      <c r="D1459"/>
      <c r="E1459" t="s">
        <v>2525</v>
      </c>
      <c r="F1459" s="67"/>
      <c r="G1459" s="67"/>
      <c r="H1459" s="67"/>
    </row>
    <row r="1460" spans="1:8" s="2" customFormat="1" x14ac:dyDescent="0.25">
      <c r="A1460" t="s">
        <v>1052</v>
      </c>
      <c r="B1460" t="s">
        <v>2510</v>
      </c>
      <c r="C1460"/>
      <c r="D1460"/>
      <c r="E1460" t="s">
        <v>2526</v>
      </c>
      <c r="F1460" s="67"/>
      <c r="G1460" s="67"/>
      <c r="H1460" s="67"/>
    </row>
    <row r="1461" spans="1:8" s="2" customFormat="1" x14ac:dyDescent="0.25">
      <c r="A1461" t="s">
        <v>1052</v>
      </c>
      <c r="B1461" t="s">
        <v>2510</v>
      </c>
      <c r="C1461"/>
      <c r="D1461"/>
      <c r="E1461" t="s">
        <v>2200</v>
      </c>
      <c r="F1461" s="67"/>
      <c r="G1461" s="67"/>
      <c r="H1461" s="67"/>
    </row>
    <row r="1462" spans="1:8" s="2" customFormat="1" x14ac:dyDescent="0.25">
      <c r="A1462" t="s">
        <v>1052</v>
      </c>
      <c r="B1462" t="s">
        <v>2510</v>
      </c>
      <c r="C1462"/>
      <c r="D1462"/>
      <c r="E1462" t="s">
        <v>2527</v>
      </c>
      <c r="F1462" s="67"/>
      <c r="G1462" s="67"/>
      <c r="H1462" s="67"/>
    </row>
    <row r="1463" spans="1:8" s="2" customFormat="1" x14ac:dyDescent="0.25">
      <c r="A1463" t="s">
        <v>1052</v>
      </c>
      <c r="B1463" t="s">
        <v>2510</v>
      </c>
      <c r="C1463"/>
      <c r="D1463"/>
      <c r="E1463" t="s">
        <v>2528</v>
      </c>
      <c r="F1463" s="67"/>
      <c r="G1463" s="67"/>
      <c r="H1463" s="67"/>
    </row>
    <row r="1464" spans="1:8" s="2" customFormat="1" x14ac:dyDescent="0.25">
      <c r="A1464" t="s">
        <v>1052</v>
      </c>
      <c r="B1464" t="s">
        <v>2510</v>
      </c>
      <c r="C1464"/>
      <c r="D1464"/>
      <c r="E1464" t="s">
        <v>2529</v>
      </c>
      <c r="F1464" s="67"/>
      <c r="G1464" s="67"/>
      <c r="H1464" s="67"/>
    </row>
    <row r="1465" spans="1:8" s="2" customFormat="1" x14ac:dyDescent="0.25">
      <c r="A1465" t="s">
        <v>1052</v>
      </c>
      <c r="B1465" t="s">
        <v>2510</v>
      </c>
      <c r="C1465"/>
      <c r="D1465"/>
      <c r="E1465" t="s">
        <v>2530</v>
      </c>
      <c r="F1465" s="67"/>
      <c r="G1465" s="67"/>
      <c r="H1465" s="67"/>
    </row>
    <row r="1466" spans="1:8" s="2" customFormat="1" x14ac:dyDescent="0.25">
      <c r="A1466" t="s">
        <v>1052</v>
      </c>
      <c r="B1466" t="s">
        <v>2510</v>
      </c>
      <c r="C1466"/>
      <c r="D1466"/>
      <c r="E1466" t="s">
        <v>2531</v>
      </c>
      <c r="F1466" s="67"/>
      <c r="G1466" s="67"/>
      <c r="H1466" s="67"/>
    </row>
    <row r="1467" spans="1:8" s="2" customFormat="1" x14ac:dyDescent="0.25">
      <c r="A1467" t="s">
        <v>1052</v>
      </c>
      <c r="B1467" t="s">
        <v>2510</v>
      </c>
      <c r="C1467"/>
      <c r="D1467"/>
      <c r="E1467" t="s">
        <v>2532</v>
      </c>
      <c r="F1467" s="67"/>
      <c r="G1467" s="67"/>
      <c r="H1467" s="67"/>
    </row>
    <row r="1468" spans="1:8" s="2" customFormat="1" x14ac:dyDescent="0.25">
      <c r="A1468" t="s">
        <v>1052</v>
      </c>
      <c r="B1468" t="s">
        <v>2510</v>
      </c>
      <c r="C1468"/>
      <c r="D1468"/>
      <c r="E1468" t="s">
        <v>2533</v>
      </c>
      <c r="F1468" s="67"/>
      <c r="G1468" s="67"/>
      <c r="H1468" s="67"/>
    </row>
    <row r="1469" spans="1:8" s="2" customFormat="1" x14ac:dyDescent="0.25">
      <c r="A1469" t="s">
        <v>1052</v>
      </c>
      <c r="B1469" t="s">
        <v>2510</v>
      </c>
      <c r="C1469"/>
      <c r="D1469"/>
      <c r="E1469" t="s">
        <v>2534</v>
      </c>
      <c r="F1469" s="67"/>
      <c r="G1469" s="67"/>
      <c r="H1469" s="67"/>
    </row>
    <row r="1470" spans="1:8" s="2" customFormat="1" x14ac:dyDescent="0.25">
      <c r="A1470" t="s">
        <v>1052</v>
      </c>
      <c r="B1470" t="s">
        <v>2510</v>
      </c>
      <c r="C1470"/>
      <c r="D1470"/>
      <c r="E1470" t="s">
        <v>2535</v>
      </c>
      <c r="F1470" s="67"/>
      <c r="G1470" s="67"/>
      <c r="H1470" s="67"/>
    </row>
    <row r="1471" spans="1:8" s="2" customFormat="1" x14ac:dyDescent="0.25">
      <c r="A1471" t="s">
        <v>1052</v>
      </c>
      <c r="B1471" t="s">
        <v>2510</v>
      </c>
      <c r="C1471"/>
      <c r="D1471"/>
      <c r="E1471" t="s">
        <v>2536</v>
      </c>
      <c r="F1471" s="67"/>
      <c r="G1471" s="67"/>
      <c r="H1471" s="67"/>
    </row>
    <row r="1472" spans="1:8" s="2" customFormat="1" x14ac:dyDescent="0.25">
      <c r="A1472" t="s">
        <v>1052</v>
      </c>
      <c r="B1472" t="s">
        <v>2510</v>
      </c>
      <c r="C1472"/>
      <c r="D1472"/>
      <c r="E1472" t="s">
        <v>2537</v>
      </c>
      <c r="F1472" s="67"/>
      <c r="G1472" s="67"/>
      <c r="H1472" s="67"/>
    </row>
    <row r="1473" spans="1:8" s="2" customFormat="1" x14ac:dyDescent="0.25">
      <c r="A1473" t="s">
        <v>1052</v>
      </c>
      <c r="B1473" t="s">
        <v>2510</v>
      </c>
      <c r="C1473"/>
      <c r="D1473"/>
      <c r="E1473" t="s">
        <v>2538</v>
      </c>
      <c r="F1473" s="67"/>
      <c r="G1473" s="67"/>
      <c r="H1473" s="67"/>
    </row>
    <row r="1474" spans="1:8" s="2" customFormat="1" x14ac:dyDescent="0.25">
      <c r="A1474" t="s">
        <v>1052</v>
      </c>
      <c r="B1474" t="s">
        <v>2510</v>
      </c>
      <c r="C1474"/>
      <c r="D1474"/>
      <c r="E1474" t="s">
        <v>2539</v>
      </c>
      <c r="F1474" s="67"/>
      <c r="G1474" s="67"/>
      <c r="H1474" s="67"/>
    </row>
    <row r="1475" spans="1:8" s="2" customFormat="1" x14ac:dyDescent="0.25">
      <c r="A1475" t="s">
        <v>1052</v>
      </c>
      <c r="B1475" t="s">
        <v>2510</v>
      </c>
      <c r="C1475"/>
      <c r="D1475"/>
      <c r="E1475" t="s">
        <v>2540</v>
      </c>
      <c r="F1475" s="67"/>
      <c r="G1475" s="67"/>
      <c r="H1475" s="67"/>
    </row>
    <row r="1476" spans="1:8" s="2" customFormat="1" x14ac:dyDescent="0.25">
      <c r="A1476" t="s">
        <v>1052</v>
      </c>
      <c r="B1476" t="s">
        <v>2510</v>
      </c>
      <c r="C1476"/>
      <c r="D1476"/>
      <c r="E1476" t="s">
        <v>2541</v>
      </c>
      <c r="F1476" s="67"/>
      <c r="G1476" s="67"/>
      <c r="H1476" s="67"/>
    </row>
    <row r="1477" spans="1:8" s="2" customFormat="1" x14ac:dyDescent="0.25">
      <c r="A1477" t="s">
        <v>1052</v>
      </c>
      <c r="B1477" t="s">
        <v>2510</v>
      </c>
      <c r="C1477"/>
      <c r="D1477"/>
      <c r="E1477" t="s">
        <v>2542</v>
      </c>
      <c r="F1477" s="67"/>
      <c r="G1477" s="67"/>
      <c r="H1477" s="67"/>
    </row>
    <row r="1478" spans="1:8" s="2" customFormat="1" x14ac:dyDescent="0.25">
      <c r="A1478" t="s">
        <v>1052</v>
      </c>
      <c r="B1478" t="s">
        <v>2510</v>
      </c>
      <c r="C1478"/>
      <c r="D1478"/>
      <c r="E1478" t="s">
        <v>2543</v>
      </c>
      <c r="F1478" s="67"/>
      <c r="G1478" s="67"/>
      <c r="H1478" s="67"/>
    </row>
    <row r="1479" spans="1:8" s="2" customFormat="1" x14ac:dyDescent="0.25">
      <c r="A1479" t="s">
        <v>1052</v>
      </c>
      <c r="B1479" t="s">
        <v>2544</v>
      </c>
      <c r="C1479"/>
      <c r="D1479"/>
      <c r="E1479" t="s">
        <v>2545</v>
      </c>
      <c r="F1479" s="67"/>
      <c r="G1479" s="67"/>
      <c r="H1479" s="67"/>
    </row>
    <row r="1480" spans="1:8" s="2" customFormat="1" x14ac:dyDescent="0.25">
      <c r="A1480" t="s">
        <v>1052</v>
      </c>
      <c r="B1480" t="s">
        <v>2544</v>
      </c>
      <c r="C1480"/>
      <c r="D1480"/>
      <c r="E1480" t="s">
        <v>2546</v>
      </c>
      <c r="F1480" s="67"/>
      <c r="G1480" s="67"/>
      <c r="H1480" s="67"/>
    </row>
    <row r="1481" spans="1:8" s="2" customFormat="1" x14ac:dyDescent="0.25">
      <c r="A1481" t="s">
        <v>1052</v>
      </c>
      <c r="B1481" t="s">
        <v>2544</v>
      </c>
      <c r="C1481"/>
      <c r="D1481"/>
      <c r="E1481" t="s">
        <v>2547</v>
      </c>
      <c r="F1481" s="67"/>
      <c r="G1481" s="67"/>
      <c r="H1481" s="67"/>
    </row>
    <row r="1482" spans="1:8" s="2" customFormat="1" x14ac:dyDescent="0.25">
      <c r="A1482" t="s">
        <v>1052</v>
      </c>
      <c r="B1482" t="s">
        <v>2544</v>
      </c>
      <c r="C1482"/>
      <c r="D1482"/>
      <c r="E1482" t="s">
        <v>2548</v>
      </c>
      <c r="F1482" s="67"/>
      <c r="G1482" s="67"/>
      <c r="H1482" s="67"/>
    </row>
    <row r="1483" spans="1:8" s="2" customFormat="1" x14ac:dyDescent="0.25">
      <c r="A1483" t="s">
        <v>1052</v>
      </c>
      <c r="B1483" t="s">
        <v>2544</v>
      </c>
      <c r="C1483"/>
      <c r="D1483"/>
      <c r="E1483" t="s">
        <v>2549</v>
      </c>
      <c r="F1483" s="67"/>
      <c r="G1483" s="67"/>
      <c r="H1483" s="67"/>
    </row>
    <row r="1484" spans="1:8" s="2" customFormat="1" x14ac:dyDescent="0.25">
      <c r="A1484" t="s">
        <v>1052</v>
      </c>
      <c r="B1484" t="s">
        <v>2544</v>
      </c>
      <c r="C1484"/>
      <c r="D1484"/>
      <c r="E1484" t="s">
        <v>2550</v>
      </c>
      <c r="F1484" s="67"/>
      <c r="G1484" s="67"/>
      <c r="H1484" s="67"/>
    </row>
    <row r="1485" spans="1:8" s="2" customFormat="1" x14ac:dyDescent="0.25">
      <c r="A1485" t="s">
        <v>1052</v>
      </c>
      <c r="B1485" t="s">
        <v>2544</v>
      </c>
      <c r="C1485"/>
      <c r="D1485"/>
      <c r="E1485" t="s">
        <v>2551</v>
      </c>
      <c r="F1485" s="67"/>
      <c r="G1485" s="67"/>
      <c r="H1485" s="67"/>
    </row>
    <row r="1486" spans="1:8" s="2" customFormat="1" x14ac:dyDescent="0.25">
      <c r="A1486" t="s">
        <v>1052</v>
      </c>
      <c r="B1486" t="s">
        <v>2544</v>
      </c>
      <c r="C1486"/>
      <c r="D1486"/>
      <c r="E1486" t="s">
        <v>2552</v>
      </c>
      <c r="F1486" s="67"/>
      <c r="G1486" s="67"/>
      <c r="H1486" s="67"/>
    </row>
    <row r="1487" spans="1:8" s="2" customFormat="1" x14ac:dyDescent="0.25">
      <c r="A1487" t="s">
        <v>1052</v>
      </c>
      <c r="B1487" t="s">
        <v>2544</v>
      </c>
      <c r="C1487"/>
      <c r="D1487"/>
      <c r="E1487" t="s">
        <v>2553</v>
      </c>
      <c r="F1487" s="67"/>
      <c r="G1487" s="67"/>
      <c r="H1487" s="67"/>
    </row>
    <row r="1488" spans="1:8" s="2" customFormat="1" x14ac:dyDescent="0.25">
      <c r="A1488" t="s">
        <v>1052</v>
      </c>
      <c r="B1488" t="s">
        <v>2544</v>
      </c>
      <c r="C1488"/>
      <c r="D1488"/>
      <c r="E1488" t="s">
        <v>2554</v>
      </c>
      <c r="F1488" s="67"/>
      <c r="G1488" s="67"/>
      <c r="H1488" s="67"/>
    </row>
    <row r="1489" spans="1:8" s="2" customFormat="1" x14ac:dyDescent="0.25">
      <c r="A1489" t="s">
        <v>1052</v>
      </c>
      <c r="B1489" t="s">
        <v>2544</v>
      </c>
      <c r="C1489"/>
      <c r="D1489"/>
      <c r="E1489" t="s">
        <v>2555</v>
      </c>
      <c r="F1489" s="67"/>
      <c r="G1489" s="67"/>
      <c r="H1489" s="67"/>
    </row>
    <row r="1490" spans="1:8" s="2" customFormat="1" x14ac:dyDescent="0.25">
      <c r="A1490" t="s">
        <v>1052</v>
      </c>
      <c r="B1490" t="s">
        <v>2544</v>
      </c>
      <c r="C1490"/>
      <c r="D1490"/>
      <c r="E1490" t="s">
        <v>2556</v>
      </c>
      <c r="F1490" s="67"/>
      <c r="G1490" s="67"/>
      <c r="H1490" s="67"/>
    </row>
    <row r="1491" spans="1:8" s="2" customFormat="1" x14ac:dyDescent="0.25">
      <c r="A1491" t="s">
        <v>1052</v>
      </c>
      <c r="B1491" t="s">
        <v>2544</v>
      </c>
      <c r="C1491"/>
      <c r="D1491"/>
      <c r="E1491" t="s">
        <v>2557</v>
      </c>
      <c r="F1491" s="67"/>
      <c r="G1491" s="67"/>
      <c r="H1491" s="67"/>
    </row>
    <row r="1492" spans="1:8" s="2" customFormat="1" x14ac:dyDescent="0.25">
      <c r="A1492" t="s">
        <v>1052</v>
      </c>
      <c r="B1492" t="s">
        <v>2544</v>
      </c>
      <c r="C1492"/>
      <c r="D1492"/>
      <c r="E1492" t="s">
        <v>2558</v>
      </c>
      <c r="F1492" s="67"/>
      <c r="G1492" s="67"/>
      <c r="H1492" s="67"/>
    </row>
    <row r="1493" spans="1:8" s="2" customFormat="1" x14ac:dyDescent="0.25">
      <c r="A1493" t="s">
        <v>1052</v>
      </c>
      <c r="B1493" t="s">
        <v>2544</v>
      </c>
      <c r="C1493"/>
      <c r="D1493"/>
      <c r="E1493" t="s">
        <v>2559</v>
      </c>
      <c r="F1493" s="67"/>
      <c r="G1493" s="67"/>
      <c r="H1493" s="67"/>
    </row>
    <row r="1494" spans="1:8" s="2" customFormat="1" x14ac:dyDescent="0.25">
      <c r="A1494" t="s">
        <v>1052</v>
      </c>
      <c r="B1494" t="s">
        <v>2544</v>
      </c>
      <c r="C1494"/>
      <c r="D1494"/>
      <c r="E1494" t="s">
        <v>2560</v>
      </c>
      <c r="F1494" s="67"/>
      <c r="G1494" s="67"/>
      <c r="H1494" s="67"/>
    </row>
    <row r="1495" spans="1:8" s="2" customFormat="1" x14ac:dyDescent="0.25">
      <c r="A1495" t="s">
        <v>1052</v>
      </c>
      <c r="B1495" t="s">
        <v>2544</v>
      </c>
      <c r="C1495"/>
      <c r="D1495"/>
      <c r="E1495" t="s">
        <v>2561</v>
      </c>
      <c r="F1495" s="67"/>
      <c r="G1495" s="67"/>
      <c r="H1495" s="67"/>
    </row>
    <row r="1496" spans="1:8" s="2" customFormat="1" x14ac:dyDescent="0.25">
      <c r="A1496" t="s">
        <v>1052</v>
      </c>
      <c r="B1496" t="s">
        <v>2544</v>
      </c>
      <c r="C1496"/>
      <c r="D1496"/>
      <c r="E1496" t="s">
        <v>2562</v>
      </c>
      <c r="F1496" s="67"/>
      <c r="G1496" s="67"/>
      <c r="H1496" s="67"/>
    </row>
    <row r="1497" spans="1:8" s="2" customFormat="1" x14ac:dyDescent="0.25">
      <c r="A1497" t="s">
        <v>1052</v>
      </c>
      <c r="B1497" t="s">
        <v>2544</v>
      </c>
      <c r="C1497"/>
      <c r="D1497"/>
      <c r="E1497" t="s">
        <v>2563</v>
      </c>
      <c r="F1497" s="67"/>
      <c r="G1497" s="67"/>
      <c r="H1497" s="67"/>
    </row>
    <row r="1498" spans="1:8" s="2" customFormat="1" x14ac:dyDescent="0.25">
      <c r="A1498" t="s">
        <v>1052</v>
      </c>
      <c r="B1498" t="s">
        <v>2544</v>
      </c>
      <c r="C1498"/>
      <c r="D1498"/>
      <c r="E1498" t="s">
        <v>2564</v>
      </c>
      <c r="F1498" s="67"/>
      <c r="G1498" s="67"/>
      <c r="H1498" s="67"/>
    </row>
    <row r="1499" spans="1:8" s="2" customFormat="1" x14ac:dyDescent="0.25">
      <c r="A1499" t="s">
        <v>1052</v>
      </c>
      <c r="B1499" t="s">
        <v>2544</v>
      </c>
      <c r="C1499"/>
      <c r="D1499"/>
      <c r="E1499" t="s">
        <v>2565</v>
      </c>
      <c r="F1499" s="67"/>
      <c r="G1499" s="67"/>
      <c r="H1499" s="67"/>
    </row>
    <row r="1500" spans="1:8" s="2" customFormat="1" x14ac:dyDescent="0.25">
      <c r="A1500" t="s">
        <v>1052</v>
      </c>
      <c r="B1500" t="s">
        <v>2544</v>
      </c>
      <c r="C1500"/>
      <c r="D1500"/>
      <c r="E1500" t="s">
        <v>2566</v>
      </c>
      <c r="F1500" s="67"/>
      <c r="G1500" s="67"/>
      <c r="H1500" s="67"/>
    </row>
    <row r="1501" spans="1:8" s="2" customFormat="1" x14ac:dyDescent="0.25">
      <c r="A1501" t="s">
        <v>1052</v>
      </c>
      <c r="B1501" t="s">
        <v>2544</v>
      </c>
      <c r="C1501"/>
      <c r="D1501"/>
      <c r="E1501" t="s">
        <v>2567</v>
      </c>
      <c r="F1501" s="67"/>
      <c r="G1501" s="67"/>
      <c r="H1501" s="67"/>
    </row>
    <row r="1502" spans="1:8" s="2" customFormat="1" x14ac:dyDescent="0.25">
      <c r="A1502" t="s">
        <v>1052</v>
      </c>
      <c r="B1502" t="s">
        <v>2544</v>
      </c>
      <c r="C1502"/>
      <c r="D1502"/>
      <c r="E1502" t="s">
        <v>2568</v>
      </c>
      <c r="F1502" s="67"/>
      <c r="G1502" s="67"/>
      <c r="H1502" s="67"/>
    </row>
    <row r="1503" spans="1:8" s="2" customFormat="1" x14ac:dyDescent="0.25">
      <c r="A1503" t="s">
        <v>1052</v>
      </c>
      <c r="B1503" t="s">
        <v>2569</v>
      </c>
      <c r="C1503"/>
      <c r="D1503"/>
      <c r="E1503" t="s">
        <v>2570</v>
      </c>
      <c r="F1503" s="67"/>
      <c r="G1503" s="67"/>
      <c r="H1503" s="67"/>
    </row>
    <row r="1504" spans="1:8" s="2" customFormat="1" x14ac:dyDescent="0.25">
      <c r="A1504" t="s">
        <v>1052</v>
      </c>
      <c r="B1504" t="s">
        <v>2569</v>
      </c>
      <c r="C1504"/>
      <c r="D1504"/>
      <c r="E1504" t="s">
        <v>1677</v>
      </c>
      <c r="F1504" s="67"/>
      <c r="G1504" s="67"/>
      <c r="H1504" s="67"/>
    </row>
    <row r="1505" spans="1:8" s="2" customFormat="1" x14ac:dyDescent="0.25">
      <c r="A1505" t="s">
        <v>1052</v>
      </c>
      <c r="B1505" t="s">
        <v>2569</v>
      </c>
      <c r="C1505"/>
      <c r="D1505"/>
      <c r="E1505" t="s">
        <v>2571</v>
      </c>
      <c r="F1505" s="67"/>
      <c r="G1505" s="67"/>
      <c r="H1505" s="67"/>
    </row>
    <row r="1506" spans="1:8" s="2" customFormat="1" x14ac:dyDescent="0.25">
      <c r="A1506" t="s">
        <v>1052</v>
      </c>
      <c r="B1506" t="s">
        <v>2569</v>
      </c>
      <c r="C1506"/>
      <c r="D1506"/>
      <c r="E1506" t="s">
        <v>2572</v>
      </c>
      <c r="F1506" s="67"/>
      <c r="G1506" s="67"/>
      <c r="H1506" s="67"/>
    </row>
    <row r="1507" spans="1:8" s="2" customFormat="1" x14ac:dyDescent="0.25">
      <c r="A1507" t="s">
        <v>1052</v>
      </c>
      <c r="B1507" t="s">
        <v>2569</v>
      </c>
      <c r="C1507"/>
      <c r="D1507"/>
      <c r="E1507" t="s">
        <v>2573</v>
      </c>
      <c r="F1507" s="67"/>
      <c r="G1507" s="67"/>
      <c r="H1507" s="67"/>
    </row>
    <row r="1508" spans="1:8" s="2" customFormat="1" x14ac:dyDescent="0.25">
      <c r="A1508" t="s">
        <v>1052</v>
      </c>
      <c r="B1508" t="s">
        <v>2569</v>
      </c>
      <c r="C1508"/>
      <c r="D1508"/>
      <c r="E1508" t="s">
        <v>2574</v>
      </c>
      <c r="F1508" s="67"/>
      <c r="G1508" s="67"/>
      <c r="H1508" s="67"/>
    </row>
    <row r="1509" spans="1:8" s="2" customFormat="1" x14ac:dyDescent="0.25">
      <c r="A1509" t="s">
        <v>1052</v>
      </c>
      <c r="B1509" t="s">
        <v>2569</v>
      </c>
      <c r="C1509"/>
      <c r="D1509"/>
      <c r="E1509" t="s">
        <v>2575</v>
      </c>
      <c r="F1509" s="67"/>
      <c r="G1509" s="67"/>
      <c r="H1509" s="67"/>
    </row>
    <row r="1510" spans="1:8" s="2" customFormat="1" x14ac:dyDescent="0.25">
      <c r="A1510" t="s">
        <v>1052</v>
      </c>
      <c r="B1510" t="s">
        <v>2569</v>
      </c>
      <c r="C1510"/>
      <c r="D1510"/>
      <c r="E1510" t="s">
        <v>2576</v>
      </c>
      <c r="F1510" s="67"/>
      <c r="G1510" s="67"/>
      <c r="H1510" s="67"/>
    </row>
    <row r="1511" spans="1:8" s="2" customFormat="1" x14ac:dyDescent="0.25">
      <c r="A1511" t="s">
        <v>1052</v>
      </c>
      <c r="B1511" t="s">
        <v>2569</v>
      </c>
      <c r="C1511"/>
      <c r="D1511"/>
      <c r="E1511" t="s">
        <v>2577</v>
      </c>
      <c r="F1511" s="67"/>
      <c r="G1511" s="67"/>
      <c r="H1511" s="67"/>
    </row>
    <row r="1512" spans="1:8" s="2" customFormat="1" x14ac:dyDescent="0.25">
      <c r="A1512" t="s">
        <v>1052</v>
      </c>
      <c r="B1512" t="s">
        <v>2569</v>
      </c>
      <c r="C1512"/>
      <c r="D1512"/>
      <c r="E1512" t="s">
        <v>2578</v>
      </c>
      <c r="F1512" s="67"/>
      <c r="G1512" s="67"/>
      <c r="H1512" s="67"/>
    </row>
    <row r="1513" spans="1:8" s="2" customFormat="1" x14ac:dyDescent="0.25">
      <c r="A1513" t="s">
        <v>1052</v>
      </c>
      <c r="B1513" t="s">
        <v>2569</v>
      </c>
      <c r="C1513"/>
      <c r="D1513"/>
      <c r="E1513" t="s">
        <v>2579</v>
      </c>
      <c r="F1513" s="67"/>
      <c r="G1513" s="67"/>
      <c r="H1513" s="67"/>
    </row>
    <row r="1514" spans="1:8" s="2" customFormat="1" x14ac:dyDescent="0.25">
      <c r="A1514" t="s">
        <v>1052</v>
      </c>
      <c r="B1514" t="s">
        <v>2569</v>
      </c>
      <c r="C1514"/>
      <c r="D1514"/>
      <c r="E1514" t="s">
        <v>720</v>
      </c>
      <c r="F1514" s="67"/>
      <c r="G1514" s="67"/>
      <c r="H1514" s="67"/>
    </row>
    <row r="1515" spans="1:8" s="2" customFormat="1" x14ac:dyDescent="0.25">
      <c r="A1515" t="s">
        <v>1052</v>
      </c>
      <c r="B1515" t="s">
        <v>2569</v>
      </c>
      <c r="C1515"/>
      <c r="D1515"/>
      <c r="E1515" t="s">
        <v>2580</v>
      </c>
      <c r="F1515" s="67"/>
      <c r="G1515" s="67"/>
      <c r="H1515" s="67"/>
    </row>
    <row r="1516" spans="1:8" s="2" customFormat="1" x14ac:dyDescent="0.25">
      <c r="A1516" t="s">
        <v>1052</v>
      </c>
      <c r="B1516" t="s">
        <v>2569</v>
      </c>
      <c r="C1516"/>
      <c r="D1516"/>
      <c r="E1516" t="s">
        <v>2581</v>
      </c>
      <c r="F1516" s="67"/>
      <c r="G1516" s="67"/>
      <c r="H1516" s="67"/>
    </row>
    <row r="1517" spans="1:8" s="2" customFormat="1" x14ac:dyDescent="0.25">
      <c r="A1517" t="s">
        <v>1052</v>
      </c>
      <c r="B1517" t="s">
        <v>2569</v>
      </c>
      <c r="C1517"/>
      <c r="D1517"/>
      <c r="E1517" t="s">
        <v>2582</v>
      </c>
      <c r="F1517" s="67"/>
      <c r="G1517" s="67"/>
      <c r="H1517" s="67"/>
    </row>
    <row r="1518" spans="1:8" s="2" customFormat="1" x14ac:dyDescent="0.25">
      <c r="A1518" t="s">
        <v>1052</v>
      </c>
      <c r="B1518" t="s">
        <v>2569</v>
      </c>
      <c r="C1518"/>
      <c r="D1518"/>
      <c r="E1518" t="s">
        <v>2583</v>
      </c>
      <c r="F1518" s="67"/>
      <c r="G1518" s="67"/>
      <c r="H1518" s="67"/>
    </row>
    <row r="1519" spans="1:8" s="2" customFormat="1" x14ac:dyDescent="0.25">
      <c r="A1519" t="s">
        <v>1052</v>
      </c>
      <c r="B1519" t="s">
        <v>2569</v>
      </c>
      <c r="C1519"/>
      <c r="D1519"/>
      <c r="E1519" t="s">
        <v>2584</v>
      </c>
      <c r="F1519" s="67"/>
      <c r="G1519" s="67"/>
      <c r="H1519" s="67"/>
    </row>
    <row r="1520" spans="1:8" s="2" customFormat="1" x14ac:dyDescent="0.25">
      <c r="A1520" t="s">
        <v>1052</v>
      </c>
      <c r="B1520" t="s">
        <v>2569</v>
      </c>
      <c r="C1520"/>
      <c r="D1520"/>
      <c r="E1520" t="s">
        <v>2585</v>
      </c>
      <c r="F1520" s="67"/>
      <c r="G1520" s="67"/>
      <c r="H1520" s="67"/>
    </row>
    <row r="1521" spans="1:8" s="2" customFormat="1" x14ac:dyDescent="0.25">
      <c r="A1521" t="s">
        <v>1052</v>
      </c>
      <c r="B1521" t="s">
        <v>2569</v>
      </c>
      <c r="C1521"/>
      <c r="D1521"/>
      <c r="E1521" t="s">
        <v>2586</v>
      </c>
      <c r="F1521" s="67"/>
      <c r="G1521" s="67"/>
      <c r="H1521" s="67"/>
    </row>
    <row r="1522" spans="1:8" s="2" customFormat="1" x14ac:dyDescent="0.25">
      <c r="A1522" t="s">
        <v>1052</v>
      </c>
      <c r="B1522" t="s">
        <v>2569</v>
      </c>
      <c r="C1522"/>
      <c r="D1522"/>
      <c r="E1522" t="s">
        <v>2587</v>
      </c>
      <c r="F1522" s="67"/>
      <c r="G1522" s="67"/>
      <c r="H1522" s="67"/>
    </row>
    <row r="1523" spans="1:8" s="2" customFormat="1" x14ac:dyDescent="0.25">
      <c r="A1523" t="s">
        <v>1052</v>
      </c>
      <c r="B1523" t="s">
        <v>2569</v>
      </c>
      <c r="C1523"/>
      <c r="D1523"/>
      <c r="E1523" t="s">
        <v>2588</v>
      </c>
      <c r="F1523" s="67"/>
      <c r="G1523" s="67"/>
      <c r="H1523" s="67"/>
    </row>
    <row r="1524" spans="1:8" s="2" customFormat="1" x14ac:dyDescent="0.25">
      <c r="A1524" t="s">
        <v>1052</v>
      </c>
      <c r="B1524" t="s">
        <v>2569</v>
      </c>
      <c r="C1524"/>
      <c r="D1524"/>
      <c r="E1524" t="s">
        <v>2589</v>
      </c>
      <c r="F1524" s="67"/>
      <c r="G1524" s="67"/>
      <c r="H1524" s="67"/>
    </row>
    <row r="1525" spans="1:8" s="2" customFormat="1" x14ac:dyDescent="0.25">
      <c r="A1525" t="s">
        <v>1052</v>
      </c>
      <c r="B1525" t="s">
        <v>2569</v>
      </c>
      <c r="C1525"/>
      <c r="D1525"/>
      <c r="E1525" t="s">
        <v>2590</v>
      </c>
      <c r="F1525" s="67"/>
      <c r="G1525" s="67"/>
      <c r="H1525" s="67"/>
    </row>
    <row r="1526" spans="1:8" s="2" customFormat="1" x14ac:dyDescent="0.25">
      <c r="A1526" t="s">
        <v>1052</v>
      </c>
      <c r="B1526" t="s">
        <v>2569</v>
      </c>
      <c r="C1526"/>
      <c r="D1526"/>
      <c r="E1526" t="s">
        <v>2591</v>
      </c>
      <c r="F1526" s="67"/>
      <c r="G1526" s="67"/>
      <c r="H1526" s="67"/>
    </row>
    <row r="1527" spans="1:8" s="2" customFormat="1" x14ac:dyDescent="0.25">
      <c r="A1527" t="s">
        <v>1052</v>
      </c>
      <c r="B1527" t="s">
        <v>2569</v>
      </c>
      <c r="C1527"/>
      <c r="D1527"/>
      <c r="E1527" t="s">
        <v>2592</v>
      </c>
      <c r="F1527" s="67"/>
      <c r="G1527" s="67"/>
      <c r="H1527" s="67"/>
    </row>
    <row r="1528" spans="1:8" s="2" customFormat="1" x14ac:dyDescent="0.25">
      <c r="A1528" t="s">
        <v>1052</v>
      </c>
      <c r="B1528" t="s">
        <v>2569</v>
      </c>
      <c r="C1528"/>
      <c r="D1528"/>
      <c r="E1528" t="s">
        <v>2593</v>
      </c>
      <c r="F1528" s="67"/>
      <c r="G1528" s="67"/>
      <c r="H1528" s="67"/>
    </row>
    <row r="1529" spans="1:8" s="2" customFormat="1" x14ac:dyDescent="0.25">
      <c r="A1529" t="s">
        <v>1052</v>
      </c>
      <c r="B1529" t="s">
        <v>2569</v>
      </c>
      <c r="C1529"/>
      <c r="D1529"/>
      <c r="E1529" t="s">
        <v>2594</v>
      </c>
      <c r="F1529" s="67"/>
      <c r="G1529" s="67"/>
      <c r="H1529" s="67"/>
    </row>
    <row r="1530" spans="1:8" s="2" customFormat="1" x14ac:dyDescent="0.25">
      <c r="A1530" t="s">
        <v>1052</v>
      </c>
      <c r="B1530" t="s">
        <v>2595</v>
      </c>
      <c r="C1530"/>
      <c r="D1530"/>
      <c r="E1530" t="s">
        <v>2596</v>
      </c>
      <c r="F1530" s="67"/>
      <c r="G1530" s="67"/>
      <c r="H1530" s="67"/>
    </row>
    <row r="1531" spans="1:8" s="2" customFormat="1" x14ac:dyDescent="0.25">
      <c r="A1531" t="s">
        <v>1052</v>
      </c>
      <c r="B1531" t="s">
        <v>2595</v>
      </c>
      <c r="C1531"/>
      <c r="D1531"/>
      <c r="E1531" t="s">
        <v>2597</v>
      </c>
      <c r="F1531" s="67"/>
      <c r="G1531" s="67"/>
      <c r="H1531" s="67"/>
    </row>
    <row r="1532" spans="1:8" s="2" customFormat="1" x14ac:dyDescent="0.25">
      <c r="A1532" t="s">
        <v>1052</v>
      </c>
      <c r="B1532" t="s">
        <v>2595</v>
      </c>
      <c r="C1532"/>
      <c r="D1532"/>
      <c r="E1532" t="s">
        <v>2598</v>
      </c>
      <c r="F1532" s="67"/>
      <c r="G1532" s="67"/>
      <c r="H1532" s="67"/>
    </row>
    <row r="1533" spans="1:8" s="2" customFormat="1" x14ac:dyDescent="0.25">
      <c r="A1533" t="s">
        <v>1052</v>
      </c>
      <c r="B1533" t="s">
        <v>2595</v>
      </c>
      <c r="C1533"/>
      <c r="D1533"/>
      <c r="E1533" t="s">
        <v>2599</v>
      </c>
      <c r="F1533" s="67"/>
      <c r="G1533" s="67"/>
      <c r="H1533" s="67"/>
    </row>
    <row r="1534" spans="1:8" s="2" customFormat="1" x14ac:dyDescent="0.25">
      <c r="A1534" t="s">
        <v>1052</v>
      </c>
      <c r="B1534" t="s">
        <v>2595</v>
      </c>
      <c r="C1534"/>
      <c r="D1534"/>
      <c r="E1534" t="s">
        <v>2600</v>
      </c>
      <c r="F1534" s="67"/>
      <c r="G1534" s="67"/>
      <c r="H1534" s="67"/>
    </row>
    <row r="1535" spans="1:8" s="2" customFormat="1" x14ac:dyDescent="0.25">
      <c r="A1535" t="s">
        <v>1052</v>
      </c>
      <c r="B1535" t="s">
        <v>2595</v>
      </c>
      <c r="C1535"/>
      <c r="D1535"/>
      <c r="E1535" t="s">
        <v>2601</v>
      </c>
      <c r="F1535" s="67"/>
      <c r="G1535" s="67"/>
      <c r="H1535" s="67"/>
    </row>
    <row r="1536" spans="1:8" s="2" customFormat="1" x14ac:dyDescent="0.25">
      <c r="A1536" t="s">
        <v>1052</v>
      </c>
      <c r="B1536" t="s">
        <v>2595</v>
      </c>
      <c r="C1536"/>
      <c r="D1536"/>
      <c r="E1536" t="s">
        <v>2602</v>
      </c>
      <c r="F1536" s="67"/>
      <c r="G1536" s="77"/>
      <c r="H1536" s="77"/>
    </row>
    <row r="1537" spans="1:8" s="2" customFormat="1" x14ac:dyDescent="0.25">
      <c r="A1537" t="s">
        <v>1052</v>
      </c>
      <c r="B1537" t="s">
        <v>2595</v>
      </c>
      <c r="C1537"/>
      <c r="D1537"/>
      <c r="E1537" t="s">
        <v>2603</v>
      </c>
      <c r="F1537" s="67"/>
      <c r="G1537" s="67"/>
      <c r="H1537" s="67"/>
    </row>
    <row r="1538" spans="1:8" s="2" customFormat="1" x14ac:dyDescent="0.25">
      <c r="A1538" t="s">
        <v>1052</v>
      </c>
      <c r="B1538" t="s">
        <v>2595</v>
      </c>
      <c r="C1538"/>
      <c r="D1538"/>
      <c r="E1538" t="s">
        <v>2604</v>
      </c>
      <c r="F1538" s="67"/>
      <c r="G1538" s="67"/>
      <c r="H1538" s="67"/>
    </row>
    <row r="1539" spans="1:8" s="2" customFormat="1" x14ac:dyDescent="0.25">
      <c r="A1539" t="s">
        <v>1052</v>
      </c>
      <c r="B1539" t="s">
        <v>2595</v>
      </c>
      <c r="C1539"/>
      <c r="D1539"/>
      <c r="E1539" t="s">
        <v>2605</v>
      </c>
      <c r="F1539" s="67"/>
      <c r="G1539" s="67"/>
      <c r="H1539" s="67"/>
    </row>
    <row r="1540" spans="1:8" s="2" customFormat="1" x14ac:dyDescent="0.25">
      <c r="A1540" t="s">
        <v>1052</v>
      </c>
      <c r="B1540" t="s">
        <v>2595</v>
      </c>
      <c r="C1540"/>
      <c r="D1540"/>
      <c r="E1540" t="s">
        <v>2606</v>
      </c>
      <c r="F1540" s="67"/>
      <c r="G1540" s="67"/>
      <c r="H1540" s="67"/>
    </row>
    <row r="1541" spans="1:8" s="2" customFormat="1" x14ac:dyDescent="0.25">
      <c r="A1541" t="s">
        <v>1052</v>
      </c>
      <c r="B1541" t="s">
        <v>2595</v>
      </c>
      <c r="C1541"/>
      <c r="D1541"/>
      <c r="E1541" t="s">
        <v>2607</v>
      </c>
      <c r="F1541" s="67"/>
      <c r="G1541" s="67"/>
      <c r="H1541" s="67"/>
    </row>
    <row r="1542" spans="1:8" s="2" customFormat="1" x14ac:dyDescent="0.25">
      <c r="A1542" t="s">
        <v>1052</v>
      </c>
      <c r="B1542" t="s">
        <v>2595</v>
      </c>
      <c r="C1542"/>
      <c r="D1542"/>
      <c r="E1542" t="s">
        <v>2608</v>
      </c>
      <c r="F1542" s="67"/>
      <c r="G1542" s="67"/>
      <c r="H1542" s="67"/>
    </row>
    <row r="1543" spans="1:8" s="2" customFormat="1" x14ac:dyDescent="0.25">
      <c r="A1543" t="s">
        <v>1052</v>
      </c>
      <c r="B1543" t="s">
        <v>2595</v>
      </c>
      <c r="C1543"/>
      <c r="D1543"/>
      <c r="E1543" t="s">
        <v>2609</v>
      </c>
      <c r="F1543" s="67"/>
      <c r="G1543" s="67"/>
      <c r="H1543" s="67"/>
    </row>
    <row r="1544" spans="1:8" s="2" customFormat="1" x14ac:dyDescent="0.25">
      <c r="A1544" t="s">
        <v>1052</v>
      </c>
      <c r="B1544" t="s">
        <v>2595</v>
      </c>
      <c r="C1544"/>
      <c r="D1544"/>
      <c r="E1544" t="s">
        <v>2610</v>
      </c>
      <c r="F1544" s="67"/>
      <c r="G1544" s="67"/>
      <c r="H1544" s="67"/>
    </row>
    <row r="1545" spans="1:8" s="2" customFormat="1" x14ac:dyDescent="0.25">
      <c r="A1545" t="s">
        <v>1052</v>
      </c>
      <c r="B1545" t="s">
        <v>2595</v>
      </c>
      <c r="C1545"/>
      <c r="D1545"/>
      <c r="E1545" t="s">
        <v>2611</v>
      </c>
      <c r="F1545" s="67"/>
      <c r="G1545" s="67"/>
      <c r="H1545" s="67"/>
    </row>
    <row r="1546" spans="1:8" s="2" customFormat="1" x14ac:dyDescent="0.25">
      <c r="A1546" t="s">
        <v>1052</v>
      </c>
      <c r="B1546" t="s">
        <v>2595</v>
      </c>
      <c r="C1546"/>
      <c r="D1546"/>
      <c r="E1546" t="s">
        <v>2612</v>
      </c>
      <c r="F1546" s="67"/>
      <c r="G1546" s="67"/>
      <c r="H1546" s="67"/>
    </row>
    <row r="1547" spans="1:8" s="2" customFormat="1" x14ac:dyDescent="0.25">
      <c r="A1547" t="s">
        <v>1052</v>
      </c>
      <c r="B1547" t="s">
        <v>2595</v>
      </c>
      <c r="C1547"/>
      <c r="D1547"/>
      <c r="E1547" t="s">
        <v>2613</v>
      </c>
      <c r="F1547" s="67"/>
      <c r="G1547" s="67"/>
      <c r="H1547" s="67"/>
    </row>
    <row r="1548" spans="1:8" s="2" customFormat="1" x14ac:dyDescent="0.25">
      <c r="A1548" t="s">
        <v>1052</v>
      </c>
      <c r="B1548" t="s">
        <v>2595</v>
      </c>
      <c r="C1548"/>
      <c r="D1548"/>
      <c r="E1548" t="s">
        <v>2614</v>
      </c>
      <c r="F1548" s="67"/>
      <c r="G1548" s="67"/>
      <c r="H1548" s="67"/>
    </row>
    <row r="1549" spans="1:8" s="2" customFormat="1" x14ac:dyDescent="0.25">
      <c r="A1549" t="s">
        <v>1052</v>
      </c>
      <c r="B1549" t="s">
        <v>2595</v>
      </c>
      <c r="C1549"/>
      <c r="D1549"/>
      <c r="E1549" t="s">
        <v>2615</v>
      </c>
      <c r="F1549" s="67"/>
      <c r="G1549" s="67"/>
      <c r="H1549" s="67"/>
    </row>
    <row r="1550" spans="1:8" s="2" customFormat="1" x14ac:dyDescent="0.25">
      <c r="A1550" t="s">
        <v>1052</v>
      </c>
      <c r="B1550" t="s">
        <v>2595</v>
      </c>
      <c r="C1550"/>
      <c r="D1550"/>
      <c r="E1550" t="s">
        <v>2616</v>
      </c>
      <c r="F1550" s="67"/>
      <c r="G1550" s="67"/>
      <c r="H1550" s="67"/>
    </row>
    <row r="1551" spans="1:8" s="2" customFormat="1" x14ac:dyDescent="0.25">
      <c r="A1551" t="s">
        <v>1052</v>
      </c>
      <c r="B1551" t="s">
        <v>2595</v>
      </c>
      <c r="C1551"/>
      <c r="D1551"/>
      <c r="E1551" t="s">
        <v>2617</v>
      </c>
      <c r="F1551" s="67"/>
      <c r="G1551" s="67"/>
      <c r="H1551" s="67"/>
    </row>
    <row r="1552" spans="1:8" s="2" customFormat="1" x14ac:dyDescent="0.25">
      <c r="A1552" t="s">
        <v>1052</v>
      </c>
      <c r="B1552" t="s">
        <v>2595</v>
      </c>
      <c r="C1552"/>
      <c r="D1552"/>
      <c r="E1552" t="s">
        <v>2618</v>
      </c>
      <c r="F1552" s="67"/>
      <c r="G1552" s="67"/>
      <c r="H1552" s="67"/>
    </row>
    <row r="1553" spans="1:8" s="2" customFormat="1" x14ac:dyDescent="0.25">
      <c r="A1553" t="s">
        <v>1052</v>
      </c>
      <c r="B1553" t="s">
        <v>2595</v>
      </c>
      <c r="C1553"/>
      <c r="D1553"/>
      <c r="E1553" t="s">
        <v>2619</v>
      </c>
      <c r="F1553" s="67"/>
      <c r="G1553" s="67"/>
      <c r="H1553" s="67"/>
    </row>
    <row r="1554" spans="1:8" s="2" customFormat="1" x14ac:dyDescent="0.25">
      <c r="A1554" t="s">
        <v>1052</v>
      </c>
      <c r="B1554" t="s">
        <v>2595</v>
      </c>
      <c r="C1554"/>
      <c r="D1554"/>
      <c r="E1554" t="s">
        <v>2620</v>
      </c>
      <c r="F1554" s="67"/>
      <c r="G1554" s="67"/>
      <c r="H1554" s="67"/>
    </row>
    <row r="1555" spans="1:8" s="2" customFormat="1" x14ac:dyDescent="0.25">
      <c r="A1555" t="s">
        <v>1052</v>
      </c>
      <c r="B1555" t="s">
        <v>2621</v>
      </c>
      <c r="C1555"/>
      <c r="D1555"/>
      <c r="E1555" t="s">
        <v>2622</v>
      </c>
      <c r="F1555" s="67"/>
      <c r="G1555" s="67"/>
      <c r="H1555" s="67"/>
    </row>
    <row r="1556" spans="1:8" s="2" customFormat="1" x14ac:dyDescent="0.25">
      <c r="A1556" t="s">
        <v>1052</v>
      </c>
      <c r="B1556" t="s">
        <v>2621</v>
      </c>
      <c r="C1556"/>
      <c r="D1556"/>
      <c r="E1556" t="s">
        <v>2623</v>
      </c>
      <c r="F1556" s="67"/>
      <c r="G1556" s="67"/>
      <c r="H1556" s="67"/>
    </row>
    <row r="1557" spans="1:8" s="2" customFormat="1" x14ac:dyDescent="0.25">
      <c r="A1557" t="s">
        <v>1052</v>
      </c>
      <c r="B1557" t="s">
        <v>2621</v>
      </c>
      <c r="C1557"/>
      <c r="D1557"/>
      <c r="E1557" t="s">
        <v>2624</v>
      </c>
      <c r="F1557" s="67"/>
      <c r="G1557" s="67"/>
      <c r="H1557" s="67"/>
    </row>
    <row r="1558" spans="1:8" s="2" customFormat="1" x14ac:dyDescent="0.25">
      <c r="A1558" t="s">
        <v>1052</v>
      </c>
      <c r="B1558" t="s">
        <v>2621</v>
      </c>
      <c r="C1558"/>
      <c r="D1558"/>
      <c r="E1558" t="s">
        <v>2625</v>
      </c>
      <c r="F1558" s="67"/>
      <c r="G1558" s="67"/>
      <c r="H1558" s="67"/>
    </row>
    <row r="1559" spans="1:8" s="2" customFormat="1" x14ac:dyDescent="0.25">
      <c r="A1559" t="s">
        <v>1052</v>
      </c>
      <c r="B1559" t="s">
        <v>2621</v>
      </c>
      <c r="C1559"/>
      <c r="D1559"/>
      <c r="E1559" t="s">
        <v>2626</v>
      </c>
      <c r="F1559" s="67"/>
      <c r="G1559" s="67"/>
      <c r="H1559" s="67"/>
    </row>
    <row r="1560" spans="1:8" s="2" customFormat="1" x14ac:dyDescent="0.25">
      <c r="A1560" t="s">
        <v>1052</v>
      </c>
      <c r="B1560" t="s">
        <v>2621</v>
      </c>
      <c r="C1560"/>
      <c r="D1560"/>
      <c r="E1560" t="s">
        <v>2627</v>
      </c>
      <c r="F1560" s="67"/>
      <c r="G1560" s="67"/>
      <c r="H1560" s="67"/>
    </row>
    <row r="1561" spans="1:8" s="2" customFormat="1" x14ac:dyDescent="0.25">
      <c r="A1561" t="s">
        <v>1052</v>
      </c>
      <c r="B1561" t="s">
        <v>2621</v>
      </c>
      <c r="C1561"/>
      <c r="D1561"/>
      <c r="E1561" t="s">
        <v>2628</v>
      </c>
      <c r="F1561" s="67"/>
      <c r="G1561" s="67"/>
      <c r="H1561" s="67"/>
    </row>
    <row r="1562" spans="1:8" s="2" customFormat="1" x14ac:dyDescent="0.25">
      <c r="A1562" t="s">
        <v>1052</v>
      </c>
      <c r="B1562" t="s">
        <v>2621</v>
      </c>
      <c r="C1562"/>
      <c r="D1562"/>
      <c r="E1562" t="s">
        <v>2629</v>
      </c>
      <c r="F1562" s="67"/>
      <c r="G1562" s="67"/>
      <c r="H1562" s="67"/>
    </row>
    <row r="1563" spans="1:8" s="2" customFormat="1" x14ac:dyDescent="0.25">
      <c r="A1563" t="s">
        <v>1052</v>
      </c>
      <c r="B1563" t="s">
        <v>2621</v>
      </c>
      <c r="C1563"/>
      <c r="D1563"/>
      <c r="E1563" t="s">
        <v>2630</v>
      </c>
      <c r="F1563" s="67"/>
      <c r="G1563" s="67"/>
      <c r="H1563" s="67"/>
    </row>
    <row r="1564" spans="1:8" s="2" customFormat="1" x14ac:dyDescent="0.25">
      <c r="A1564" t="s">
        <v>1052</v>
      </c>
      <c r="B1564" t="s">
        <v>2621</v>
      </c>
      <c r="C1564"/>
      <c r="D1564"/>
      <c r="E1564" t="s">
        <v>2631</v>
      </c>
      <c r="F1564" s="67"/>
      <c r="G1564" s="67"/>
      <c r="H1564" s="67"/>
    </row>
    <row r="1565" spans="1:8" s="2" customFormat="1" x14ac:dyDescent="0.25">
      <c r="A1565" t="s">
        <v>1052</v>
      </c>
      <c r="B1565" t="s">
        <v>2621</v>
      </c>
      <c r="C1565"/>
      <c r="D1565"/>
      <c r="E1565" t="s">
        <v>2632</v>
      </c>
      <c r="F1565" s="67"/>
      <c r="G1565" s="67"/>
      <c r="H1565" s="67"/>
    </row>
    <row r="1566" spans="1:8" s="2" customFormat="1" x14ac:dyDescent="0.25">
      <c r="A1566" t="s">
        <v>1052</v>
      </c>
      <c r="B1566" t="s">
        <v>2621</v>
      </c>
      <c r="C1566"/>
      <c r="D1566"/>
      <c r="E1566" t="s">
        <v>2633</v>
      </c>
      <c r="F1566" s="67"/>
      <c r="G1566" s="67"/>
      <c r="H1566" s="67"/>
    </row>
    <row r="1567" spans="1:8" s="2" customFormat="1" x14ac:dyDescent="0.25">
      <c r="A1567" t="s">
        <v>1052</v>
      </c>
      <c r="B1567" t="s">
        <v>2621</v>
      </c>
      <c r="C1567"/>
      <c r="D1567"/>
      <c r="E1567" t="s">
        <v>2634</v>
      </c>
      <c r="F1567" s="67"/>
      <c r="G1567" s="67"/>
      <c r="H1567" s="67"/>
    </row>
    <row r="1568" spans="1:8" s="2" customFormat="1" x14ac:dyDescent="0.25">
      <c r="A1568" t="s">
        <v>1052</v>
      </c>
      <c r="B1568" t="s">
        <v>2621</v>
      </c>
      <c r="C1568"/>
      <c r="D1568"/>
      <c r="E1568" t="s">
        <v>2635</v>
      </c>
      <c r="F1568" s="67"/>
      <c r="G1568" s="67"/>
      <c r="H1568" s="67"/>
    </row>
    <row r="1569" spans="1:8" s="2" customFormat="1" x14ac:dyDescent="0.25">
      <c r="A1569" t="s">
        <v>1052</v>
      </c>
      <c r="B1569" t="s">
        <v>2621</v>
      </c>
      <c r="C1569"/>
      <c r="D1569"/>
      <c r="E1569" t="s">
        <v>2636</v>
      </c>
      <c r="F1569" s="67"/>
      <c r="G1569" s="67"/>
      <c r="H1569" s="67"/>
    </row>
    <row r="1570" spans="1:8" s="2" customFormat="1" x14ac:dyDescent="0.25">
      <c r="A1570" t="s">
        <v>1052</v>
      </c>
      <c r="B1570" t="s">
        <v>2637</v>
      </c>
      <c r="C1570"/>
      <c r="D1570"/>
      <c r="E1570" t="s">
        <v>2638</v>
      </c>
      <c r="F1570" s="67"/>
      <c r="G1570" s="67"/>
      <c r="H1570" s="67"/>
    </row>
    <row r="1571" spans="1:8" s="2" customFormat="1" x14ac:dyDescent="0.25">
      <c r="A1571" t="s">
        <v>1052</v>
      </c>
      <c r="B1571" t="s">
        <v>2637</v>
      </c>
      <c r="C1571"/>
      <c r="D1571"/>
      <c r="E1571" t="s">
        <v>2639</v>
      </c>
      <c r="F1571" s="67"/>
      <c r="G1571" s="67"/>
      <c r="H1571" s="67"/>
    </row>
    <row r="1572" spans="1:8" s="2" customFormat="1" x14ac:dyDescent="0.25">
      <c r="A1572" t="s">
        <v>1052</v>
      </c>
      <c r="B1572" t="s">
        <v>2637</v>
      </c>
      <c r="C1572"/>
      <c r="D1572"/>
      <c r="E1572" t="s">
        <v>2640</v>
      </c>
      <c r="F1572" s="67"/>
      <c r="G1572" s="67"/>
      <c r="H1572" s="67"/>
    </row>
    <row r="1573" spans="1:8" s="2" customFormat="1" x14ac:dyDescent="0.25">
      <c r="A1573" t="s">
        <v>1052</v>
      </c>
      <c r="B1573" t="s">
        <v>2637</v>
      </c>
      <c r="C1573"/>
      <c r="D1573"/>
      <c r="E1573" t="s">
        <v>2641</v>
      </c>
      <c r="F1573" s="67"/>
      <c r="G1573" s="67"/>
      <c r="H1573" s="67"/>
    </row>
    <row r="1574" spans="1:8" s="2" customFormat="1" x14ac:dyDescent="0.25">
      <c r="A1574" t="s">
        <v>1052</v>
      </c>
      <c r="B1574" t="s">
        <v>2637</v>
      </c>
      <c r="C1574"/>
      <c r="D1574"/>
      <c r="E1574" t="s">
        <v>2642</v>
      </c>
      <c r="F1574" s="67"/>
      <c r="G1574" s="67"/>
      <c r="H1574" s="67"/>
    </row>
    <row r="1575" spans="1:8" s="2" customFormat="1" x14ac:dyDescent="0.25">
      <c r="A1575" t="s">
        <v>1052</v>
      </c>
      <c r="B1575" t="s">
        <v>2643</v>
      </c>
      <c r="C1575"/>
      <c r="D1575"/>
      <c r="E1575" t="s">
        <v>2644</v>
      </c>
      <c r="F1575" s="67"/>
      <c r="G1575" s="67"/>
      <c r="H1575" s="67"/>
    </row>
    <row r="1576" spans="1:8" s="2" customFormat="1" x14ac:dyDescent="0.25">
      <c r="A1576" t="s">
        <v>1052</v>
      </c>
      <c r="B1576" t="s">
        <v>2643</v>
      </c>
      <c r="C1576"/>
      <c r="D1576"/>
      <c r="E1576" t="s">
        <v>2645</v>
      </c>
      <c r="F1576" s="67"/>
      <c r="G1576" s="67"/>
      <c r="H1576" s="67"/>
    </row>
    <row r="1577" spans="1:8" s="2" customFormat="1" x14ac:dyDescent="0.25">
      <c r="A1577" t="s">
        <v>1052</v>
      </c>
      <c r="B1577" t="s">
        <v>2643</v>
      </c>
      <c r="C1577"/>
      <c r="D1577"/>
      <c r="E1577" t="s">
        <v>2646</v>
      </c>
      <c r="F1577" s="67"/>
      <c r="G1577" s="67"/>
      <c r="H1577" s="67"/>
    </row>
    <row r="1578" spans="1:8" s="2" customFormat="1" x14ac:dyDescent="0.25">
      <c r="A1578" t="s">
        <v>1052</v>
      </c>
      <c r="B1578" t="s">
        <v>2643</v>
      </c>
      <c r="C1578"/>
      <c r="D1578"/>
      <c r="E1578" t="s">
        <v>2647</v>
      </c>
      <c r="F1578" s="67"/>
      <c r="G1578" s="67"/>
      <c r="H1578" s="67"/>
    </row>
    <row r="1579" spans="1:8" s="2" customFormat="1" x14ac:dyDescent="0.25">
      <c r="A1579" t="s">
        <v>1052</v>
      </c>
      <c r="B1579" t="s">
        <v>2643</v>
      </c>
      <c r="C1579"/>
      <c r="D1579"/>
      <c r="E1579" t="s">
        <v>2648</v>
      </c>
      <c r="F1579" s="67"/>
      <c r="G1579" s="67"/>
      <c r="H1579" s="67"/>
    </row>
    <row r="1580" spans="1:8" s="2" customFormat="1" x14ac:dyDescent="0.25">
      <c r="A1580" t="s">
        <v>1052</v>
      </c>
      <c r="B1580" t="s">
        <v>2643</v>
      </c>
      <c r="C1580"/>
      <c r="D1580"/>
      <c r="E1580" t="s">
        <v>2649</v>
      </c>
      <c r="F1580" s="67"/>
      <c r="G1580" s="67"/>
      <c r="H1580" s="67"/>
    </row>
    <row r="1581" spans="1:8" s="2" customFormat="1" x14ac:dyDescent="0.25">
      <c r="A1581" t="s">
        <v>1052</v>
      </c>
      <c r="B1581" t="s">
        <v>2643</v>
      </c>
      <c r="C1581"/>
      <c r="D1581"/>
      <c r="E1581" t="s">
        <v>2650</v>
      </c>
      <c r="F1581" s="67"/>
      <c r="G1581" s="67"/>
      <c r="H1581" s="67"/>
    </row>
    <row r="1582" spans="1:8" s="2" customFormat="1" x14ac:dyDescent="0.25">
      <c r="A1582" t="s">
        <v>1052</v>
      </c>
      <c r="B1582" t="s">
        <v>2643</v>
      </c>
      <c r="C1582"/>
      <c r="D1582"/>
      <c r="E1582" t="s">
        <v>2651</v>
      </c>
      <c r="F1582" s="67"/>
      <c r="G1582" s="67"/>
      <c r="H1582" s="67"/>
    </row>
    <row r="1583" spans="1:8" s="2" customFormat="1" x14ac:dyDescent="0.25">
      <c r="A1583" t="s">
        <v>1052</v>
      </c>
      <c r="B1583" t="s">
        <v>2643</v>
      </c>
      <c r="C1583"/>
      <c r="D1583"/>
      <c r="E1583" t="s">
        <v>2652</v>
      </c>
      <c r="F1583" s="67"/>
      <c r="G1583" s="67"/>
      <c r="H1583" s="67"/>
    </row>
    <row r="1584" spans="1:8" s="2" customFormat="1" x14ac:dyDescent="0.25">
      <c r="A1584" t="s">
        <v>1052</v>
      </c>
      <c r="B1584" t="s">
        <v>2643</v>
      </c>
      <c r="C1584"/>
      <c r="D1584"/>
      <c r="E1584" t="s">
        <v>2653</v>
      </c>
      <c r="F1584" s="67"/>
      <c r="G1584" s="67"/>
      <c r="H1584" s="67"/>
    </row>
    <row r="1585" spans="1:8" s="2" customFormat="1" x14ac:dyDescent="0.25">
      <c r="A1585" t="s">
        <v>1052</v>
      </c>
      <c r="B1585" t="s">
        <v>2643</v>
      </c>
      <c r="C1585"/>
      <c r="D1585"/>
      <c r="E1585" t="s">
        <v>2654</v>
      </c>
      <c r="F1585" s="67"/>
      <c r="G1585" s="67"/>
      <c r="H1585" s="67"/>
    </row>
    <row r="1586" spans="1:8" s="2" customFormat="1" x14ac:dyDescent="0.25">
      <c r="A1586" t="s">
        <v>1052</v>
      </c>
      <c r="B1586" t="s">
        <v>2643</v>
      </c>
      <c r="C1586"/>
      <c r="D1586"/>
      <c r="E1586" t="s">
        <v>2655</v>
      </c>
      <c r="F1586" s="67"/>
      <c r="G1586" s="67"/>
      <c r="H1586" s="67"/>
    </row>
    <row r="1587" spans="1:8" s="2" customFormat="1" x14ac:dyDescent="0.25">
      <c r="A1587" t="s">
        <v>1052</v>
      </c>
      <c r="B1587" t="s">
        <v>2643</v>
      </c>
      <c r="C1587"/>
      <c r="D1587"/>
      <c r="E1587" t="s">
        <v>2656</v>
      </c>
      <c r="F1587" s="67"/>
      <c r="G1587" s="67"/>
      <c r="H1587" s="67"/>
    </row>
    <row r="1588" spans="1:8" s="2" customFormat="1" x14ac:dyDescent="0.25">
      <c r="A1588" t="s">
        <v>1052</v>
      </c>
      <c r="B1588" t="s">
        <v>2643</v>
      </c>
      <c r="C1588"/>
      <c r="D1588"/>
      <c r="E1588" t="s">
        <v>2657</v>
      </c>
      <c r="F1588" s="67"/>
      <c r="G1588" s="67"/>
      <c r="H1588" s="67"/>
    </row>
    <row r="1589" spans="1:8" s="2" customFormat="1" x14ac:dyDescent="0.25">
      <c r="A1589" t="s">
        <v>1052</v>
      </c>
      <c r="B1589" t="s">
        <v>2643</v>
      </c>
      <c r="C1589"/>
      <c r="D1589"/>
      <c r="E1589" t="s">
        <v>2658</v>
      </c>
      <c r="F1589" s="67"/>
      <c r="G1589" s="67"/>
      <c r="H1589" s="67"/>
    </row>
    <row r="1590" spans="1:8" s="2" customFormat="1" x14ac:dyDescent="0.25">
      <c r="A1590" t="s">
        <v>1052</v>
      </c>
      <c r="B1590" t="s">
        <v>2643</v>
      </c>
      <c r="C1590"/>
      <c r="D1590"/>
      <c r="E1590" t="s">
        <v>2659</v>
      </c>
      <c r="F1590" s="67"/>
      <c r="G1590" s="67"/>
      <c r="H1590" s="67"/>
    </row>
    <row r="1591" spans="1:8" s="2" customFormat="1" x14ac:dyDescent="0.25">
      <c r="A1591" t="s">
        <v>1052</v>
      </c>
      <c r="B1591" t="s">
        <v>2643</v>
      </c>
      <c r="C1591"/>
      <c r="D1591"/>
      <c r="E1591" t="s">
        <v>2660</v>
      </c>
      <c r="F1591" s="67"/>
      <c r="G1591" s="67"/>
      <c r="H1591" s="67"/>
    </row>
    <row r="1592" spans="1:8" s="2" customFormat="1" x14ac:dyDescent="0.25">
      <c r="A1592" t="s">
        <v>1052</v>
      </c>
      <c r="B1592" t="s">
        <v>2643</v>
      </c>
      <c r="C1592"/>
      <c r="D1592"/>
      <c r="E1592" t="s">
        <v>2661</v>
      </c>
      <c r="F1592" s="67"/>
      <c r="G1592" s="67"/>
      <c r="H1592" s="67"/>
    </row>
    <row r="1593" spans="1:8" s="2" customFormat="1" x14ac:dyDescent="0.25">
      <c r="A1593" t="s">
        <v>1052</v>
      </c>
      <c r="B1593" t="s">
        <v>2643</v>
      </c>
      <c r="C1593"/>
      <c r="D1593"/>
      <c r="E1593" t="s">
        <v>2662</v>
      </c>
      <c r="F1593" s="67"/>
      <c r="G1593" s="67"/>
      <c r="H1593" s="67"/>
    </row>
    <row r="1594" spans="1:8" s="2" customFormat="1" x14ac:dyDescent="0.25">
      <c r="A1594" t="s">
        <v>1052</v>
      </c>
      <c r="B1594" t="s">
        <v>2643</v>
      </c>
      <c r="C1594"/>
      <c r="D1594"/>
      <c r="E1594" t="s">
        <v>2663</v>
      </c>
      <c r="F1594" s="67"/>
      <c r="G1594" s="67"/>
      <c r="H1594" s="67"/>
    </row>
    <row r="1595" spans="1:8" s="2" customFormat="1" x14ac:dyDescent="0.25">
      <c r="A1595" t="s">
        <v>1052</v>
      </c>
      <c r="B1595" t="s">
        <v>2664</v>
      </c>
      <c r="C1595"/>
      <c r="D1595"/>
      <c r="E1595" t="s">
        <v>2665</v>
      </c>
      <c r="F1595" s="67"/>
      <c r="G1595" s="67"/>
      <c r="H1595" s="67"/>
    </row>
    <row r="1596" spans="1:8" s="2" customFormat="1" x14ac:dyDescent="0.25">
      <c r="A1596" t="s">
        <v>1052</v>
      </c>
      <c r="B1596" t="s">
        <v>2664</v>
      </c>
      <c r="C1596"/>
      <c r="D1596"/>
      <c r="E1596" t="s">
        <v>2666</v>
      </c>
      <c r="F1596" s="67"/>
      <c r="G1596" s="67"/>
      <c r="H1596" s="67"/>
    </row>
    <row r="1597" spans="1:8" s="2" customFormat="1" x14ac:dyDescent="0.25">
      <c r="A1597" t="s">
        <v>1052</v>
      </c>
      <c r="B1597" t="s">
        <v>2664</v>
      </c>
      <c r="C1597"/>
      <c r="D1597"/>
      <c r="E1597" t="s">
        <v>2667</v>
      </c>
      <c r="F1597" s="67"/>
      <c r="G1597" s="67"/>
      <c r="H1597" s="67"/>
    </row>
    <row r="1598" spans="1:8" s="2" customFormat="1" x14ac:dyDescent="0.25">
      <c r="A1598" t="s">
        <v>1052</v>
      </c>
      <c r="B1598" t="s">
        <v>2664</v>
      </c>
      <c r="C1598"/>
      <c r="D1598"/>
      <c r="E1598" t="s">
        <v>2668</v>
      </c>
      <c r="F1598" s="67"/>
      <c r="G1598" s="67"/>
      <c r="H1598" s="67"/>
    </row>
    <row r="1599" spans="1:8" s="2" customFormat="1" x14ac:dyDescent="0.25">
      <c r="A1599" t="s">
        <v>1052</v>
      </c>
      <c r="B1599" t="s">
        <v>2664</v>
      </c>
      <c r="C1599"/>
      <c r="D1599"/>
      <c r="E1599" t="s">
        <v>2669</v>
      </c>
      <c r="F1599" s="67"/>
      <c r="G1599" s="67"/>
      <c r="H1599" s="67"/>
    </row>
    <row r="1600" spans="1:8" s="2" customFormat="1" x14ac:dyDescent="0.25">
      <c r="A1600" t="s">
        <v>1052</v>
      </c>
      <c r="B1600" t="s">
        <v>2664</v>
      </c>
      <c r="C1600"/>
      <c r="D1600"/>
      <c r="E1600" t="s">
        <v>2670</v>
      </c>
      <c r="F1600" s="67"/>
      <c r="G1600" s="67"/>
      <c r="H1600" s="67"/>
    </row>
    <row r="1601" spans="1:8" s="2" customFormat="1" x14ac:dyDescent="0.25">
      <c r="A1601" t="s">
        <v>1052</v>
      </c>
      <c r="B1601" t="s">
        <v>2664</v>
      </c>
      <c r="C1601"/>
      <c r="D1601"/>
      <c r="E1601" t="s">
        <v>2671</v>
      </c>
      <c r="F1601" s="67"/>
      <c r="G1601" s="67"/>
      <c r="H1601" s="67"/>
    </row>
    <row r="1602" spans="1:8" s="2" customFormat="1" x14ac:dyDescent="0.25">
      <c r="A1602" t="s">
        <v>1052</v>
      </c>
      <c r="B1602" t="s">
        <v>2664</v>
      </c>
      <c r="C1602"/>
      <c r="D1602"/>
      <c r="E1602" t="s">
        <v>2137</v>
      </c>
      <c r="F1602" s="67"/>
      <c r="G1602" s="67"/>
      <c r="H1602" s="67"/>
    </row>
    <row r="1603" spans="1:8" s="2" customFormat="1" x14ac:dyDescent="0.25">
      <c r="A1603" t="s">
        <v>1052</v>
      </c>
      <c r="B1603" t="s">
        <v>2664</v>
      </c>
      <c r="C1603"/>
      <c r="D1603"/>
      <c r="E1603" t="s">
        <v>2672</v>
      </c>
      <c r="F1603" s="67"/>
      <c r="G1603" s="67"/>
      <c r="H1603" s="67"/>
    </row>
    <row r="1604" spans="1:8" s="2" customFormat="1" x14ac:dyDescent="0.25">
      <c r="A1604" t="s">
        <v>1052</v>
      </c>
      <c r="B1604" t="s">
        <v>2664</v>
      </c>
      <c r="C1604"/>
      <c r="D1604"/>
      <c r="E1604" t="s">
        <v>2673</v>
      </c>
      <c r="F1604" s="67"/>
      <c r="G1604" s="67"/>
      <c r="H1604" s="67"/>
    </row>
    <row r="1605" spans="1:8" s="2" customFormat="1" x14ac:dyDescent="0.25">
      <c r="A1605" t="s">
        <v>1052</v>
      </c>
      <c r="B1605" t="s">
        <v>2664</v>
      </c>
      <c r="C1605"/>
      <c r="D1605"/>
      <c r="E1605" t="s">
        <v>2674</v>
      </c>
      <c r="F1605" s="67"/>
      <c r="G1605" s="67"/>
      <c r="H1605" s="67"/>
    </row>
    <row r="1606" spans="1:8" s="2" customFormat="1" x14ac:dyDescent="0.25">
      <c r="A1606" t="s">
        <v>1052</v>
      </c>
      <c r="B1606" t="s">
        <v>2664</v>
      </c>
      <c r="C1606"/>
      <c r="D1606"/>
      <c r="E1606" t="s">
        <v>2675</v>
      </c>
      <c r="F1606" s="67"/>
      <c r="G1606" s="67"/>
      <c r="H1606" s="67"/>
    </row>
    <row r="1607" spans="1:8" s="2" customFormat="1" x14ac:dyDescent="0.25">
      <c r="A1607" t="s">
        <v>1052</v>
      </c>
      <c r="B1607" t="s">
        <v>2664</v>
      </c>
      <c r="C1607"/>
      <c r="D1607"/>
      <c r="E1607" t="s">
        <v>2676</v>
      </c>
      <c r="F1607" s="67"/>
      <c r="G1607" s="67"/>
      <c r="H1607" s="67"/>
    </row>
    <row r="1608" spans="1:8" s="2" customFormat="1" x14ac:dyDescent="0.25">
      <c r="A1608" t="s">
        <v>1052</v>
      </c>
      <c r="B1608" t="s">
        <v>2664</v>
      </c>
      <c r="C1608"/>
      <c r="D1608"/>
      <c r="E1608" t="s">
        <v>2677</v>
      </c>
      <c r="F1608" s="67"/>
      <c r="G1608" s="67"/>
      <c r="H1608" s="67"/>
    </row>
    <row r="1609" spans="1:8" s="2" customFormat="1" x14ac:dyDescent="0.25">
      <c r="A1609" t="s">
        <v>1052</v>
      </c>
      <c r="B1609" t="s">
        <v>2664</v>
      </c>
      <c r="C1609"/>
      <c r="D1609"/>
      <c r="E1609" t="s">
        <v>2678</v>
      </c>
      <c r="F1609" s="67"/>
      <c r="G1609" s="67"/>
      <c r="H1609" s="67"/>
    </row>
    <row r="1610" spans="1:8" s="2" customFormat="1" x14ac:dyDescent="0.25">
      <c r="A1610" t="s">
        <v>1052</v>
      </c>
      <c r="B1610" t="s">
        <v>2664</v>
      </c>
      <c r="C1610"/>
      <c r="D1610"/>
      <c r="E1610" t="s">
        <v>2679</v>
      </c>
      <c r="F1610" s="67"/>
      <c r="G1610" s="67"/>
      <c r="H1610" s="67"/>
    </row>
    <row r="1611" spans="1:8" s="2" customFormat="1" x14ac:dyDescent="0.25">
      <c r="A1611" t="s">
        <v>1052</v>
      </c>
      <c r="B1611" t="s">
        <v>2664</v>
      </c>
      <c r="C1611"/>
      <c r="D1611"/>
      <c r="E1611" t="s">
        <v>2680</v>
      </c>
      <c r="F1611" s="67"/>
      <c r="G1611" s="67"/>
      <c r="H1611" s="67"/>
    </row>
    <row r="1612" spans="1:8" s="2" customFormat="1" x14ac:dyDescent="0.25">
      <c r="A1612" t="s">
        <v>1052</v>
      </c>
      <c r="B1612" t="s">
        <v>2664</v>
      </c>
      <c r="C1612"/>
      <c r="D1612"/>
      <c r="E1612" t="s">
        <v>2681</v>
      </c>
      <c r="F1612" s="67"/>
      <c r="G1612" s="67"/>
      <c r="H1612" s="67"/>
    </row>
    <row r="1613" spans="1:8" s="2" customFormat="1" x14ac:dyDescent="0.25">
      <c r="A1613" t="s">
        <v>1052</v>
      </c>
      <c r="B1613" t="s">
        <v>2664</v>
      </c>
      <c r="C1613"/>
      <c r="D1613"/>
      <c r="E1613" t="s">
        <v>2682</v>
      </c>
      <c r="F1613" s="67"/>
      <c r="G1613" s="67"/>
      <c r="H1613" s="67"/>
    </row>
    <row r="1614" spans="1:8" s="2" customFormat="1" x14ac:dyDescent="0.25">
      <c r="A1614" t="s">
        <v>1052</v>
      </c>
      <c r="B1614" t="s">
        <v>2664</v>
      </c>
      <c r="C1614"/>
      <c r="D1614"/>
      <c r="E1614" t="s">
        <v>2683</v>
      </c>
      <c r="F1614" s="67"/>
      <c r="G1614" s="67"/>
      <c r="H1614" s="67"/>
    </row>
    <row r="1615" spans="1:8" s="2" customFormat="1" x14ac:dyDescent="0.25">
      <c r="A1615" t="s">
        <v>1052</v>
      </c>
      <c r="B1615" t="s">
        <v>2664</v>
      </c>
      <c r="C1615"/>
      <c r="D1615"/>
      <c r="E1615" t="s">
        <v>2684</v>
      </c>
      <c r="F1615" s="67"/>
      <c r="G1615" s="67"/>
      <c r="H1615" s="67"/>
    </row>
    <row r="1616" spans="1:8" s="2" customFormat="1" x14ac:dyDescent="0.25">
      <c r="A1616" t="s">
        <v>1052</v>
      </c>
      <c r="B1616" t="s">
        <v>2664</v>
      </c>
      <c r="C1616"/>
      <c r="D1616"/>
      <c r="E1616" t="s">
        <v>2685</v>
      </c>
      <c r="F1616" s="67"/>
      <c r="G1616" s="67"/>
      <c r="H1616" s="67"/>
    </row>
    <row r="1617" spans="1:8" s="2" customFormat="1" x14ac:dyDescent="0.25">
      <c r="A1617" t="s">
        <v>1052</v>
      </c>
      <c r="B1617" t="s">
        <v>2664</v>
      </c>
      <c r="C1617"/>
      <c r="D1617"/>
      <c r="E1617" t="s">
        <v>2686</v>
      </c>
      <c r="F1617" s="67"/>
      <c r="G1617" s="67"/>
      <c r="H1617" s="67"/>
    </row>
    <row r="1618" spans="1:8" s="2" customFormat="1" x14ac:dyDescent="0.25">
      <c r="A1618" t="s">
        <v>1052</v>
      </c>
      <c r="B1618" t="s">
        <v>2664</v>
      </c>
      <c r="C1618"/>
      <c r="D1618"/>
      <c r="E1618" t="s">
        <v>2687</v>
      </c>
      <c r="F1618" s="67"/>
      <c r="G1618" s="67"/>
      <c r="H1618" s="67"/>
    </row>
    <row r="1619" spans="1:8" s="2" customFormat="1" x14ac:dyDescent="0.25">
      <c r="A1619" t="s">
        <v>1052</v>
      </c>
      <c r="B1619" t="s">
        <v>2664</v>
      </c>
      <c r="C1619"/>
      <c r="D1619"/>
      <c r="E1619" t="s">
        <v>2688</v>
      </c>
      <c r="F1619" s="67"/>
      <c r="G1619" s="67"/>
      <c r="H1619" s="67"/>
    </row>
    <row r="1620" spans="1:8" s="2" customFormat="1" x14ac:dyDescent="0.25">
      <c r="A1620" t="s">
        <v>1052</v>
      </c>
      <c r="B1620" t="s">
        <v>2664</v>
      </c>
      <c r="C1620"/>
      <c r="D1620"/>
      <c r="E1620" t="s">
        <v>2689</v>
      </c>
      <c r="F1620" s="67"/>
      <c r="G1620" s="67"/>
      <c r="H1620" s="67"/>
    </row>
    <row r="1621" spans="1:8" s="2" customFormat="1" x14ac:dyDescent="0.25">
      <c r="A1621" t="s">
        <v>1052</v>
      </c>
      <c r="B1621" t="s">
        <v>2664</v>
      </c>
      <c r="C1621"/>
      <c r="D1621"/>
      <c r="E1621" t="s">
        <v>2690</v>
      </c>
      <c r="F1621" s="67"/>
      <c r="G1621" s="67"/>
      <c r="H1621" s="67"/>
    </row>
    <row r="1622" spans="1:8" s="2" customFormat="1" x14ac:dyDescent="0.25">
      <c r="A1622" t="s">
        <v>1052</v>
      </c>
      <c r="B1622" t="s">
        <v>2664</v>
      </c>
      <c r="C1622"/>
      <c r="D1622"/>
      <c r="E1622" t="s">
        <v>2691</v>
      </c>
      <c r="F1622" s="67"/>
      <c r="G1622" s="67"/>
      <c r="H1622" s="67"/>
    </row>
    <row r="1623" spans="1:8" s="2" customFormat="1" x14ac:dyDescent="0.25">
      <c r="A1623" t="s">
        <v>1052</v>
      </c>
      <c r="B1623" t="s">
        <v>2664</v>
      </c>
      <c r="C1623"/>
      <c r="D1623"/>
      <c r="E1623" t="s">
        <v>2692</v>
      </c>
      <c r="F1623" s="67"/>
      <c r="G1623" s="67"/>
      <c r="H1623" s="67"/>
    </row>
    <row r="1624" spans="1:8" s="2" customFormat="1" x14ac:dyDescent="0.25">
      <c r="A1624" t="s">
        <v>1052</v>
      </c>
      <c r="B1624" t="s">
        <v>2664</v>
      </c>
      <c r="C1624"/>
      <c r="D1624"/>
      <c r="E1624" t="s">
        <v>2693</v>
      </c>
      <c r="F1624" s="67"/>
      <c r="G1624" s="67"/>
      <c r="H1624" s="67"/>
    </row>
    <row r="1625" spans="1:8" s="2" customFormat="1" x14ac:dyDescent="0.25">
      <c r="A1625" t="s">
        <v>1052</v>
      </c>
      <c r="B1625" t="s">
        <v>2664</v>
      </c>
      <c r="C1625"/>
      <c r="D1625"/>
      <c r="E1625" t="s">
        <v>2694</v>
      </c>
      <c r="F1625" s="67"/>
      <c r="G1625" s="67"/>
      <c r="H1625" s="67"/>
    </row>
    <row r="1626" spans="1:8" s="2" customFormat="1" x14ac:dyDescent="0.25">
      <c r="A1626" t="s">
        <v>1052</v>
      </c>
      <c r="B1626" t="s">
        <v>2664</v>
      </c>
      <c r="C1626"/>
      <c r="D1626"/>
      <c r="E1626" t="s">
        <v>2695</v>
      </c>
      <c r="F1626" s="67"/>
      <c r="G1626" s="67"/>
      <c r="H1626" s="67"/>
    </row>
    <row r="1627" spans="1:8" s="2" customFormat="1" x14ac:dyDescent="0.25">
      <c r="A1627" t="s">
        <v>1052</v>
      </c>
      <c r="B1627" t="s">
        <v>2664</v>
      </c>
      <c r="C1627"/>
      <c r="D1627"/>
      <c r="E1627" t="s">
        <v>2696</v>
      </c>
      <c r="F1627" s="67"/>
      <c r="G1627" s="67"/>
      <c r="H1627" s="67"/>
    </row>
    <row r="1628" spans="1:8" s="2" customFormat="1" x14ac:dyDescent="0.25">
      <c r="A1628" t="s">
        <v>1052</v>
      </c>
      <c r="B1628" t="s">
        <v>2664</v>
      </c>
      <c r="C1628"/>
      <c r="D1628"/>
      <c r="E1628" t="s">
        <v>2697</v>
      </c>
      <c r="F1628" s="67"/>
      <c r="G1628" s="67"/>
      <c r="H1628" s="67"/>
    </row>
    <row r="1629" spans="1:8" s="2" customFormat="1" x14ac:dyDescent="0.25">
      <c r="A1629" t="s">
        <v>1052</v>
      </c>
      <c r="B1629" t="s">
        <v>2664</v>
      </c>
      <c r="C1629"/>
      <c r="D1629"/>
      <c r="E1629" t="s">
        <v>2698</v>
      </c>
      <c r="F1629" s="67"/>
      <c r="G1629" s="67"/>
      <c r="H1629" s="67"/>
    </row>
    <row r="1630" spans="1:8" s="2" customFormat="1" x14ac:dyDescent="0.25">
      <c r="A1630" t="s">
        <v>1052</v>
      </c>
      <c r="B1630" t="s">
        <v>2664</v>
      </c>
      <c r="C1630"/>
      <c r="D1630"/>
      <c r="E1630" t="s">
        <v>2699</v>
      </c>
      <c r="F1630" s="67"/>
      <c r="G1630" s="67"/>
      <c r="H1630" s="67"/>
    </row>
    <row r="1631" spans="1:8" s="2" customFormat="1" x14ac:dyDescent="0.25">
      <c r="A1631" t="s">
        <v>1052</v>
      </c>
      <c r="B1631" t="s">
        <v>2664</v>
      </c>
      <c r="C1631"/>
      <c r="D1631"/>
      <c r="E1631" t="s">
        <v>2700</v>
      </c>
      <c r="F1631" s="67"/>
      <c r="G1631" s="67"/>
      <c r="H1631" s="67"/>
    </row>
    <row r="1632" spans="1:8" s="2" customFormat="1" x14ac:dyDescent="0.25">
      <c r="A1632" t="s">
        <v>1052</v>
      </c>
      <c r="B1632" t="s">
        <v>2664</v>
      </c>
      <c r="C1632"/>
      <c r="D1632"/>
      <c r="E1632" t="s">
        <v>2701</v>
      </c>
      <c r="F1632" s="67"/>
      <c r="G1632" s="67"/>
      <c r="H1632" s="67"/>
    </row>
    <row r="1633" spans="1:8" s="2" customFormat="1" x14ac:dyDescent="0.25">
      <c r="A1633" t="s">
        <v>1052</v>
      </c>
      <c r="B1633" t="s">
        <v>2664</v>
      </c>
      <c r="C1633"/>
      <c r="D1633"/>
      <c r="E1633" t="s">
        <v>2702</v>
      </c>
      <c r="F1633" s="67"/>
      <c r="G1633" s="67"/>
      <c r="H1633" s="67"/>
    </row>
    <row r="1634" spans="1:8" s="2" customFormat="1" x14ac:dyDescent="0.25">
      <c r="A1634" t="s">
        <v>1052</v>
      </c>
      <c r="B1634" t="s">
        <v>2664</v>
      </c>
      <c r="C1634"/>
      <c r="D1634"/>
      <c r="E1634" t="s">
        <v>2703</v>
      </c>
      <c r="F1634" s="67"/>
      <c r="G1634" s="67"/>
      <c r="H1634" s="67"/>
    </row>
    <row r="1635" spans="1:8" s="2" customFormat="1" x14ac:dyDescent="0.25">
      <c r="A1635" t="s">
        <v>1052</v>
      </c>
      <c r="B1635" t="s">
        <v>2664</v>
      </c>
      <c r="C1635"/>
      <c r="D1635"/>
      <c r="E1635" t="s">
        <v>2464</v>
      </c>
      <c r="F1635" s="67"/>
      <c r="G1635" s="67"/>
      <c r="H1635" s="67"/>
    </row>
    <row r="1636" spans="1:8" s="2" customFormat="1" x14ac:dyDescent="0.25">
      <c r="A1636" t="s">
        <v>1052</v>
      </c>
      <c r="B1636" t="s">
        <v>2664</v>
      </c>
      <c r="C1636"/>
      <c r="D1636"/>
      <c r="E1636" t="s">
        <v>2704</v>
      </c>
      <c r="F1636" s="67"/>
      <c r="G1636" s="67"/>
      <c r="H1636" s="67"/>
    </row>
    <row r="1637" spans="1:8" s="2" customFormat="1" x14ac:dyDescent="0.25">
      <c r="A1637" t="s">
        <v>1052</v>
      </c>
      <c r="B1637" t="s">
        <v>2664</v>
      </c>
      <c r="C1637"/>
      <c r="D1637"/>
      <c r="E1637" t="s">
        <v>1159</v>
      </c>
      <c r="F1637" s="67"/>
      <c r="G1637" s="67"/>
      <c r="H1637" s="67"/>
    </row>
    <row r="1638" spans="1:8" s="2" customFormat="1" x14ac:dyDescent="0.25">
      <c r="A1638" t="s">
        <v>1052</v>
      </c>
      <c r="B1638" t="s">
        <v>2664</v>
      </c>
      <c r="C1638"/>
      <c r="D1638"/>
      <c r="E1638" t="s">
        <v>2705</v>
      </c>
      <c r="F1638" s="67"/>
      <c r="G1638" s="67"/>
      <c r="H1638" s="67"/>
    </row>
    <row r="1639" spans="1:8" s="2" customFormat="1" x14ac:dyDescent="0.25">
      <c r="A1639" t="s">
        <v>1052</v>
      </c>
      <c r="B1639" t="s">
        <v>2664</v>
      </c>
      <c r="C1639"/>
      <c r="D1639"/>
      <c r="E1639" t="s">
        <v>2706</v>
      </c>
      <c r="F1639" s="67"/>
      <c r="G1639" s="67"/>
      <c r="H1639" s="67"/>
    </row>
    <row r="1640" spans="1:8" s="2" customFormat="1" x14ac:dyDescent="0.25">
      <c r="A1640" t="s">
        <v>1052</v>
      </c>
      <c r="B1640" t="s">
        <v>2664</v>
      </c>
      <c r="C1640"/>
      <c r="D1640"/>
      <c r="E1640" t="s">
        <v>2707</v>
      </c>
      <c r="F1640" s="67"/>
      <c r="G1640" s="67"/>
      <c r="H1640" s="67"/>
    </row>
    <row r="1641" spans="1:8" s="2" customFormat="1" x14ac:dyDescent="0.25">
      <c r="A1641" t="s">
        <v>1052</v>
      </c>
      <c r="B1641" t="s">
        <v>2664</v>
      </c>
      <c r="C1641"/>
      <c r="D1641"/>
      <c r="E1641" t="s">
        <v>2708</v>
      </c>
      <c r="F1641" s="67"/>
      <c r="G1641" s="67"/>
      <c r="H1641" s="67"/>
    </row>
    <row r="1642" spans="1:8" s="2" customFormat="1" x14ac:dyDescent="0.25">
      <c r="A1642" t="s">
        <v>1052</v>
      </c>
      <c r="B1642" t="s">
        <v>2664</v>
      </c>
      <c r="C1642"/>
      <c r="D1642"/>
      <c r="E1642" t="s">
        <v>2709</v>
      </c>
      <c r="F1642" s="67"/>
      <c r="G1642" s="67"/>
      <c r="H1642" s="67"/>
    </row>
    <row r="1643" spans="1:8" s="2" customFormat="1" x14ac:dyDescent="0.25">
      <c r="A1643" t="s">
        <v>1052</v>
      </c>
      <c r="B1643" t="s">
        <v>2664</v>
      </c>
      <c r="C1643"/>
      <c r="D1643"/>
      <c r="E1643" t="s">
        <v>2710</v>
      </c>
      <c r="F1643" s="67"/>
      <c r="G1643" s="67"/>
      <c r="H1643" s="67"/>
    </row>
    <row r="1644" spans="1:8" s="2" customFormat="1" x14ac:dyDescent="0.25">
      <c r="A1644" t="s">
        <v>1052</v>
      </c>
      <c r="B1644" t="s">
        <v>2664</v>
      </c>
      <c r="C1644"/>
      <c r="D1644"/>
      <c r="E1644" t="s">
        <v>2711</v>
      </c>
      <c r="F1644" s="67"/>
      <c r="G1644" s="67"/>
      <c r="H1644" s="67"/>
    </row>
    <row r="1645" spans="1:8" s="2" customFormat="1" x14ac:dyDescent="0.25">
      <c r="A1645" t="s">
        <v>1052</v>
      </c>
      <c r="B1645" t="s">
        <v>2664</v>
      </c>
      <c r="C1645"/>
      <c r="D1645"/>
      <c r="E1645" t="s">
        <v>2712</v>
      </c>
      <c r="F1645" s="67"/>
      <c r="G1645" s="67"/>
      <c r="H1645" s="67"/>
    </row>
    <row r="1646" spans="1:8" s="2" customFormat="1" x14ac:dyDescent="0.25">
      <c r="A1646" t="s">
        <v>1052</v>
      </c>
      <c r="B1646" t="s">
        <v>2664</v>
      </c>
      <c r="C1646"/>
      <c r="D1646"/>
      <c r="E1646" t="s">
        <v>2713</v>
      </c>
      <c r="F1646" s="67"/>
      <c r="G1646" s="67"/>
      <c r="H1646" s="67"/>
    </row>
    <row r="1647" spans="1:8" s="2" customFormat="1" x14ac:dyDescent="0.25">
      <c r="A1647" t="s">
        <v>1052</v>
      </c>
      <c r="B1647" t="s">
        <v>1231</v>
      </c>
      <c r="C1647"/>
      <c r="D1647"/>
      <c r="E1647" t="s">
        <v>2714</v>
      </c>
      <c r="F1647" s="67"/>
      <c r="G1647" s="67"/>
      <c r="H1647" s="67"/>
    </row>
    <row r="1648" spans="1:8" s="2" customFormat="1" x14ac:dyDescent="0.25">
      <c r="A1648" t="s">
        <v>1052</v>
      </c>
      <c r="B1648" t="s">
        <v>1231</v>
      </c>
      <c r="C1648"/>
      <c r="D1648"/>
      <c r="E1648" t="s">
        <v>2715</v>
      </c>
      <c r="F1648" s="67"/>
      <c r="G1648" s="67"/>
      <c r="H1648" s="67"/>
    </row>
    <row r="1649" spans="1:8" s="2" customFormat="1" x14ac:dyDescent="0.25">
      <c r="A1649" t="s">
        <v>1052</v>
      </c>
      <c r="B1649" t="s">
        <v>2716</v>
      </c>
      <c r="C1649"/>
      <c r="D1649"/>
      <c r="E1649" t="s">
        <v>2717</v>
      </c>
      <c r="F1649" s="67"/>
      <c r="G1649" s="67"/>
      <c r="H1649" s="67"/>
    </row>
    <row r="1650" spans="1:8" s="2" customFormat="1" x14ac:dyDescent="0.25">
      <c r="A1650" t="s">
        <v>1052</v>
      </c>
      <c r="B1650" t="s">
        <v>2716</v>
      </c>
      <c r="C1650"/>
      <c r="D1650"/>
      <c r="E1650" t="s">
        <v>2718</v>
      </c>
      <c r="F1650" s="67"/>
      <c r="G1650" s="67"/>
      <c r="H1650" s="67"/>
    </row>
    <row r="1651" spans="1:8" s="2" customFormat="1" x14ac:dyDescent="0.25">
      <c r="A1651" t="s">
        <v>1052</v>
      </c>
      <c r="B1651" t="s">
        <v>2716</v>
      </c>
      <c r="C1651"/>
      <c r="D1651"/>
      <c r="E1651" t="s">
        <v>2719</v>
      </c>
      <c r="F1651" s="67"/>
      <c r="G1651" s="67"/>
      <c r="H1651" s="67"/>
    </row>
    <row r="1652" spans="1:8" s="2" customFormat="1" x14ac:dyDescent="0.25">
      <c r="A1652" t="s">
        <v>1052</v>
      </c>
      <c r="B1652" t="s">
        <v>2716</v>
      </c>
      <c r="C1652"/>
      <c r="D1652"/>
      <c r="E1652" t="s">
        <v>2720</v>
      </c>
      <c r="F1652" s="67"/>
      <c r="G1652" s="67"/>
      <c r="H1652" s="67"/>
    </row>
    <row r="1653" spans="1:8" s="2" customFormat="1" x14ac:dyDescent="0.25">
      <c r="A1653" t="s">
        <v>1052</v>
      </c>
      <c r="B1653" t="s">
        <v>2716</v>
      </c>
      <c r="C1653"/>
      <c r="D1653"/>
      <c r="E1653" t="s">
        <v>2721</v>
      </c>
      <c r="F1653" s="67"/>
      <c r="G1653" s="67"/>
      <c r="H1653" s="67"/>
    </row>
    <row r="1654" spans="1:8" s="2" customFormat="1" x14ac:dyDescent="0.25">
      <c r="A1654" t="s">
        <v>1052</v>
      </c>
      <c r="B1654" t="s">
        <v>2716</v>
      </c>
      <c r="C1654"/>
      <c r="D1654"/>
      <c r="E1654" t="s">
        <v>2722</v>
      </c>
      <c r="F1654" s="67"/>
      <c r="G1654" s="67"/>
      <c r="H1654" s="67"/>
    </row>
    <row r="1655" spans="1:8" s="2" customFormat="1" x14ac:dyDescent="0.25">
      <c r="A1655" t="s">
        <v>1052</v>
      </c>
      <c r="B1655" t="s">
        <v>2716</v>
      </c>
      <c r="C1655"/>
      <c r="D1655"/>
      <c r="E1655" t="s">
        <v>2723</v>
      </c>
      <c r="F1655" s="67"/>
      <c r="G1655" s="67"/>
      <c r="H1655" s="67"/>
    </row>
    <row r="1656" spans="1:8" s="2" customFormat="1" x14ac:dyDescent="0.25">
      <c r="A1656" t="s">
        <v>1052</v>
      </c>
      <c r="B1656" t="s">
        <v>2716</v>
      </c>
      <c r="C1656"/>
      <c r="D1656"/>
      <c r="E1656" t="s">
        <v>2724</v>
      </c>
      <c r="F1656" s="67"/>
      <c r="G1656" s="67"/>
      <c r="H1656" s="67"/>
    </row>
    <row r="1657" spans="1:8" s="2" customFormat="1" x14ac:dyDescent="0.25">
      <c r="A1657" t="s">
        <v>1052</v>
      </c>
      <c r="B1657" t="s">
        <v>2716</v>
      </c>
      <c r="C1657"/>
      <c r="D1657"/>
      <c r="E1657" t="s">
        <v>2725</v>
      </c>
      <c r="F1657" s="67"/>
      <c r="G1657" s="67"/>
      <c r="H1657" s="67"/>
    </row>
    <row r="1658" spans="1:8" s="2" customFormat="1" x14ac:dyDescent="0.25">
      <c r="A1658" t="s">
        <v>1052</v>
      </c>
      <c r="B1658" t="s">
        <v>2716</v>
      </c>
      <c r="C1658"/>
      <c r="D1658"/>
      <c r="E1658" t="s">
        <v>2726</v>
      </c>
      <c r="F1658" s="67"/>
      <c r="G1658" s="67"/>
      <c r="H1658" s="67"/>
    </row>
    <row r="1659" spans="1:8" s="2" customFormat="1" x14ac:dyDescent="0.25">
      <c r="A1659" t="s">
        <v>1052</v>
      </c>
      <c r="B1659" t="s">
        <v>2716</v>
      </c>
      <c r="C1659"/>
      <c r="D1659"/>
      <c r="E1659" t="s">
        <v>2727</v>
      </c>
      <c r="F1659" s="67"/>
      <c r="G1659" s="67"/>
      <c r="H1659" s="67"/>
    </row>
    <row r="1660" spans="1:8" s="2" customFormat="1" x14ac:dyDescent="0.25">
      <c r="A1660" t="s">
        <v>1052</v>
      </c>
      <c r="B1660" t="s">
        <v>2716</v>
      </c>
      <c r="C1660"/>
      <c r="D1660"/>
      <c r="E1660" t="s">
        <v>2728</v>
      </c>
      <c r="F1660" s="67"/>
      <c r="G1660" s="67"/>
      <c r="H1660" s="67"/>
    </row>
    <row r="1661" spans="1:8" s="2" customFormat="1" x14ac:dyDescent="0.25">
      <c r="A1661" t="s">
        <v>1052</v>
      </c>
      <c r="B1661" t="s">
        <v>2716</v>
      </c>
      <c r="C1661"/>
      <c r="D1661"/>
      <c r="E1661" t="s">
        <v>2729</v>
      </c>
      <c r="F1661" s="67"/>
      <c r="G1661" s="67"/>
      <c r="H1661" s="67"/>
    </row>
    <row r="1662" spans="1:8" s="2" customFormat="1" x14ac:dyDescent="0.25">
      <c r="A1662" t="s">
        <v>1052</v>
      </c>
      <c r="B1662" t="s">
        <v>2716</v>
      </c>
      <c r="C1662"/>
      <c r="D1662"/>
      <c r="E1662" t="s">
        <v>2730</v>
      </c>
      <c r="F1662" s="67"/>
      <c r="G1662" s="67"/>
      <c r="H1662" s="67"/>
    </row>
    <row r="1663" spans="1:8" s="2" customFormat="1" x14ac:dyDescent="0.25">
      <c r="A1663" t="s">
        <v>1052</v>
      </c>
      <c r="B1663" t="s">
        <v>2716</v>
      </c>
      <c r="C1663"/>
      <c r="D1663"/>
      <c r="E1663" t="s">
        <v>2731</v>
      </c>
      <c r="F1663" s="67"/>
      <c r="G1663" s="67"/>
      <c r="H1663" s="67"/>
    </row>
    <row r="1664" spans="1:8" s="2" customFormat="1" x14ac:dyDescent="0.25">
      <c r="A1664" t="s">
        <v>1052</v>
      </c>
      <c r="B1664" t="s">
        <v>2716</v>
      </c>
      <c r="C1664"/>
      <c r="D1664"/>
      <c r="E1664" t="s">
        <v>2732</v>
      </c>
      <c r="F1664" s="67"/>
      <c r="G1664" s="67"/>
      <c r="H1664" s="67"/>
    </row>
    <row r="1665" spans="1:8" s="2" customFormat="1" x14ac:dyDescent="0.25">
      <c r="A1665" t="s">
        <v>1052</v>
      </c>
      <c r="B1665" t="s">
        <v>2716</v>
      </c>
      <c r="C1665"/>
      <c r="D1665"/>
      <c r="E1665" t="s">
        <v>2733</v>
      </c>
      <c r="F1665" s="67"/>
      <c r="G1665" s="67"/>
      <c r="H1665" s="67"/>
    </row>
    <row r="1666" spans="1:8" s="2" customFormat="1" x14ac:dyDescent="0.25">
      <c r="A1666" t="s">
        <v>1052</v>
      </c>
      <c r="B1666" t="s">
        <v>2716</v>
      </c>
      <c r="C1666"/>
      <c r="D1666"/>
      <c r="E1666" t="s">
        <v>2734</v>
      </c>
      <c r="F1666" s="67"/>
      <c r="G1666" s="67"/>
      <c r="H1666" s="67"/>
    </row>
    <row r="1667" spans="1:8" s="2" customFormat="1" x14ac:dyDescent="0.25">
      <c r="A1667" t="s">
        <v>1052</v>
      </c>
      <c r="B1667" t="s">
        <v>2716</v>
      </c>
      <c r="C1667"/>
      <c r="D1667"/>
      <c r="E1667" t="s">
        <v>2735</v>
      </c>
      <c r="F1667" s="67"/>
      <c r="G1667" s="67"/>
      <c r="H1667" s="67"/>
    </row>
    <row r="1668" spans="1:8" s="2" customFormat="1" x14ac:dyDescent="0.25">
      <c r="A1668" t="s">
        <v>1052</v>
      </c>
      <c r="B1668" t="s">
        <v>2716</v>
      </c>
      <c r="C1668"/>
      <c r="D1668"/>
      <c r="E1668" t="s">
        <v>2736</v>
      </c>
      <c r="F1668" s="67"/>
      <c r="G1668" s="67"/>
      <c r="H1668" s="67"/>
    </row>
    <row r="1669" spans="1:8" s="2" customFormat="1" x14ac:dyDescent="0.25">
      <c r="A1669" t="s">
        <v>1052</v>
      </c>
      <c r="B1669" t="s">
        <v>2716</v>
      </c>
      <c r="C1669"/>
      <c r="D1669"/>
      <c r="E1669" t="s">
        <v>2737</v>
      </c>
      <c r="F1669" s="67"/>
      <c r="G1669" s="67"/>
      <c r="H1669" s="67"/>
    </row>
    <row r="1670" spans="1:8" s="2" customFormat="1" x14ac:dyDescent="0.25">
      <c r="A1670" t="s">
        <v>1052</v>
      </c>
      <c r="B1670" t="s">
        <v>2716</v>
      </c>
      <c r="C1670"/>
      <c r="D1670"/>
      <c r="E1670" t="s">
        <v>2738</v>
      </c>
      <c r="F1670" s="67"/>
      <c r="G1670" s="67"/>
      <c r="H1670" s="67"/>
    </row>
    <row r="1671" spans="1:8" s="2" customFormat="1" x14ac:dyDescent="0.25">
      <c r="A1671" t="s">
        <v>1052</v>
      </c>
      <c r="B1671" t="s">
        <v>2716</v>
      </c>
      <c r="C1671"/>
      <c r="D1671"/>
      <c r="E1671" t="s">
        <v>2739</v>
      </c>
      <c r="F1671" s="67"/>
      <c r="G1671" s="67"/>
      <c r="H1671" s="67"/>
    </row>
    <row r="1672" spans="1:8" s="2" customFormat="1" x14ac:dyDescent="0.25">
      <c r="A1672" t="s">
        <v>1052</v>
      </c>
      <c r="B1672" t="s">
        <v>2716</v>
      </c>
      <c r="C1672"/>
      <c r="D1672"/>
      <c r="E1672" t="s">
        <v>2740</v>
      </c>
      <c r="F1672" s="67"/>
      <c r="G1672" s="67"/>
      <c r="H1672" s="67"/>
    </row>
    <row r="1673" spans="1:8" s="2" customFormat="1" x14ac:dyDescent="0.25">
      <c r="A1673" t="s">
        <v>1052</v>
      </c>
      <c r="B1673" t="s">
        <v>2716</v>
      </c>
      <c r="C1673"/>
      <c r="D1673"/>
      <c r="E1673" t="s">
        <v>2741</v>
      </c>
      <c r="F1673" s="67"/>
      <c r="G1673" s="67"/>
      <c r="H1673" s="67"/>
    </row>
    <row r="1674" spans="1:8" s="2" customFormat="1" x14ac:dyDescent="0.25">
      <c r="A1674" t="s">
        <v>1052</v>
      </c>
      <c r="B1674" t="s">
        <v>2716</v>
      </c>
      <c r="C1674"/>
      <c r="D1674"/>
      <c r="E1674" t="s">
        <v>2742</v>
      </c>
      <c r="F1674" s="67"/>
      <c r="G1674" s="67"/>
      <c r="H1674" s="67"/>
    </row>
    <row r="1675" spans="1:8" s="2" customFormat="1" x14ac:dyDescent="0.25">
      <c r="A1675" t="s">
        <v>1052</v>
      </c>
      <c r="B1675" t="s">
        <v>2743</v>
      </c>
      <c r="C1675"/>
      <c r="D1675"/>
      <c r="E1675" t="s">
        <v>2744</v>
      </c>
      <c r="F1675" s="67"/>
      <c r="G1675" s="67"/>
      <c r="H1675" s="67"/>
    </row>
    <row r="1676" spans="1:8" s="2" customFormat="1" x14ac:dyDescent="0.25">
      <c r="A1676" t="s">
        <v>1052</v>
      </c>
      <c r="B1676" t="s">
        <v>2745</v>
      </c>
      <c r="C1676"/>
      <c r="D1676"/>
      <c r="E1676" t="s">
        <v>2746</v>
      </c>
      <c r="F1676" s="67"/>
      <c r="G1676" s="67"/>
      <c r="H1676" s="67"/>
    </row>
    <row r="1677" spans="1:8" s="2" customFormat="1" x14ac:dyDescent="0.25">
      <c r="A1677" t="s">
        <v>1052</v>
      </c>
      <c r="B1677" t="s">
        <v>2745</v>
      </c>
      <c r="C1677"/>
      <c r="D1677"/>
      <c r="E1677" t="s">
        <v>2747</v>
      </c>
      <c r="F1677" s="67"/>
      <c r="G1677" s="67"/>
      <c r="H1677" s="67"/>
    </row>
    <row r="1678" spans="1:8" s="2" customFormat="1" x14ac:dyDescent="0.25">
      <c r="A1678" t="s">
        <v>1052</v>
      </c>
      <c r="B1678" t="s">
        <v>2745</v>
      </c>
      <c r="C1678"/>
      <c r="D1678"/>
      <c r="E1678" t="s">
        <v>2748</v>
      </c>
      <c r="F1678" s="67"/>
      <c r="G1678" s="67"/>
      <c r="H1678" s="67"/>
    </row>
    <row r="1679" spans="1:8" s="2" customFormat="1" x14ac:dyDescent="0.25">
      <c r="A1679" t="s">
        <v>1052</v>
      </c>
      <c r="B1679" t="s">
        <v>2745</v>
      </c>
      <c r="C1679"/>
      <c r="D1679"/>
      <c r="E1679" t="s">
        <v>2749</v>
      </c>
      <c r="F1679" s="67"/>
      <c r="G1679" s="67"/>
      <c r="H1679" s="67"/>
    </row>
    <row r="1680" spans="1:8" s="2" customFormat="1" x14ac:dyDescent="0.25">
      <c r="A1680" t="s">
        <v>1052</v>
      </c>
      <c r="B1680" t="s">
        <v>2745</v>
      </c>
      <c r="C1680"/>
      <c r="D1680"/>
      <c r="E1680" t="s">
        <v>2750</v>
      </c>
      <c r="F1680" s="67"/>
      <c r="G1680" s="67"/>
      <c r="H1680" s="67"/>
    </row>
    <row r="1681" spans="1:8" s="2" customFormat="1" x14ac:dyDescent="0.25">
      <c r="A1681" t="s">
        <v>1052</v>
      </c>
      <c r="B1681" t="s">
        <v>2745</v>
      </c>
      <c r="C1681"/>
      <c r="D1681"/>
      <c r="E1681" t="s">
        <v>2751</v>
      </c>
      <c r="F1681" s="67"/>
      <c r="G1681" s="67"/>
      <c r="H1681" s="67"/>
    </row>
    <row r="1682" spans="1:8" s="2" customFormat="1" x14ac:dyDescent="0.25">
      <c r="A1682" t="s">
        <v>1052</v>
      </c>
      <c r="B1682" t="s">
        <v>2745</v>
      </c>
      <c r="C1682"/>
      <c r="D1682"/>
      <c r="E1682" t="s">
        <v>2752</v>
      </c>
      <c r="F1682" s="67"/>
      <c r="G1682" s="67"/>
      <c r="H1682" s="67"/>
    </row>
    <row r="1683" spans="1:8" s="2" customFormat="1" x14ac:dyDescent="0.25">
      <c r="A1683" t="s">
        <v>1052</v>
      </c>
      <c r="B1683" t="s">
        <v>2745</v>
      </c>
      <c r="C1683"/>
      <c r="D1683"/>
      <c r="E1683" t="s">
        <v>2753</v>
      </c>
      <c r="F1683" s="67"/>
      <c r="G1683" s="67"/>
      <c r="H1683" s="67"/>
    </row>
    <row r="1684" spans="1:8" s="2" customFormat="1" x14ac:dyDescent="0.25">
      <c r="A1684" t="s">
        <v>1052</v>
      </c>
      <c r="B1684" t="s">
        <v>2745</v>
      </c>
      <c r="C1684"/>
      <c r="D1684"/>
      <c r="E1684" t="s">
        <v>2754</v>
      </c>
      <c r="F1684" s="67"/>
      <c r="G1684" s="67"/>
      <c r="H1684" s="67"/>
    </row>
    <row r="1685" spans="1:8" s="2" customFormat="1" x14ac:dyDescent="0.25">
      <c r="A1685" t="s">
        <v>1052</v>
      </c>
      <c r="B1685" t="s">
        <v>2745</v>
      </c>
      <c r="C1685"/>
      <c r="D1685"/>
      <c r="E1685" t="s">
        <v>2755</v>
      </c>
      <c r="F1685" s="67"/>
      <c r="G1685" s="67"/>
      <c r="H1685" s="67"/>
    </row>
    <row r="1686" spans="1:8" s="2" customFormat="1" x14ac:dyDescent="0.25">
      <c r="A1686" t="s">
        <v>1052</v>
      </c>
      <c r="B1686" t="s">
        <v>2745</v>
      </c>
      <c r="C1686"/>
      <c r="D1686"/>
      <c r="E1686" t="s">
        <v>2756</v>
      </c>
      <c r="F1686" s="67"/>
      <c r="G1686" s="67"/>
      <c r="H1686" s="67"/>
    </row>
    <row r="1687" spans="1:8" s="2" customFormat="1" x14ac:dyDescent="0.25">
      <c r="A1687" t="s">
        <v>1052</v>
      </c>
      <c r="B1687" t="s">
        <v>2745</v>
      </c>
      <c r="C1687"/>
      <c r="D1687"/>
      <c r="E1687" t="s">
        <v>2757</v>
      </c>
      <c r="F1687" s="67"/>
      <c r="G1687" s="67"/>
      <c r="H1687" s="67"/>
    </row>
    <row r="1688" spans="1:8" s="2" customFormat="1" x14ac:dyDescent="0.25">
      <c r="A1688" t="s">
        <v>1052</v>
      </c>
      <c r="B1688" t="s">
        <v>2745</v>
      </c>
      <c r="C1688"/>
      <c r="D1688"/>
      <c r="E1688" t="s">
        <v>2758</v>
      </c>
      <c r="F1688" s="67"/>
      <c r="G1688" s="67"/>
      <c r="H1688" s="67"/>
    </row>
    <row r="1689" spans="1:8" s="2" customFormat="1" x14ac:dyDescent="0.25">
      <c r="A1689" t="s">
        <v>1052</v>
      </c>
      <c r="B1689" t="s">
        <v>2745</v>
      </c>
      <c r="C1689"/>
      <c r="D1689"/>
      <c r="E1689" t="s">
        <v>2759</v>
      </c>
      <c r="F1689" s="67"/>
      <c r="G1689" s="67"/>
      <c r="H1689" s="67"/>
    </row>
    <row r="1690" spans="1:8" s="2" customFormat="1" x14ac:dyDescent="0.25">
      <c r="A1690" t="s">
        <v>1052</v>
      </c>
      <c r="B1690" t="s">
        <v>2745</v>
      </c>
      <c r="C1690"/>
      <c r="D1690"/>
      <c r="E1690" t="s">
        <v>2760</v>
      </c>
      <c r="F1690" s="67"/>
      <c r="G1690" s="67"/>
      <c r="H1690" s="67"/>
    </row>
    <row r="1691" spans="1:8" s="2" customFormat="1" x14ac:dyDescent="0.25">
      <c r="A1691" t="s">
        <v>1052</v>
      </c>
      <c r="B1691" t="s">
        <v>2745</v>
      </c>
      <c r="C1691"/>
      <c r="D1691"/>
      <c r="E1691" t="s">
        <v>2761</v>
      </c>
      <c r="F1691" s="67"/>
      <c r="G1691" s="67"/>
      <c r="H1691" s="67"/>
    </row>
    <row r="1692" spans="1:8" s="2" customFormat="1" x14ac:dyDescent="0.25">
      <c r="A1692" t="s">
        <v>1052</v>
      </c>
      <c r="B1692"/>
      <c r="C1692" t="s">
        <v>645</v>
      </c>
      <c r="D1692" t="s">
        <v>2292</v>
      </c>
      <c r="E1692" t="s">
        <v>2762</v>
      </c>
      <c r="F1692" s="67"/>
      <c r="G1692" s="67"/>
      <c r="H1692" s="67"/>
    </row>
    <row r="1693" spans="1:8" s="2" customFormat="1" x14ac:dyDescent="0.25">
      <c r="A1693" t="s">
        <v>1052</v>
      </c>
      <c r="B1693"/>
      <c r="C1693" t="s">
        <v>645</v>
      </c>
      <c r="D1693"/>
      <c r="E1693" t="s">
        <v>2763</v>
      </c>
      <c r="F1693" s="67"/>
      <c r="G1693" s="67"/>
      <c r="H1693" s="67"/>
    </row>
    <row r="1694" spans="1:8" s="2" customFormat="1" x14ac:dyDescent="0.25">
      <c r="A1694" t="s">
        <v>1052</v>
      </c>
      <c r="B1694"/>
      <c r="C1694" t="s">
        <v>645</v>
      </c>
      <c r="D1694"/>
      <c r="E1694" t="s">
        <v>2764</v>
      </c>
      <c r="F1694" s="67"/>
      <c r="G1694" s="67"/>
      <c r="H1694" s="67"/>
    </row>
    <row r="1695" spans="1:8" s="2" customFormat="1" x14ac:dyDescent="0.25">
      <c r="A1695" t="s">
        <v>1052</v>
      </c>
      <c r="B1695"/>
      <c r="C1695" t="s">
        <v>645</v>
      </c>
      <c r="D1695"/>
      <c r="E1695" t="s">
        <v>2765</v>
      </c>
      <c r="F1695" s="67"/>
      <c r="G1695" s="67"/>
      <c r="H1695" s="67"/>
    </row>
    <row r="1696" spans="1:8" s="2" customFormat="1" x14ac:dyDescent="0.25">
      <c r="A1696" t="s">
        <v>1052</v>
      </c>
      <c r="B1696"/>
      <c r="C1696" t="s">
        <v>645</v>
      </c>
      <c r="D1696"/>
      <c r="E1696" t="s">
        <v>2766</v>
      </c>
      <c r="F1696" s="67"/>
      <c r="G1696" s="67"/>
      <c r="H1696" s="67"/>
    </row>
    <row r="1697" spans="1:8" s="2" customFormat="1" x14ac:dyDescent="0.25">
      <c r="A1697" t="s">
        <v>1052</v>
      </c>
      <c r="B1697"/>
      <c r="C1697" t="s">
        <v>645</v>
      </c>
      <c r="D1697"/>
      <c r="E1697" t="s">
        <v>2767</v>
      </c>
      <c r="F1697" s="67"/>
      <c r="G1697" s="67"/>
      <c r="H1697" s="67"/>
    </row>
    <row r="1698" spans="1:8" s="2" customFormat="1" x14ac:dyDescent="0.25">
      <c r="A1698" t="s">
        <v>1052</v>
      </c>
      <c r="B1698"/>
      <c r="C1698" t="s">
        <v>645</v>
      </c>
      <c r="D1698"/>
      <c r="E1698" t="s">
        <v>2768</v>
      </c>
      <c r="F1698" s="67"/>
      <c r="G1698" s="67"/>
      <c r="H1698" s="67"/>
    </row>
    <row r="1699" spans="1:8" s="2" customFormat="1" x14ac:dyDescent="0.25">
      <c r="A1699" t="s">
        <v>1052</v>
      </c>
      <c r="B1699"/>
      <c r="C1699" t="s">
        <v>647</v>
      </c>
      <c r="D1699" t="s">
        <v>2292</v>
      </c>
      <c r="E1699" t="s">
        <v>2769</v>
      </c>
      <c r="F1699" s="67"/>
      <c r="G1699" s="67"/>
      <c r="H1699" s="67"/>
    </row>
    <row r="1700" spans="1:8" s="2" customFormat="1" x14ac:dyDescent="0.25">
      <c r="A1700" t="s">
        <v>1052</v>
      </c>
      <c r="B1700"/>
      <c r="C1700" t="s">
        <v>647</v>
      </c>
      <c r="D1700" t="s">
        <v>2292</v>
      </c>
      <c r="E1700" t="s">
        <v>2770</v>
      </c>
      <c r="F1700" s="67"/>
      <c r="G1700" s="67"/>
      <c r="H1700" s="67"/>
    </row>
    <row r="1701" spans="1:8" s="2" customFormat="1" x14ac:dyDescent="0.25">
      <c r="A1701" t="s">
        <v>1052</v>
      </c>
      <c r="B1701"/>
      <c r="C1701" t="s">
        <v>647</v>
      </c>
      <c r="D1701" t="s">
        <v>2292</v>
      </c>
      <c r="E1701" t="s">
        <v>2771</v>
      </c>
      <c r="F1701" s="67"/>
      <c r="G1701" s="67"/>
      <c r="H1701" s="67"/>
    </row>
    <row r="1702" spans="1:8" s="2" customFormat="1" x14ac:dyDescent="0.25">
      <c r="A1702" t="s">
        <v>1052</v>
      </c>
      <c r="B1702"/>
      <c r="C1702" t="s">
        <v>647</v>
      </c>
      <c r="D1702" t="s">
        <v>2292</v>
      </c>
      <c r="E1702" t="s">
        <v>2772</v>
      </c>
      <c r="F1702" s="67"/>
      <c r="G1702" s="67"/>
      <c r="H1702" s="67"/>
    </row>
    <row r="1703" spans="1:8" s="2" customFormat="1" x14ac:dyDescent="0.25">
      <c r="A1703" t="s">
        <v>1052</v>
      </c>
      <c r="B1703"/>
      <c r="C1703" t="s">
        <v>647</v>
      </c>
      <c r="D1703" t="s">
        <v>2292</v>
      </c>
      <c r="E1703" t="s">
        <v>2773</v>
      </c>
      <c r="F1703" s="67"/>
      <c r="G1703" s="67"/>
      <c r="H1703" s="67"/>
    </row>
    <row r="1704" spans="1:8" s="2" customFormat="1" x14ac:dyDescent="0.25">
      <c r="A1704" t="s">
        <v>1052</v>
      </c>
      <c r="B1704"/>
      <c r="C1704" t="s">
        <v>647</v>
      </c>
      <c r="D1704" t="s">
        <v>2292</v>
      </c>
      <c r="E1704" t="s">
        <v>2774</v>
      </c>
      <c r="F1704" s="67"/>
      <c r="G1704" s="67"/>
      <c r="H1704" s="67"/>
    </row>
    <row r="1705" spans="1:8" s="2" customFormat="1" x14ac:dyDescent="0.25">
      <c r="A1705" t="s">
        <v>1052</v>
      </c>
      <c r="B1705"/>
      <c r="C1705" t="s">
        <v>647</v>
      </c>
      <c r="D1705" t="s">
        <v>2292</v>
      </c>
      <c r="E1705" t="s">
        <v>2775</v>
      </c>
      <c r="F1705" s="67"/>
      <c r="G1705" s="67"/>
      <c r="H1705" s="67"/>
    </row>
    <row r="1706" spans="1:8" s="2" customFormat="1" x14ac:dyDescent="0.25">
      <c r="A1706" t="s">
        <v>1052</v>
      </c>
      <c r="B1706"/>
      <c r="C1706" t="s">
        <v>647</v>
      </c>
      <c r="D1706" t="s">
        <v>2292</v>
      </c>
      <c r="E1706" t="s">
        <v>2776</v>
      </c>
      <c r="F1706" s="67"/>
      <c r="G1706" s="67"/>
      <c r="H1706" s="67"/>
    </row>
    <row r="1707" spans="1:8" s="2" customFormat="1" x14ac:dyDescent="0.25">
      <c r="A1707" t="s">
        <v>1052</v>
      </c>
      <c r="B1707"/>
      <c r="C1707" t="s">
        <v>647</v>
      </c>
      <c r="D1707" t="s">
        <v>2292</v>
      </c>
      <c r="E1707" t="s">
        <v>2777</v>
      </c>
      <c r="F1707" s="67"/>
      <c r="G1707" s="67"/>
      <c r="H1707" s="67"/>
    </row>
    <row r="1708" spans="1:8" s="2" customFormat="1" x14ac:dyDescent="0.25">
      <c r="A1708" t="s">
        <v>1052</v>
      </c>
      <c r="B1708"/>
      <c r="C1708" t="s">
        <v>647</v>
      </c>
      <c r="D1708"/>
      <c r="E1708" t="s">
        <v>2778</v>
      </c>
      <c r="F1708" s="67"/>
      <c r="G1708" s="67"/>
      <c r="H1708" s="67"/>
    </row>
    <row r="1709" spans="1:8" s="2" customFormat="1" x14ac:dyDescent="0.25">
      <c r="A1709" t="s">
        <v>1052</v>
      </c>
      <c r="B1709"/>
      <c r="C1709" t="s">
        <v>647</v>
      </c>
      <c r="D1709"/>
      <c r="E1709" t="s">
        <v>2779</v>
      </c>
      <c r="F1709" s="67"/>
      <c r="G1709" s="67"/>
      <c r="H1709" s="67"/>
    </row>
    <row r="1710" spans="1:8" s="2" customFormat="1" x14ac:dyDescent="0.25">
      <c r="A1710" t="s">
        <v>1052</v>
      </c>
      <c r="B1710"/>
      <c r="C1710" t="s">
        <v>647</v>
      </c>
      <c r="D1710"/>
      <c r="E1710" t="s">
        <v>2780</v>
      </c>
      <c r="F1710" s="67"/>
      <c r="G1710" s="67"/>
      <c r="H1710" s="67"/>
    </row>
    <row r="1711" spans="1:8" s="2" customFormat="1" x14ac:dyDescent="0.25">
      <c r="A1711" t="s">
        <v>1052</v>
      </c>
      <c r="B1711"/>
      <c r="C1711" t="s">
        <v>647</v>
      </c>
      <c r="D1711"/>
      <c r="E1711" t="s">
        <v>2781</v>
      </c>
      <c r="F1711" s="67"/>
      <c r="G1711" s="67"/>
      <c r="H1711" s="67"/>
    </row>
    <row r="1712" spans="1:8" s="2" customFormat="1" x14ac:dyDescent="0.25">
      <c r="A1712" t="s">
        <v>1052</v>
      </c>
      <c r="B1712"/>
      <c r="C1712" t="s">
        <v>647</v>
      </c>
      <c r="D1712"/>
      <c r="E1712" t="s">
        <v>2782</v>
      </c>
      <c r="F1712" s="67"/>
      <c r="G1712" s="67"/>
      <c r="H1712" s="67"/>
    </row>
    <row r="1713" spans="1:8" s="2" customFormat="1" x14ac:dyDescent="0.25">
      <c r="A1713" t="s">
        <v>1052</v>
      </c>
      <c r="B1713"/>
      <c r="C1713" t="s">
        <v>647</v>
      </c>
      <c r="D1713"/>
      <c r="E1713" t="s">
        <v>2783</v>
      </c>
      <c r="F1713" s="67"/>
      <c r="G1713" s="67"/>
      <c r="H1713" s="67"/>
    </row>
    <row r="1714" spans="1:8" s="2" customFormat="1" x14ac:dyDescent="0.25">
      <c r="A1714" t="s">
        <v>1052</v>
      </c>
      <c r="B1714"/>
      <c r="C1714" t="s">
        <v>647</v>
      </c>
      <c r="D1714"/>
      <c r="E1714" t="s">
        <v>2784</v>
      </c>
      <c r="F1714" s="67"/>
      <c r="G1714" s="67"/>
      <c r="H1714" s="67"/>
    </row>
    <row r="1715" spans="1:8" s="2" customFormat="1" x14ac:dyDescent="0.25">
      <c r="A1715" t="s">
        <v>1052</v>
      </c>
      <c r="B1715"/>
      <c r="C1715" t="s">
        <v>647</v>
      </c>
      <c r="D1715"/>
      <c r="E1715" t="s">
        <v>2785</v>
      </c>
      <c r="F1715" s="67"/>
      <c r="G1715" s="67"/>
      <c r="H1715" s="67"/>
    </row>
    <row r="1716" spans="1:8" s="2" customFormat="1" x14ac:dyDescent="0.25">
      <c r="A1716" t="s">
        <v>1052</v>
      </c>
      <c r="B1716"/>
      <c r="C1716" t="s">
        <v>647</v>
      </c>
      <c r="D1716"/>
      <c r="E1716" t="s">
        <v>2786</v>
      </c>
      <c r="F1716" s="67"/>
      <c r="G1716" s="67"/>
      <c r="H1716" s="67"/>
    </row>
    <row r="1717" spans="1:8" s="2" customFormat="1" x14ac:dyDescent="0.25">
      <c r="A1717" t="s">
        <v>1052</v>
      </c>
      <c r="B1717"/>
      <c r="C1717" t="s">
        <v>647</v>
      </c>
      <c r="D1717"/>
      <c r="E1717" t="s">
        <v>2787</v>
      </c>
      <c r="F1717" s="67"/>
      <c r="G1717" s="67"/>
      <c r="H1717" s="67"/>
    </row>
    <row r="1718" spans="1:8" s="2" customFormat="1" x14ac:dyDescent="0.25">
      <c r="A1718" t="s">
        <v>1052</v>
      </c>
      <c r="B1718"/>
      <c r="C1718" t="s">
        <v>647</v>
      </c>
      <c r="D1718"/>
      <c r="E1718" t="s">
        <v>2788</v>
      </c>
      <c r="F1718" s="67"/>
      <c r="G1718" s="67"/>
      <c r="H1718" s="67"/>
    </row>
    <row r="1719" spans="1:8" s="2" customFormat="1" x14ac:dyDescent="0.25">
      <c r="A1719" t="s">
        <v>1052</v>
      </c>
      <c r="B1719"/>
      <c r="C1719" t="s">
        <v>647</v>
      </c>
      <c r="D1719"/>
      <c r="E1719" t="s">
        <v>2789</v>
      </c>
      <c r="F1719" s="67"/>
      <c r="G1719" s="67"/>
      <c r="H1719" s="67"/>
    </row>
    <row r="1720" spans="1:8" s="2" customFormat="1" x14ac:dyDescent="0.25">
      <c r="A1720" t="s">
        <v>1052</v>
      </c>
      <c r="B1720"/>
      <c r="C1720" t="s">
        <v>647</v>
      </c>
      <c r="D1720"/>
      <c r="E1720" t="s">
        <v>2790</v>
      </c>
      <c r="F1720" s="67"/>
      <c r="G1720" s="67"/>
      <c r="H1720" s="67"/>
    </row>
    <row r="1721" spans="1:8" s="2" customFormat="1" x14ac:dyDescent="0.25">
      <c r="A1721" t="s">
        <v>1052</v>
      </c>
      <c r="B1721"/>
      <c r="C1721" t="s">
        <v>647</v>
      </c>
      <c r="D1721"/>
      <c r="E1721" t="s">
        <v>2791</v>
      </c>
      <c r="F1721" s="67"/>
      <c r="G1721" s="67"/>
      <c r="H1721" s="67"/>
    </row>
    <row r="1722" spans="1:8" s="2" customFormat="1" x14ac:dyDescent="0.25">
      <c r="A1722" t="s">
        <v>1052</v>
      </c>
      <c r="B1722"/>
      <c r="C1722" t="s">
        <v>647</v>
      </c>
      <c r="D1722"/>
      <c r="E1722" t="s">
        <v>2792</v>
      </c>
      <c r="F1722" s="67"/>
      <c r="G1722" s="67"/>
      <c r="H1722" s="67"/>
    </row>
    <row r="1723" spans="1:8" s="2" customFormat="1" x14ac:dyDescent="0.25">
      <c r="A1723" t="s">
        <v>1052</v>
      </c>
      <c r="B1723"/>
      <c r="C1723" t="s">
        <v>647</v>
      </c>
      <c r="D1723"/>
      <c r="E1723" t="s">
        <v>2793</v>
      </c>
      <c r="F1723" s="67"/>
      <c r="G1723" s="67"/>
      <c r="H1723" s="67"/>
    </row>
    <row r="1724" spans="1:8" s="2" customFormat="1" x14ac:dyDescent="0.25">
      <c r="A1724" t="s">
        <v>1052</v>
      </c>
      <c r="B1724"/>
      <c r="C1724" t="s">
        <v>647</v>
      </c>
      <c r="D1724"/>
      <c r="E1724" t="s">
        <v>2794</v>
      </c>
      <c r="F1724" s="67"/>
      <c r="G1724" s="67"/>
      <c r="H1724" s="67"/>
    </row>
    <row r="1725" spans="1:8" s="2" customFormat="1" x14ac:dyDescent="0.25">
      <c r="A1725" t="s">
        <v>1052</v>
      </c>
      <c r="B1725"/>
      <c r="C1725" t="s">
        <v>647</v>
      </c>
      <c r="D1725"/>
      <c r="E1725" t="s">
        <v>2795</v>
      </c>
      <c r="F1725" s="67"/>
      <c r="G1725" s="67"/>
      <c r="H1725" s="67"/>
    </row>
    <row r="1726" spans="1:8" s="2" customFormat="1" x14ac:dyDescent="0.25">
      <c r="A1726" t="s">
        <v>1052</v>
      </c>
      <c r="B1726"/>
      <c r="C1726" t="s">
        <v>647</v>
      </c>
      <c r="D1726"/>
      <c r="E1726" t="s">
        <v>2796</v>
      </c>
      <c r="F1726" s="67"/>
      <c r="G1726" s="67"/>
      <c r="H1726" s="67"/>
    </row>
    <row r="1727" spans="1:8" s="2" customFormat="1" x14ac:dyDescent="0.25">
      <c r="A1727" t="s">
        <v>1052</v>
      </c>
      <c r="B1727"/>
      <c r="C1727" t="s">
        <v>647</v>
      </c>
      <c r="D1727"/>
      <c r="E1727" t="s">
        <v>2797</v>
      </c>
      <c r="F1727" s="67"/>
      <c r="G1727" s="67"/>
      <c r="H1727" s="67"/>
    </row>
    <row r="1728" spans="1:8" s="2" customFormat="1" x14ac:dyDescent="0.25">
      <c r="A1728" t="s">
        <v>1052</v>
      </c>
      <c r="B1728"/>
      <c r="C1728" t="s">
        <v>647</v>
      </c>
      <c r="D1728"/>
      <c r="E1728" t="s">
        <v>2798</v>
      </c>
      <c r="F1728" s="67"/>
      <c r="G1728" s="67"/>
      <c r="H1728" s="67"/>
    </row>
    <row r="1729" spans="1:8" s="2" customFormat="1" x14ac:dyDescent="0.25">
      <c r="A1729" t="s">
        <v>1052</v>
      </c>
      <c r="B1729"/>
      <c r="C1729" t="s">
        <v>647</v>
      </c>
      <c r="D1729"/>
      <c r="E1729" t="s">
        <v>2799</v>
      </c>
      <c r="F1729" s="67"/>
      <c r="G1729" s="67"/>
      <c r="H1729" s="67"/>
    </row>
    <row r="1730" spans="1:8" s="2" customFormat="1" x14ac:dyDescent="0.25">
      <c r="A1730" t="s">
        <v>1052</v>
      </c>
      <c r="B1730"/>
      <c r="C1730" t="s">
        <v>647</v>
      </c>
      <c r="D1730"/>
      <c r="E1730" t="s">
        <v>2800</v>
      </c>
      <c r="F1730" s="67"/>
      <c r="G1730" s="67"/>
      <c r="H1730" s="67"/>
    </row>
    <row r="1731" spans="1:8" s="2" customFormat="1" x14ac:dyDescent="0.25">
      <c r="A1731" t="s">
        <v>1052</v>
      </c>
      <c r="B1731"/>
      <c r="C1731" t="s">
        <v>647</v>
      </c>
      <c r="D1731"/>
      <c r="E1731" t="s">
        <v>2801</v>
      </c>
      <c r="F1731" s="67"/>
      <c r="G1731" s="67"/>
      <c r="H1731" s="67"/>
    </row>
    <row r="1732" spans="1:8" s="2" customFormat="1" x14ac:dyDescent="0.25">
      <c r="A1732" t="s">
        <v>1052</v>
      </c>
      <c r="B1732"/>
      <c r="C1732" t="s">
        <v>650</v>
      </c>
      <c r="D1732"/>
      <c r="E1732" t="s">
        <v>2802</v>
      </c>
      <c r="F1732" s="67"/>
      <c r="G1732" s="67"/>
      <c r="H1732" s="67"/>
    </row>
    <row r="1733" spans="1:8" s="2" customFormat="1" x14ac:dyDescent="0.25">
      <c r="A1733" t="s">
        <v>1052</v>
      </c>
      <c r="B1733"/>
      <c r="C1733" t="s">
        <v>650</v>
      </c>
      <c r="D1733"/>
      <c r="E1733" t="s">
        <v>2803</v>
      </c>
      <c r="F1733" s="67"/>
      <c r="G1733" s="67"/>
      <c r="H1733" s="67"/>
    </row>
    <row r="1734" spans="1:8" s="2" customFormat="1" x14ac:dyDescent="0.25">
      <c r="A1734" t="s">
        <v>1052</v>
      </c>
      <c r="B1734"/>
      <c r="C1734" t="s">
        <v>650</v>
      </c>
      <c r="D1734"/>
      <c r="E1734" t="s">
        <v>2804</v>
      </c>
      <c r="F1734" s="67"/>
      <c r="G1734" s="67"/>
      <c r="H1734" s="67"/>
    </row>
    <row r="1735" spans="1:8" s="2" customFormat="1" x14ac:dyDescent="0.25">
      <c r="A1735" t="s">
        <v>1052</v>
      </c>
      <c r="B1735"/>
      <c r="C1735" t="s">
        <v>650</v>
      </c>
      <c r="D1735"/>
      <c r="E1735" t="s">
        <v>2805</v>
      </c>
      <c r="F1735" s="67"/>
      <c r="G1735" s="67"/>
      <c r="H1735" s="67"/>
    </row>
    <row r="1736" spans="1:8" s="2" customFormat="1" x14ac:dyDescent="0.25">
      <c r="A1736" t="s">
        <v>1052</v>
      </c>
      <c r="B1736"/>
      <c r="C1736" t="s">
        <v>650</v>
      </c>
      <c r="D1736"/>
      <c r="E1736" t="s">
        <v>2806</v>
      </c>
      <c r="F1736" s="67"/>
      <c r="G1736" s="67"/>
      <c r="H1736" s="67"/>
    </row>
    <row r="1737" spans="1:8" s="2" customFormat="1" x14ac:dyDescent="0.25">
      <c r="A1737" t="s">
        <v>1052</v>
      </c>
      <c r="B1737"/>
      <c r="C1737" t="s">
        <v>650</v>
      </c>
      <c r="D1737"/>
      <c r="E1737" t="s">
        <v>2807</v>
      </c>
      <c r="F1737" s="67"/>
      <c r="G1737" s="67"/>
      <c r="H1737" s="67"/>
    </row>
    <row r="1738" spans="1:8" s="2" customFormat="1" x14ac:dyDescent="0.25">
      <c r="A1738" t="s">
        <v>1052</v>
      </c>
      <c r="B1738"/>
      <c r="C1738" t="s">
        <v>650</v>
      </c>
      <c r="D1738"/>
      <c r="E1738" t="s">
        <v>2808</v>
      </c>
      <c r="F1738" s="67"/>
      <c r="G1738" s="67"/>
      <c r="H1738" s="67"/>
    </row>
    <row r="1739" spans="1:8" s="2" customFormat="1" x14ac:dyDescent="0.25">
      <c r="A1739" t="s">
        <v>1052</v>
      </c>
      <c r="B1739"/>
      <c r="C1739" t="s">
        <v>650</v>
      </c>
      <c r="D1739"/>
      <c r="E1739" t="s">
        <v>2809</v>
      </c>
      <c r="F1739" s="67"/>
      <c r="G1739" s="67"/>
      <c r="H1739" s="67"/>
    </row>
    <row r="1740" spans="1:8" s="2" customFormat="1" x14ac:dyDescent="0.25">
      <c r="A1740" t="s">
        <v>1052</v>
      </c>
      <c r="B1740"/>
      <c r="C1740" t="s">
        <v>650</v>
      </c>
      <c r="D1740"/>
      <c r="E1740" t="s">
        <v>2810</v>
      </c>
      <c r="F1740" s="67"/>
      <c r="G1740" s="67"/>
      <c r="H1740" s="67"/>
    </row>
    <row r="1741" spans="1:8" s="2" customFormat="1" x14ac:dyDescent="0.25">
      <c r="A1741" t="s">
        <v>1052</v>
      </c>
      <c r="B1741"/>
      <c r="C1741" t="s">
        <v>650</v>
      </c>
      <c r="D1741"/>
      <c r="E1741" t="s">
        <v>2811</v>
      </c>
      <c r="F1741" s="67"/>
      <c r="G1741" s="67"/>
      <c r="H1741" s="67"/>
    </row>
    <row r="1742" spans="1:8" s="2" customFormat="1" x14ac:dyDescent="0.25">
      <c r="A1742" t="s">
        <v>1052</v>
      </c>
      <c r="B1742"/>
      <c r="C1742" t="s">
        <v>650</v>
      </c>
      <c r="D1742"/>
      <c r="E1742" t="s">
        <v>2812</v>
      </c>
      <c r="F1742" s="67"/>
      <c r="G1742" s="67"/>
      <c r="H1742" s="67"/>
    </row>
    <row r="1743" spans="1:8" s="2" customFormat="1" x14ac:dyDescent="0.25">
      <c r="A1743" t="s">
        <v>1052</v>
      </c>
      <c r="B1743"/>
      <c r="C1743" t="s">
        <v>650</v>
      </c>
      <c r="D1743"/>
      <c r="E1743" t="s">
        <v>2813</v>
      </c>
      <c r="F1743" s="67"/>
      <c r="G1743" s="67"/>
      <c r="H1743" s="67"/>
    </row>
    <row r="1744" spans="1:8" s="2" customFormat="1" x14ac:dyDescent="0.25">
      <c r="A1744" t="s">
        <v>1052</v>
      </c>
      <c r="B1744"/>
      <c r="C1744" t="s">
        <v>650</v>
      </c>
      <c r="D1744"/>
      <c r="E1744" t="s">
        <v>2814</v>
      </c>
      <c r="F1744" s="67"/>
      <c r="G1744" s="67"/>
      <c r="H1744" s="67"/>
    </row>
    <row r="1745" spans="1:8" s="2" customFormat="1" x14ac:dyDescent="0.25">
      <c r="A1745" t="s">
        <v>1052</v>
      </c>
      <c r="B1745"/>
      <c r="C1745" t="s">
        <v>650</v>
      </c>
      <c r="D1745"/>
      <c r="E1745" t="s">
        <v>2815</v>
      </c>
      <c r="F1745" s="67"/>
      <c r="G1745" s="67"/>
      <c r="H1745" s="67"/>
    </row>
    <row r="1746" spans="1:8" s="2" customFormat="1" x14ac:dyDescent="0.25">
      <c r="A1746" t="s">
        <v>1052</v>
      </c>
      <c r="B1746"/>
      <c r="C1746" t="s">
        <v>650</v>
      </c>
      <c r="D1746"/>
      <c r="E1746" t="s">
        <v>2816</v>
      </c>
      <c r="F1746" s="67"/>
      <c r="G1746" s="67"/>
      <c r="H1746" s="67"/>
    </row>
    <row r="1747" spans="1:8" s="2" customFormat="1" x14ac:dyDescent="0.25">
      <c r="A1747" t="s">
        <v>1052</v>
      </c>
      <c r="B1747"/>
      <c r="C1747" t="s">
        <v>650</v>
      </c>
      <c r="D1747"/>
      <c r="E1747" t="s">
        <v>2817</v>
      </c>
      <c r="F1747" s="67"/>
      <c r="G1747" s="67"/>
      <c r="H1747" s="67"/>
    </row>
    <row r="1748" spans="1:8" s="2" customFormat="1" x14ac:dyDescent="0.25">
      <c r="A1748" t="s">
        <v>1052</v>
      </c>
      <c r="B1748"/>
      <c r="C1748" t="s">
        <v>650</v>
      </c>
      <c r="D1748"/>
      <c r="E1748" t="s">
        <v>2818</v>
      </c>
      <c r="F1748" s="67"/>
      <c r="G1748" s="67"/>
      <c r="H1748" s="67"/>
    </row>
    <row r="1749" spans="1:8" s="2" customFormat="1" x14ac:dyDescent="0.25">
      <c r="A1749" t="s">
        <v>1052</v>
      </c>
      <c r="B1749"/>
      <c r="C1749" t="s">
        <v>650</v>
      </c>
      <c r="D1749"/>
      <c r="E1749" t="s">
        <v>2819</v>
      </c>
      <c r="F1749" s="67"/>
      <c r="G1749" s="67"/>
      <c r="H1749" s="67"/>
    </row>
    <row r="1750" spans="1:8" s="2" customFormat="1" x14ac:dyDescent="0.25">
      <c r="A1750" t="s">
        <v>1052</v>
      </c>
      <c r="B1750"/>
      <c r="C1750" t="s">
        <v>650</v>
      </c>
      <c r="D1750"/>
      <c r="E1750" t="s">
        <v>2820</v>
      </c>
      <c r="F1750" s="67"/>
      <c r="G1750" s="67"/>
      <c r="H1750" s="67"/>
    </row>
    <row r="1751" spans="1:8" s="2" customFormat="1" x14ac:dyDescent="0.25">
      <c r="A1751" t="s">
        <v>1052</v>
      </c>
      <c r="B1751"/>
      <c r="C1751" t="s">
        <v>650</v>
      </c>
      <c r="D1751"/>
      <c r="E1751" t="s">
        <v>2821</v>
      </c>
      <c r="F1751" s="67"/>
      <c r="G1751" s="67"/>
      <c r="H1751" s="67"/>
    </row>
    <row r="1752" spans="1:8" s="2" customFormat="1" x14ac:dyDescent="0.25">
      <c r="A1752" t="s">
        <v>1052</v>
      </c>
      <c r="B1752"/>
      <c r="C1752" t="s">
        <v>650</v>
      </c>
      <c r="D1752"/>
      <c r="E1752" t="s">
        <v>2822</v>
      </c>
      <c r="F1752" s="67"/>
      <c r="G1752" s="67"/>
      <c r="H1752" s="67"/>
    </row>
    <row r="1753" spans="1:8" s="2" customFormat="1" x14ac:dyDescent="0.25">
      <c r="A1753" t="s">
        <v>1052</v>
      </c>
      <c r="B1753"/>
      <c r="C1753" t="s">
        <v>650</v>
      </c>
      <c r="D1753"/>
      <c r="E1753" t="s">
        <v>2823</v>
      </c>
      <c r="F1753" s="67"/>
      <c r="G1753" s="67"/>
      <c r="H1753" s="67"/>
    </row>
    <row r="1754" spans="1:8" s="2" customFormat="1" x14ac:dyDescent="0.25">
      <c r="A1754" t="s">
        <v>1052</v>
      </c>
      <c r="B1754"/>
      <c r="C1754" t="s">
        <v>650</v>
      </c>
      <c r="D1754"/>
      <c r="E1754" t="s">
        <v>2824</v>
      </c>
      <c r="F1754" s="67"/>
      <c r="G1754" s="67"/>
      <c r="H1754" s="67"/>
    </row>
    <row r="1755" spans="1:8" s="2" customFormat="1" x14ac:dyDescent="0.25">
      <c r="A1755" t="s">
        <v>1052</v>
      </c>
      <c r="B1755"/>
      <c r="C1755" t="s">
        <v>650</v>
      </c>
      <c r="D1755"/>
      <c r="E1755" t="s">
        <v>2825</v>
      </c>
      <c r="F1755" s="67"/>
      <c r="G1755" s="67"/>
      <c r="H1755" s="67"/>
    </row>
    <row r="1756" spans="1:8" s="2" customFormat="1" x14ac:dyDescent="0.25">
      <c r="A1756" t="s">
        <v>1052</v>
      </c>
      <c r="B1756"/>
      <c r="C1756" t="s">
        <v>650</v>
      </c>
      <c r="D1756"/>
      <c r="E1756" t="s">
        <v>2826</v>
      </c>
      <c r="F1756" s="67"/>
      <c r="G1756" s="67"/>
      <c r="H1756" s="67"/>
    </row>
    <row r="1757" spans="1:8" s="2" customFormat="1" x14ac:dyDescent="0.25">
      <c r="A1757" t="s">
        <v>1052</v>
      </c>
      <c r="B1757"/>
      <c r="C1757" t="s">
        <v>650</v>
      </c>
      <c r="D1757"/>
      <c r="E1757" t="s">
        <v>2827</v>
      </c>
      <c r="F1757" s="67"/>
      <c r="G1757" s="67"/>
      <c r="H1757" s="67"/>
    </row>
    <row r="1758" spans="1:8" s="2" customFormat="1" x14ac:dyDescent="0.25">
      <c r="A1758" t="s">
        <v>1052</v>
      </c>
      <c r="B1758"/>
      <c r="C1758" t="s">
        <v>650</v>
      </c>
      <c r="D1758"/>
      <c r="E1758" t="s">
        <v>2828</v>
      </c>
      <c r="F1758" s="67"/>
      <c r="G1758" s="67"/>
      <c r="H1758" s="67"/>
    </row>
    <row r="1759" spans="1:8" s="2" customFormat="1" x14ac:dyDescent="0.25">
      <c r="A1759" t="s">
        <v>1052</v>
      </c>
      <c r="B1759"/>
      <c r="C1759" t="s">
        <v>650</v>
      </c>
      <c r="D1759"/>
      <c r="E1759" t="s">
        <v>2829</v>
      </c>
      <c r="F1759" s="67"/>
      <c r="G1759" s="67"/>
      <c r="H1759" s="67"/>
    </row>
    <row r="1760" spans="1:8" s="2" customFormat="1" x14ac:dyDescent="0.25">
      <c r="A1760" t="s">
        <v>1052</v>
      </c>
      <c r="B1760"/>
      <c r="C1760" t="s">
        <v>650</v>
      </c>
      <c r="D1760"/>
      <c r="E1760" t="s">
        <v>2830</v>
      </c>
      <c r="F1760" s="67"/>
      <c r="G1760" s="67"/>
      <c r="H1760" s="67"/>
    </row>
    <row r="1761" spans="1:8" s="2" customFormat="1" x14ac:dyDescent="0.25">
      <c r="A1761" t="s">
        <v>1052</v>
      </c>
      <c r="B1761"/>
      <c r="C1761" t="s">
        <v>650</v>
      </c>
      <c r="D1761"/>
      <c r="E1761" t="s">
        <v>2831</v>
      </c>
      <c r="F1761" s="67"/>
      <c r="G1761" s="67"/>
      <c r="H1761" s="67"/>
    </row>
    <row r="1762" spans="1:8" s="2" customFormat="1" x14ac:dyDescent="0.25">
      <c r="A1762" t="s">
        <v>1052</v>
      </c>
      <c r="B1762"/>
      <c r="C1762" t="s">
        <v>650</v>
      </c>
      <c r="D1762"/>
      <c r="E1762" t="s">
        <v>2832</v>
      </c>
      <c r="F1762" s="67"/>
      <c r="G1762" s="67"/>
      <c r="H1762" s="67"/>
    </row>
    <row r="1763" spans="1:8" s="2" customFormat="1" x14ac:dyDescent="0.25">
      <c r="A1763" t="s">
        <v>1052</v>
      </c>
      <c r="B1763"/>
      <c r="C1763" t="s">
        <v>650</v>
      </c>
      <c r="D1763"/>
      <c r="E1763" t="s">
        <v>2833</v>
      </c>
      <c r="F1763" s="67"/>
      <c r="G1763" s="67"/>
      <c r="H1763" s="67"/>
    </row>
    <row r="1764" spans="1:8" s="2" customFormat="1" x14ac:dyDescent="0.25">
      <c r="A1764" t="s">
        <v>1052</v>
      </c>
      <c r="B1764"/>
      <c r="C1764" t="s">
        <v>650</v>
      </c>
      <c r="D1764"/>
      <c r="E1764" t="s">
        <v>2834</v>
      </c>
      <c r="F1764" s="67"/>
      <c r="G1764" s="67"/>
      <c r="H1764" s="67"/>
    </row>
    <row r="1765" spans="1:8" s="2" customFormat="1" x14ac:dyDescent="0.25">
      <c r="A1765" t="s">
        <v>1052</v>
      </c>
      <c r="B1765"/>
      <c r="C1765" t="s">
        <v>650</v>
      </c>
      <c r="D1765"/>
      <c r="E1765" t="s">
        <v>2835</v>
      </c>
      <c r="F1765" s="67"/>
      <c r="G1765" s="67"/>
      <c r="H1765" s="67"/>
    </row>
    <row r="1766" spans="1:8" s="2" customFormat="1" x14ac:dyDescent="0.25">
      <c r="A1766" t="s">
        <v>1052</v>
      </c>
      <c r="B1766"/>
      <c r="C1766" t="s">
        <v>650</v>
      </c>
      <c r="D1766"/>
      <c r="E1766" t="s">
        <v>2836</v>
      </c>
      <c r="F1766" s="67"/>
      <c r="G1766" s="67"/>
      <c r="H1766" s="67"/>
    </row>
    <row r="1767" spans="1:8" s="2" customFormat="1" x14ac:dyDescent="0.25">
      <c r="A1767" t="s">
        <v>1052</v>
      </c>
      <c r="B1767"/>
      <c r="C1767" t="s">
        <v>650</v>
      </c>
      <c r="D1767"/>
      <c r="E1767" t="s">
        <v>2837</v>
      </c>
      <c r="F1767" s="67"/>
      <c r="G1767" s="67"/>
      <c r="H1767" s="67"/>
    </row>
    <row r="1768" spans="1:8" s="2" customFormat="1" x14ac:dyDescent="0.25">
      <c r="A1768" t="s">
        <v>1052</v>
      </c>
      <c r="B1768"/>
      <c r="C1768" t="s">
        <v>650</v>
      </c>
      <c r="D1768"/>
      <c r="E1768" t="s">
        <v>2838</v>
      </c>
      <c r="F1768" s="67"/>
      <c r="G1768" s="67"/>
      <c r="H1768" s="67"/>
    </row>
    <row r="1769" spans="1:8" s="2" customFormat="1" x14ac:dyDescent="0.25">
      <c r="A1769" t="s">
        <v>1052</v>
      </c>
      <c r="B1769"/>
      <c r="C1769" t="s">
        <v>650</v>
      </c>
      <c r="D1769"/>
      <c r="E1769" t="s">
        <v>2839</v>
      </c>
      <c r="F1769" s="67"/>
      <c r="G1769" s="67"/>
      <c r="H1769" s="67"/>
    </row>
    <row r="1770" spans="1:8" s="2" customFormat="1" x14ac:dyDescent="0.25">
      <c r="A1770" t="s">
        <v>1052</v>
      </c>
      <c r="B1770"/>
      <c r="C1770" t="s">
        <v>650</v>
      </c>
      <c r="D1770"/>
      <c r="E1770" t="s">
        <v>2840</v>
      </c>
      <c r="F1770" s="67"/>
      <c r="G1770" s="67"/>
      <c r="H1770" s="67"/>
    </row>
    <row r="1771" spans="1:8" s="2" customFormat="1" x14ac:dyDescent="0.25">
      <c r="A1771" t="s">
        <v>1052</v>
      </c>
      <c r="B1771"/>
      <c r="C1771" t="s">
        <v>650</v>
      </c>
      <c r="D1771"/>
      <c r="E1771" t="s">
        <v>2841</v>
      </c>
      <c r="F1771" s="67"/>
      <c r="G1771" s="67"/>
      <c r="H1771" s="67"/>
    </row>
    <row r="1772" spans="1:8" s="2" customFormat="1" x14ac:dyDescent="0.25">
      <c r="A1772" t="s">
        <v>1052</v>
      </c>
      <c r="B1772"/>
      <c r="C1772" t="s">
        <v>650</v>
      </c>
      <c r="D1772"/>
      <c r="E1772" t="s">
        <v>2842</v>
      </c>
      <c r="F1772" s="67"/>
      <c r="G1772" s="67"/>
      <c r="H1772" s="67"/>
    </row>
    <row r="1773" spans="1:8" s="2" customFormat="1" x14ac:dyDescent="0.25">
      <c r="A1773" t="s">
        <v>1052</v>
      </c>
      <c r="B1773"/>
      <c r="C1773" t="s">
        <v>650</v>
      </c>
      <c r="D1773"/>
      <c r="E1773" t="s">
        <v>2843</v>
      </c>
      <c r="F1773" s="67"/>
      <c r="G1773" s="67"/>
      <c r="H1773" s="67"/>
    </row>
    <row r="1774" spans="1:8" s="2" customFormat="1" x14ac:dyDescent="0.25">
      <c r="A1774" t="s">
        <v>1052</v>
      </c>
      <c r="B1774"/>
      <c r="C1774" t="s">
        <v>650</v>
      </c>
      <c r="D1774"/>
      <c r="E1774" t="s">
        <v>2844</v>
      </c>
      <c r="F1774" s="67"/>
      <c r="G1774" s="67"/>
      <c r="H1774" s="67"/>
    </row>
    <row r="1775" spans="1:8" s="2" customFormat="1" x14ac:dyDescent="0.25">
      <c r="A1775" t="s">
        <v>1052</v>
      </c>
      <c r="B1775"/>
      <c r="C1775" t="s">
        <v>441</v>
      </c>
      <c r="D1775"/>
      <c r="E1775" t="s">
        <v>2845</v>
      </c>
      <c r="F1775" s="67"/>
      <c r="G1775" s="67"/>
      <c r="H1775" s="67"/>
    </row>
    <row r="1776" spans="1:8" s="2" customFormat="1" x14ac:dyDescent="0.25">
      <c r="A1776" t="s">
        <v>1052</v>
      </c>
      <c r="B1776"/>
      <c r="C1776" t="s">
        <v>441</v>
      </c>
      <c r="D1776"/>
      <c r="E1776" t="s">
        <v>2846</v>
      </c>
      <c r="F1776" s="67"/>
      <c r="G1776" s="67"/>
      <c r="H1776" s="67"/>
    </row>
    <row r="1777" spans="1:8" s="2" customFormat="1" x14ac:dyDescent="0.25">
      <c r="A1777" t="s">
        <v>1052</v>
      </c>
      <c r="B1777"/>
      <c r="C1777" t="s">
        <v>441</v>
      </c>
      <c r="D1777"/>
      <c r="E1777" t="s">
        <v>2847</v>
      </c>
      <c r="F1777" s="67"/>
      <c r="G1777" s="67"/>
      <c r="H1777" s="67"/>
    </row>
    <row r="1778" spans="1:8" s="2" customFormat="1" x14ac:dyDescent="0.25">
      <c r="A1778" t="s">
        <v>1052</v>
      </c>
      <c r="B1778"/>
      <c r="C1778" t="s">
        <v>441</v>
      </c>
      <c r="D1778"/>
      <c r="E1778" t="s">
        <v>2848</v>
      </c>
      <c r="F1778" s="67"/>
      <c r="G1778" s="67"/>
      <c r="H1778" s="67"/>
    </row>
    <row r="1779" spans="1:8" s="2" customFormat="1" x14ac:dyDescent="0.25">
      <c r="A1779" t="s">
        <v>1052</v>
      </c>
      <c r="B1779"/>
      <c r="C1779" t="s">
        <v>443</v>
      </c>
      <c r="D1779"/>
      <c r="E1779" t="s">
        <v>2849</v>
      </c>
      <c r="F1779" s="67"/>
      <c r="G1779" s="67"/>
      <c r="H1779" s="67"/>
    </row>
    <row r="1780" spans="1:8" s="2" customFormat="1" x14ac:dyDescent="0.25">
      <c r="A1780" t="s">
        <v>1052</v>
      </c>
      <c r="B1780"/>
      <c r="C1780" t="s">
        <v>443</v>
      </c>
      <c r="D1780"/>
      <c r="E1780" t="s">
        <v>2850</v>
      </c>
      <c r="F1780" s="67"/>
      <c r="G1780" s="67"/>
      <c r="H1780" s="67"/>
    </row>
    <row r="1781" spans="1:8" s="2" customFormat="1" x14ac:dyDescent="0.25">
      <c r="A1781" t="s">
        <v>1052</v>
      </c>
      <c r="B1781"/>
      <c r="C1781" t="s">
        <v>443</v>
      </c>
      <c r="D1781"/>
      <c r="E1781" t="s">
        <v>2851</v>
      </c>
      <c r="F1781" s="67"/>
      <c r="G1781" s="67"/>
      <c r="H1781" s="67"/>
    </row>
    <row r="1782" spans="1:8" s="2" customFormat="1" x14ac:dyDescent="0.25">
      <c r="A1782" t="s">
        <v>1052</v>
      </c>
      <c r="B1782"/>
      <c r="C1782" t="s">
        <v>443</v>
      </c>
      <c r="D1782"/>
      <c r="E1782" t="s">
        <v>2852</v>
      </c>
      <c r="F1782" s="67"/>
      <c r="G1782" s="67"/>
      <c r="H1782" s="67"/>
    </row>
    <row r="1783" spans="1:8" s="2" customFormat="1" x14ac:dyDescent="0.25">
      <c r="A1783" t="s">
        <v>1052</v>
      </c>
      <c r="B1783"/>
      <c r="C1783" t="s">
        <v>443</v>
      </c>
      <c r="D1783"/>
      <c r="E1783" t="s">
        <v>2853</v>
      </c>
      <c r="F1783" s="67"/>
      <c r="G1783" s="67"/>
      <c r="H1783" s="67"/>
    </row>
    <row r="1784" spans="1:8" s="2" customFormat="1" x14ac:dyDescent="0.25">
      <c r="A1784" t="s">
        <v>1052</v>
      </c>
      <c r="B1784"/>
      <c r="C1784" t="s">
        <v>443</v>
      </c>
      <c r="D1784"/>
      <c r="E1784" t="s">
        <v>2854</v>
      </c>
      <c r="F1784" s="67"/>
      <c r="G1784" s="67"/>
      <c r="H1784" s="67"/>
    </row>
    <row r="1785" spans="1:8" s="2" customFormat="1" x14ac:dyDescent="0.25">
      <c r="A1785" t="s">
        <v>1052</v>
      </c>
      <c r="B1785"/>
      <c r="C1785" t="s">
        <v>443</v>
      </c>
      <c r="D1785"/>
      <c r="E1785" t="s">
        <v>2855</v>
      </c>
      <c r="F1785" s="67"/>
      <c r="G1785" s="67"/>
      <c r="H1785" s="67"/>
    </row>
    <row r="1786" spans="1:8" s="2" customFormat="1" x14ac:dyDescent="0.25">
      <c r="A1786" t="s">
        <v>1052</v>
      </c>
      <c r="B1786"/>
      <c r="C1786" t="s">
        <v>443</v>
      </c>
      <c r="D1786"/>
      <c r="E1786" t="s">
        <v>2856</v>
      </c>
      <c r="F1786" s="67"/>
      <c r="G1786" s="67"/>
      <c r="H1786" s="67"/>
    </row>
    <row r="1787" spans="1:8" s="2" customFormat="1" x14ac:dyDescent="0.25">
      <c r="A1787" t="s">
        <v>1052</v>
      </c>
      <c r="B1787"/>
      <c r="C1787" t="s">
        <v>443</v>
      </c>
      <c r="D1787"/>
      <c r="E1787" t="s">
        <v>2857</v>
      </c>
      <c r="F1787" s="67"/>
      <c r="G1787" s="67"/>
      <c r="H1787" s="67"/>
    </row>
    <row r="1788" spans="1:8" s="2" customFormat="1" x14ac:dyDescent="0.25">
      <c r="A1788" t="s">
        <v>1052</v>
      </c>
      <c r="B1788"/>
      <c r="C1788" t="s">
        <v>443</v>
      </c>
      <c r="D1788"/>
      <c r="E1788" t="s">
        <v>2858</v>
      </c>
      <c r="F1788" s="67"/>
      <c r="G1788" s="67"/>
      <c r="H1788" s="67"/>
    </row>
    <row r="1789" spans="1:8" s="2" customFormat="1" x14ac:dyDescent="0.25">
      <c r="A1789" t="s">
        <v>1052</v>
      </c>
      <c r="B1789"/>
      <c r="C1789" t="s">
        <v>443</v>
      </c>
      <c r="D1789"/>
      <c r="E1789" t="s">
        <v>2859</v>
      </c>
      <c r="F1789" s="67"/>
      <c r="G1789" s="67"/>
      <c r="H1789" s="67"/>
    </row>
    <row r="1790" spans="1:8" s="2" customFormat="1" x14ac:dyDescent="0.25">
      <c r="A1790" t="s">
        <v>1052</v>
      </c>
      <c r="B1790"/>
      <c r="C1790" t="s">
        <v>443</v>
      </c>
      <c r="D1790"/>
      <c r="E1790" t="s">
        <v>2860</v>
      </c>
      <c r="F1790" s="67"/>
      <c r="G1790" s="67"/>
      <c r="H1790" s="67"/>
    </row>
    <row r="1791" spans="1:8" s="2" customFormat="1" x14ac:dyDescent="0.25">
      <c r="A1791" t="s">
        <v>1052</v>
      </c>
      <c r="B1791"/>
      <c r="C1791" t="s">
        <v>443</v>
      </c>
      <c r="D1791"/>
      <c r="E1791" t="s">
        <v>2861</v>
      </c>
      <c r="F1791" s="67"/>
      <c r="G1791" s="67"/>
      <c r="H1791" s="67"/>
    </row>
    <row r="1792" spans="1:8" s="2" customFormat="1" x14ac:dyDescent="0.25">
      <c r="A1792" t="s">
        <v>1052</v>
      </c>
      <c r="B1792"/>
      <c r="C1792" t="s">
        <v>443</v>
      </c>
      <c r="D1792"/>
      <c r="E1792" t="s">
        <v>2862</v>
      </c>
      <c r="F1792" s="67"/>
      <c r="G1792" s="67"/>
      <c r="H1792" s="67"/>
    </row>
    <row r="1793" spans="1:8" s="2" customFormat="1" x14ac:dyDescent="0.25">
      <c r="A1793" t="s">
        <v>1052</v>
      </c>
      <c r="B1793"/>
      <c r="C1793" t="s">
        <v>443</v>
      </c>
      <c r="D1793"/>
      <c r="E1793" t="s">
        <v>2863</v>
      </c>
      <c r="F1793" s="67"/>
      <c r="G1793" s="67"/>
      <c r="H1793" s="67"/>
    </row>
    <row r="1794" spans="1:8" s="2" customFormat="1" x14ac:dyDescent="0.25">
      <c r="A1794" t="s">
        <v>1052</v>
      </c>
      <c r="B1794"/>
      <c r="C1794" t="s">
        <v>443</v>
      </c>
      <c r="D1794"/>
      <c r="E1794" t="s">
        <v>2864</v>
      </c>
      <c r="F1794" s="67"/>
      <c r="G1794" s="67"/>
      <c r="H1794" s="67"/>
    </row>
    <row r="1795" spans="1:8" s="2" customFormat="1" x14ac:dyDescent="0.25">
      <c r="A1795" t="s">
        <v>1052</v>
      </c>
      <c r="B1795"/>
      <c r="C1795" t="s">
        <v>653</v>
      </c>
      <c r="D1795"/>
      <c r="E1795" t="s">
        <v>2865</v>
      </c>
      <c r="F1795" s="67"/>
      <c r="G1795" s="67"/>
      <c r="H1795" s="67"/>
    </row>
    <row r="1796" spans="1:8" s="2" customFormat="1" x14ac:dyDescent="0.25">
      <c r="A1796" t="s">
        <v>1052</v>
      </c>
      <c r="B1796"/>
      <c r="C1796" t="s">
        <v>653</v>
      </c>
      <c r="D1796"/>
      <c r="E1796" t="s">
        <v>2866</v>
      </c>
      <c r="F1796" s="67"/>
      <c r="G1796" s="67"/>
      <c r="H1796" s="67"/>
    </row>
    <row r="1797" spans="1:8" s="2" customFormat="1" x14ac:dyDescent="0.25">
      <c r="A1797" t="s">
        <v>1052</v>
      </c>
      <c r="B1797"/>
      <c r="C1797" t="s">
        <v>653</v>
      </c>
      <c r="D1797"/>
      <c r="E1797" t="s">
        <v>2867</v>
      </c>
      <c r="F1797" s="67"/>
      <c r="G1797" s="67"/>
      <c r="H1797" s="67"/>
    </row>
    <row r="1798" spans="1:8" s="2" customFormat="1" x14ac:dyDescent="0.25">
      <c r="A1798" t="s">
        <v>1052</v>
      </c>
      <c r="B1798"/>
      <c r="C1798" t="s">
        <v>653</v>
      </c>
      <c r="D1798"/>
      <c r="E1798" t="s">
        <v>2868</v>
      </c>
      <c r="F1798" s="67"/>
      <c r="G1798" s="67"/>
      <c r="H1798" s="67"/>
    </row>
    <row r="1799" spans="1:8" s="2" customFormat="1" x14ac:dyDescent="0.25">
      <c r="A1799" t="s">
        <v>1052</v>
      </c>
      <c r="B1799"/>
      <c r="C1799" t="s">
        <v>653</v>
      </c>
      <c r="D1799"/>
      <c r="E1799" t="s">
        <v>2869</v>
      </c>
      <c r="F1799" s="67"/>
      <c r="G1799" s="67"/>
      <c r="H1799" s="67"/>
    </row>
    <row r="1800" spans="1:8" s="2" customFormat="1" x14ac:dyDescent="0.25">
      <c r="A1800" t="s">
        <v>1052</v>
      </c>
      <c r="B1800"/>
      <c r="C1800" t="s">
        <v>653</v>
      </c>
      <c r="D1800"/>
      <c r="E1800" t="s">
        <v>2870</v>
      </c>
      <c r="F1800" s="67"/>
      <c r="G1800" s="67"/>
      <c r="H1800" s="67"/>
    </row>
    <row r="1801" spans="1:8" s="2" customFormat="1" x14ac:dyDescent="0.25">
      <c r="A1801" t="s">
        <v>1052</v>
      </c>
      <c r="B1801"/>
      <c r="C1801" t="s">
        <v>653</v>
      </c>
      <c r="D1801"/>
      <c r="E1801" t="s">
        <v>2871</v>
      </c>
      <c r="F1801" s="67"/>
      <c r="G1801" s="67"/>
      <c r="H1801" s="67"/>
    </row>
    <row r="1802" spans="1:8" s="2" customFormat="1" x14ac:dyDescent="0.25">
      <c r="A1802" t="s">
        <v>1052</v>
      </c>
      <c r="B1802"/>
      <c r="C1802" t="s">
        <v>653</v>
      </c>
      <c r="D1802"/>
      <c r="E1802" t="s">
        <v>2872</v>
      </c>
      <c r="F1802" s="67"/>
      <c r="G1802" s="67"/>
      <c r="H1802" s="67"/>
    </row>
    <row r="1803" spans="1:8" s="2" customFormat="1" x14ac:dyDescent="0.25">
      <c r="A1803" t="s">
        <v>1052</v>
      </c>
      <c r="B1803"/>
      <c r="C1803" t="s">
        <v>653</v>
      </c>
      <c r="D1803"/>
      <c r="E1803" t="s">
        <v>2873</v>
      </c>
      <c r="F1803" s="67"/>
      <c r="G1803" s="67"/>
      <c r="H1803" s="67"/>
    </row>
    <row r="1804" spans="1:8" s="2" customFormat="1" x14ac:dyDescent="0.25">
      <c r="A1804" t="s">
        <v>1052</v>
      </c>
      <c r="B1804"/>
      <c r="C1804" t="s">
        <v>653</v>
      </c>
      <c r="D1804"/>
      <c r="E1804" t="s">
        <v>2874</v>
      </c>
      <c r="F1804" s="67"/>
      <c r="G1804" s="67"/>
      <c r="H1804" s="67"/>
    </row>
    <row r="1805" spans="1:8" s="2" customFormat="1" x14ac:dyDescent="0.25">
      <c r="A1805" t="s">
        <v>1052</v>
      </c>
      <c r="B1805"/>
      <c r="C1805" t="s">
        <v>653</v>
      </c>
      <c r="D1805"/>
      <c r="E1805" t="s">
        <v>2875</v>
      </c>
      <c r="F1805" s="67"/>
      <c r="G1805" s="67"/>
      <c r="H1805" s="67"/>
    </row>
    <row r="1806" spans="1:8" s="2" customFormat="1" x14ac:dyDescent="0.25">
      <c r="A1806" t="s">
        <v>1052</v>
      </c>
      <c r="B1806"/>
      <c r="C1806" t="s">
        <v>653</v>
      </c>
      <c r="D1806"/>
      <c r="E1806" t="s">
        <v>2876</v>
      </c>
      <c r="F1806" s="67"/>
      <c r="G1806" s="67"/>
      <c r="H1806" s="67"/>
    </row>
    <row r="1807" spans="1:8" s="2" customFormat="1" x14ac:dyDescent="0.25">
      <c r="A1807" t="s">
        <v>1052</v>
      </c>
      <c r="B1807"/>
      <c r="C1807" t="s">
        <v>653</v>
      </c>
      <c r="D1807"/>
      <c r="E1807" t="s">
        <v>2877</v>
      </c>
      <c r="F1807" s="67"/>
      <c r="G1807" s="67"/>
      <c r="H1807" s="67"/>
    </row>
    <row r="1808" spans="1:8" s="2" customFormat="1" x14ac:dyDescent="0.25">
      <c r="A1808" t="s">
        <v>1052</v>
      </c>
      <c r="B1808"/>
      <c r="C1808" t="s">
        <v>653</v>
      </c>
      <c r="D1808"/>
      <c r="E1808" t="s">
        <v>2878</v>
      </c>
      <c r="F1808" s="67"/>
      <c r="G1808" s="67"/>
      <c r="H1808" s="67"/>
    </row>
    <row r="1809" spans="1:8" s="2" customFormat="1" x14ac:dyDescent="0.25">
      <c r="A1809" t="s">
        <v>1052</v>
      </c>
      <c r="B1809"/>
      <c r="C1809" t="s">
        <v>653</v>
      </c>
      <c r="D1809"/>
      <c r="E1809" t="s">
        <v>2879</v>
      </c>
      <c r="F1809" s="67"/>
      <c r="G1809" s="67"/>
      <c r="H1809" s="67"/>
    </row>
    <row r="1810" spans="1:8" s="2" customFormat="1" x14ac:dyDescent="0.25">
      <c r="A1810" t="s">
        <v>1052</v>
      </c>
      <c r="B1810"/>
      <c r="C1810" t="s">
        <v>653</v>
      </c>
      <c r="D1810"/>
      <c r="E1810" t="s">
        <v>2880</v>
      </c>
      <c r="F1810" s="67"/>
      <c r="G1810" s="67"/>
      <c r="H1810" s="67"/>
    </row>
    <row r="1811" spans="1:8" s="2" customFormat="1" x14ac:dyDescent="0.25">
      <c r="A1811" t="s">
        <v>1052</v>
      </c>
      <c r="B1811"/>
      <c r="C1811" t="s">
        <v>653</v>
      </c>
      <c r="D1811"/>
      <c r="E1811" t="s">
        <v>2881</v>
      </c>
      <c r="F1811" s="67"/>
      <c r="G1811" s="67"/>
      <c r="H1811" s="67"/>
    </row>
    <row r="1812" spans="1:8" s="2" customFormat="1" x14ac:dyDescent="0.25">
      <c r="A1812" t="s">
        <v>1052</v>
      </c>
      <c r="B1812"/>
      <c r="C1812" t="s">
        <v>653</v>
      </c>
      <c r="D1812"/>
      <c r="E1812" t="s">
        <v>2882</v>
      </c>
      <c r="F1812" s="67"/>
      <c r="G1812" s="67"/>
      <c r="H1812" s="67"/>
    </row>
    <row r="1813" spans="1:8" s="2" customFormat="1" x14ac:dyDescent="0.25">
      <c r="A1813" t="s">
        <v>1052</v>
      </c>
      <c r="B1813"/>
      <c r="C1813" t="s">
        <v>653</v>
      </c>
      <c r="D1813"/>
      <c r="E1813" t="s">
        <v>2883</v>
      </c>
      <c r="F1813" s="67"/>
      <c r="G1813" s="67"/>
      <c r="H1813" s="67"/>
    </row>
    <row r="1814" spans="1:8" s="2" customFormat="1" x14ac:dyDescent="0.25">
      <c r="A1814" t="s">
        <v>1052</v>
      </c>
      <c r="B1814"/>
      <c r="C1814" t="s">
        <v>653</v>
      </c>
      <c r="D1814"/>
      <c r="E1814" t="s">
        <v>2884</v>
      </c>
      <c r="F1814" s="67"/>
      <c r="G1814" s="67"/>
      <c r="H1814" s="67"/>
    </row>
    <row r="1815" spans="1:8" s="2" customFormat="1" x14ac:dyDescent="0.25">
      <c r="A1815" t="s">
        <v>1052</v>
      </c>
      <c r="B1815"/>
      <c r="C1815" t="s">
        <v>653</v>
      </c>
      <c r="D1815"/>
      <c r="E1815" t="s">
        <v>2885</v>
      </c>
      <c r="F1815" s="67"/>
      <c r="G1815" s="67"/>
      <c r="H1815" s="67"/>
    </row>
    <row r="1816" spans="1:8" s="2" customFormat="1" x14ac:dyDescent="0.25">
      <c r="A1816" t="s">
        <v>1052</v>
      </c>
      <c r="B1816"/>
      <c r="C1816" t="s">
        <v>653</v>
      </c>
      <c r="D1816"/>
      <c r="E1816" t="s">
        <v>1853</v>
      </c>
      <c r="F1816" s="67"/>
      <c r="G1816" s="67"/>
      <c r="H1816" s="67"/>
    </row>
    <row r="1817" spans="1:8" s="2" customFormat="1" x14ac:dyDescent="0.25">
      <c r="A1817" t="s">
        <v>1052</v>
      </c>
      <c r="B1817"/>
      <c r="C1817" t="s">
        <v>653</v>
      </c>
      <c r="D1817"/>
      <c r="E1817" t="s">
        <v>2886</v>
      </c>
      <c r="F1817" s="67"/>
      <c r="G1817" s="67"/>
      <c r="H1817" s="67"/>
    </row>
    <row r="1818" spans="1:8" s="2" customFormat="1" x14ac:dyDescent="0.25">
      <c r="A1818" t="s">
        <v>1052</v>
      </c>
      <c r="B1818"/>
      <c r="C1818" t="s">
        <v>653</v>
      </c>
      <c r="D1818"/>
      <c r="E1818" t="s">
        <v>2887</v>
      </c>
      <c r="F1818" s="67"/>
      <c r="G1818" s="67"/>
      <c r="H1818" s="67"/>
    </row>
    <row r="1819" spans="1:8" s="2" customFormat="1" x14ac:dyDescent="0.25">
      <c r="A1819" t="s">
        <v>1052</v>
      </c>
      <c r="B1819"/>
      <c r="C1819" t="s">
        <v>653</v>
      </c>
      <c r="D1819"/>
      <c r="E1819" t="s">
        <v>2888</v>
      </c>
      <c r="F1819" s="67"/>
      <c r="G1819" s="67"/>
      <c r="H1819" s="67"/>
    </row>
    <row r="1820" spans="1:8" s="2" customFormat="1" x14ac:dyDescent="0.25">
      <c r="A1820" t="s">
        <v>1052</v>
      </c>
      <c r="B1820"/>
      <c r="C1820" t="s">
        <v>653</v>
      </c>
      <c r="D1820"/>
      <c r="E1820" t="s">
        <v>2889</v>
      </c>
      <c r="F1820" s="67"/>
      <c r="G1820" s="67"/>
      <c r="H1820" s="67"/>
    </row>
    <row r="1821" spans="1:8" s="2" customFormat="1" x14ac:dyDescent="0.25">
      <c r="A1821" t="s">
        <v>1052</v>
      </c>
      <c r="B1821"/>
      <c r="C1821" t="s">
        <v>653</v>
      </c>
      <c r="D1821"/>
      <c r="E1821" t="s">
        <v>2890</v>
      </c>
      <c r="F1821" s="67"/>
      <c r="G1821" s="67"/>
      <c r="H1821" s="67"/>
    </row>
    <row r="1822" spans="1:8" s="2" customFormat="1" x14ac:dyDescent="0.25">
      <c r="A1822" t="s">
        <v>1052</v>
      </c>
      <c r="B1822"/>
      <c r="C1822" t="s">
        <v>653</v>
      </c>
      <c r="D1822"/>
      <c r="E1822" t="s">
        <v>2891</v>
      </c>
      <c r="F1822" s="67"/>
      <c r="G1822" s="67"/>
      <c r="H1822" s="67"/>
    </row>
    <row r="1823" spans="1:8" s="2" customFormat="1" x14ac:dyDescent="0.25">
      <c r="A1823" t="s">
        <v>1052</v>
      </c>
      <c r="B1823"/>
      <c r="C1823" t="s">
        <v>653</v>
      </c>
      <c r="D1823"/>
      <c r="E1823" t="s">
        <v>2892</v>
      </c>
      <c r="F1823" s="67"/>
      <c r="G1823" s="67"/>
      <c r="H1823" s="67"/>
    </row>
    <row r="1824" spans="1:8" s="2" customFormat="1" x14ac:dyDescent="0.25">
      <c r="A1824" t="s">
        <v>1052</v>
      </c>
      <c r="B1824"/>
      <c r="C1824" t="s">
        <v>653</v>
      </c>
      <c r="D1824"/>
      <c r="E1824" t="s">
        <v>2893</v>
      </c>
      <c r="F1824" s="67"/>
      <c r="G1824" s="67"/>
      <c r="H1824" s="67"/>
    </row>
    <row r="1825" spans="1:8" s="2" customFormat="1" x14ac:dyDescent="0.25">
      <c r="A1825" t="s">
        <v>1052</v>
      </c>
      <c r="B1825"/>
      <c r="C1825" t="s">
        <v>653</v>
      </c>
      <c r="D1825"/>
      <c r="E1825" t="s">
        <v>2894</v>
      </c>
      <c r="F1825" s="67"/>
      <c r="G1825" s="67"/>
      <c r="H1825" s="67"/>
    </row>
    <row r="1826" spans="1:8" s="2" customFormat="1" x14ac:dyDescent="0.25">
      <c r="A1826" t="s">
        <v>1052</v>
      </c>
      <c r="B1826"/>
      <c r="C1826" t="s">
        <v>653</v>
      </c>
      <c r="D1826"/>
      <c r="E1826" t="s">
        <v>2895</v>
      </c>
      <c r="F1826" s="67"/>
      <c r="G1826" s="67"/>
      <c r="H1826" s="67"/>
    </row>
    <row r="1827" spans="1:8" s="2" customFormat="1" x14ac:dyDescent="0.25">
      <c r="A1827" t="s">
        <v>1052</v>
      </c>
      <c r="B1827"/>
      <c r="C1827" t="s">
        <v>653</v>
      </c>
      <c r="D1827"/>
      <c r="E1827" t="s">
        <v>2896</v>
      </c>
      <c r="F1827" s="67"/>
      <c r="G1827" s="67"/>
      <c r="H1827" s="67"/>
    </row>
    <row r="1828" spans="1:8" s="2" customFormat="1" x14ac:dyDescent="0.25">
      <c r="A1828" t="s">
        <v>1052</v>
      </c>
      <c r="B1828"/>
      <c r="C1828" t="s">
        <v>653</v>
      </c>
      <c r="D1828"/>
      <c r="E1828" t="s">
        <v>2897</v>
      </c>
      <c r="F1828" s="67"/>
      <c r="G1828" s="67"/>
      <c r="H1828" s="67"/>
    </row>
    <row r="1829" spans="1:8" s="2" customFormat="1" x14ac:dyDescent="0.25">
      <c r="A1829" t="s">
        <v>1052</v>
      </c>
      <c r="B1829"/>
      <c r="C1829" t="s">
        <v>653</v>
      </c>
      <c r="D1829"/>
      <c r="E1829" t="s">
        <v>2898</v>
      </c>
      <c r="F1829" s="67"/>
      <c r="G1829" s="67"/>
      <c r="H1829" s="67"/>
    </row>
    <row r="1830" spans="1:8" s="2" customFormat="1" x14ac:dyDescent="0.25">
      <c r="A1830" t="s">
        <v>1052</v>
      </c>
      <c r="B1830"/>
      <c r="C1830" t="s">
        <v>653</v>
      </c>
      <c r="D1830"/>
      <c r="E1830" t="s">
        <v>2899</v>
      </c>
      <c r="F1830" s="67"/>
      <c r="G1830" s="67"/>
      <c r="H1830" s="67"/>
    </row>
    <row r="1831" spans="1:8" s="2" customFormat="1" x14ac:dyDescent="0.25">
      <c r="A1831" t="s">
        <v>1052</v>
      </c>
      <c r="B1831"/>
      <c r="C1831" t="s">
        <v>653</v>
      </c>
      <c r="D1831"/>
      <c r="E1831" t="s">
        <v>2900</v>
      </c>
      <c r="F1831" s="67"/>
      <c r="G1831" s="67"/>
      <c r="H1831" s="67"/>
    </row>
    <row r="1832" spans="1:8" s="2" customFormat="1" x14ac:dyDescent="0.25">
      <c r="A1832" t="s">
        <v>1052</v>
      </c>
      <c r="B1832"/>
      <c r="C1832" t="s">
        <v>653</v>
      </c>
      <c r="D1832"/>
      <c r="E1832" t="s">
        <v>2901</v>
      </c>
      <c r="F1832" s="67"/>
      <c r="G1832" s="67"/>
      <c r="H1832" s="67"/>
    </row>
    <row r="1833" spans="1:8" s="2" customFormat="1" x14ac:dyDescent="0.25">
      <c r="A1833" t="s">
        <v>1052</v>
      </c>
      <c r="B1833"/>
      <c r="C1833" t="s">
        <v>653</v>
      </c>
      <c r="D1833"/>
      <c r="E1833" t="s">
        <v>2902</v>
      </c>
      <c r="F1833" s="67"/>
      <c r="G1833" s="67"/>
      <c r="H1833" s="67"/>
    </row>
    <row r="1834" spans="1:8" s="2" customFormat="1" x14ac:dyDescent="0.25">
      <c r="A1834" t="s">
        <v>1052</v>
      </c>
      <c r="B1834"/>
      <c r="C1834" t="s">
        <v>653</v>
      </c>
      <c r="D1834"/>
      <c r="E1834" t="s">
        <v>2903</v>
      </c>
      <c r="F1834" s="67"/>
      <c r="G1834" s="67"/>
      <c r="H1834" s="67"/>
    </row>
    <row r="1835" spans="1:8" s="2" customFormat="1" x14ac:dyDescent="0.25">
      <c r="A1835" t="s">
        <v>1052</v>
      </c>
      <c r="B1835"/>
      <c r="C1835" t="s">
        <v>653</v>
      </c>
      <c r="D1835"/>
      <c r="E1835" t="s">
        <v>2904</v>
      </c>
      <c r="F1835" s="67"/>
      <c r="G1835" s="67"/>
      <c r="H1835" s="67"/>
    </row>
    <row r="1836" spans="1:8" s="2" customFormat="1" x14ac:dyDescent="0.25">
      <c r="A1836" t="s">
        <v>1052</v>
      </c>
      <c r="B1836"/>
      <c r="C1836" t="s">
        <v>653</v>
      </c>
      <c r="D1836"/>
      <c r="E1836" t="s">
        <v>2501</v>
      </c>
      <c r="F1836" s="67"/>
      <c r="G1836" s="67"/>
      <c r="H1836" s="67"/>
    </row>
    <row r="1837" spans="1:8" s="2" customFormat="1" x14ac:dyDescent="0.25">
      <c r="A1837" t="s">
        <v>1052</v>
      </c>
      <c r="B1837"/>
      <c r="C1837" t="s">
        <v>653</v>
      </c>
      <c r="D1837"/>
      <c r="E1837" t="s">
        <v>2905</v>
      </c>
      <c r="F1837" s="67"/>
      <c r="G1837" s="67"/>
      <c r="H1837" s="67"/>
    </row>
    <row r="1838" spans="1:8" s="2" customFormat="1" x14ac:dyDescent="0.25">
      <c r="A1838" t="s">
        <v>1052</v>
      </c>
      <c r="B1838"/>
      <c r="C1838" t="s">
        <v>445</v>
      </c>
      <c r="D1838"/>
      <c r="E1838" t="s">
        <v>2906</v>
      </c>
      <c r="F1838" s="67"/>
      <c r="G1838" s="67"/>
      <c r="H1838" s="67"/>
    </row>
    <row r="1839" spans="1:8" s="2" customFormat="1" x14ac:dyDescent="0.25">
      <c r="A1839" t="s">
        <v>1052</v>
      </c>
      <c r="B1839"/>
      <c r="C1839" t="s">
        <v>445</v>
      </c>
      <c r="D1839"/>
      <c r="E1839" t="s">
        <v>2907</v>
      </c>
      <c r="F1839" s="67"/>
      <c r="G1839" s="67"/>
      <c r="H1839" s="67"/>
    </row>
    <row r="1840" spans="1:8" s="2" customFormat="1" x14ac:dyDescent="0.25">
      <c r="A1840" t="s">
        <v>1052</v>
      </c>
      <c r="B1840"/>
      <c r="C1840" t="s">
        <v>445</v>
      </c>
      <c r="D1840"/>
      <c r="E1840" t="s">
        <v>2908</v>
      </c>
      <c r="F1840" s="67"/>
      <c r="G1840" s="67"/>
      <c r="H1840" s="67"/>
    </row>
    <row r="1841" spans="1:8" s="2" customFormat="1" x14ac:dyDescent="0.25">
      <c r="A1841" t="s">
        <v>1052</v>
      </c>
      <c r="B1841"/>
      <c r="C1841" t="s">
        <v>445</v>
      </c>
      <c r="D1841"/>
      <c r="E1841" t="s">
        <v>2909</v>
      </c>
      <c r="F1841" s="67"/>
      <c r="G1841" s="67"/>
      <c r="H1841" s="67"/>
    </row>
    <row r="1842" spans="1:8" s="2" customFormat="1" x14ac:dyDescent="0.25">
      <c r="A1842" t="s">
        <v>1052</v>
      </c>
      <c r="B1842"/>
      <c r="C1842" t="s">
        <v>445</v>
      </c>
      <c r="D1842"/>
      <c r="E1842" t="s">
        <v>2910</v>
      </c>
      <c r="F1842" s="67"/>
      <c r="G1842" s="67"/>
      <c r="H1842" s="67"/>
    </row>
    <row r="1843" spans="1:8" s="2" customFormat="1" x14ac:dyDescent="0.25">
      <c r="A1843" t="s">
        <v>1052</v>
      </c>
      <c r="B1843"/>
      <c r="C1843" t="s">
        <v>445</v>
      </c>
      <c r="D1843"/>
      <c r="E1843" t="s">
        <v>2911</v>
      </c>
      <c r="F1843" s="67"/>
      <c r="G1843" s="67"/>
      <c r="H1843" s="67"/>
    </row>
    <row r="1844" spans="1:8" s="2" customFormat="1" x14ac:dyDescent="0.25">
      <c r="A1844" t="s">
        <v>1052</v>
      </c>
      <c r="B1844"/>
      <c r="C1844" t="s">
        <v>445</v>
      </c>
      <c r="D1844"/>
      <c r="E1844" t="s">
        <v>2912</v>
      </c>
      <c r="F1844" s="67"/>
      <c r="G1844" s="67"/>
      <c r="H1844" s="67"/>
    </row>
    <row r="1845" spans="1:8" s="2" customFormat="1" x14ac:dyDescent="0.25">
      <c r="A1845" t="s">
        <v>1052</v>
      </c>
      <c r="B1845"/>
      <c r="C1845" t="s">
        <v>445</v>
      </c>
      <c r="D1845"/>
      <c r="E1845" t="s">
        <v>2913</v>
      </c>
      <c r="F1845" s="67"/>
      <c r="G1845" s="67"/>
      <c r="H1845" s="67"/>
    </row>
    <row r="1846" spans="1:8" s="2" customFormat="1" x14ac:dyDescent="0.25">
      <c r="A1846" t="s">
        <v>1052</v>
      </c>
      <c r="B1846"/>
      <c r="C1846" t="s">
        <v>445</v>
      </c>
      <c r="D1846"/>
      <c r="E1846" t="s">
        <v>2914</v>
      </c>
      <c r="F1846" s="67"/>
      <c r="G1846" s="67"/>
      <c r="H1846" s="67"/>
    </row>
    <row r="1847" spans="1:8" s="2" customFormat="1" x14ac:dyDescent="0.25">
      <c r="A1847" t="s">
        <v>1052</v>
      </c>
      <c r="B1847"/>
      <c r="C1847" t="s">
        <v>445</v>
      </c>
      <c r="D1847"/>
      <c r="E1847" t="s">
        <v>2915</v>
      </c>
      <c r="F1847" s="67"/>
      <c r="G1847" s="67"/>
      <c r="H1847" s="67"/>
    </row>
    <row r="1848" spans="1:8" s="2" customFormat="1" x14ac:dyDescent="0.25">
      <c r="A1848" t="s">
        <v>1052</v>
      </c>
      <c r="B1848"/>
      <c r="C1848" t="s">
        <v>445</v>
      </c>
      <c r="D1848"/>
      <c r="E1848" t="s">
        <v>2916</v>
      </c>
      <c r="F1848" s="67"/>
      <c r="G1848" s="67"/>
      <c r="H1848" s="67"/>
    </row>
    <row r="1849" spans="1:8" s="2" customFormat="1" x14ac:dyDescent="0.25">
      <c r="A1849" t="s">
        <v>1052</v>
      </c>
      <c r="B1849"/>
      <c r="C1849" t="s">
        <v>445</v>
      </c>
      <c r="D1849"/>
      <c r="E1849" t="s">
        <v>2917</v>
      </c>
      <c r="F1849" s="67"/>
      <c r="G1849" s="67"/>
      <c r="H1849" s="67"/>
    </row>
    <row r="1850" spans="1:8" s="2" customFormat="1" x14ac:dyDescent="0.25">
      <c r="A1850" t="s">
        <v>1052</v>
      </c>
      <c r="B1850"/>
      <c r="C1850" t="s">
        <v>445</v>
      </c>
      <c r="D1850"/>
      <c r="E1850" t="s">
        <v>2918</v>
      </c>
      <c r="F1850" s="67"/>
      <c r="G1850" s="67"/>
      <c r="H1850" s="67"/>
    </row>
    <row r="1851" spans="1:8" s="2" customFormat="1" x14ac:dyDescent="0.25">
      <c r="A1851" t="s">
        <v>1052</v>
      </c>
      <c r="B1851"/>
      <c r="C1851" t="s">
        <v>445</v>
      </c>
      <c r="D1851"/>
      <c r="E1851" t="s">
        <v>2919</v>
      </c>
      <c r="F1851" s="67"/>
      <c r="G1851" s="67"/>
      <c r="H1851" s="67"/>
    </row>
    <row r="1852" spans="1:8" s="2" customFormat="1" x14ac:dyDescent="0.25">
      <c r="A1852" t="s">
        <v>1052</v>
      </c>
      <c r="B1852"/>
      <c r="C1852" t="s">
        <v>445</v>
      </c>
      <c r="D1852"/>
      <c r="E1852" t="s">
        <v>2920</v>
      </c>
      <c r="F1852" s="67"/>
      <c r="G1852" s="67"/>
      <c r="H1852" s="67"/>
    </row>
    <row r="1853" spans="1:8" s="2" customFormat="1" x14ac:dyDescent="0.25">
      <c r="A1853" t="s">
        <v>1052</v>
      </c>
      <c r="B1853"/>
      <c r="C1853" t="s">
        <v>445</v>
      </c>
      <c r="D1853"/>
      <c r="E1853" t="s">
        <v>2921</v>
      </c>
      <c r="F1853" s="67"/>
      <c r="G1853" s="67"/>
      <c r="H1853" s="67"/>
    </row>
    <row r="1854" spans="1:8" s="2" customFormat="1" x14ac:dyDescent="0.25">
      <c r="A1854" t="s">
        <v>1052</v>
      </c>
      <c r="B1854"/>
      <c r="C1854" t="s">
        <v>445</v>
      </c>
      <c r="D1854"/>
      <c r="E1854" t="s">
        <v>2922</v>
      </c>
      <c r="F1854" s="67"/>
      <c r="G1854" s="67"/>
      <c r="H1854" s="67"/>
    </row>
    <row r="1855" spans="1:8" s="2" customFormat="1" x14ac:dyDescent="0.25">
      <c r="A1855" t="s">
        <v>1052</v>
      </c>
      <c r="B1855"/>
      <c r="C1855" t="s">
        <v>445</v>
      </c>
      <c r="D1855"/>
      <c r="E1855" t="s">
        <v>2923</v>
      </c>
      <c r="F1855" s="67"/>
      <c r="G1855" s="67"/>
      <c r="H1855" s="67"/>
    </row>
    <row r="1856" spans="1:8" s="2" customFormat="1" x14ac:dyDescent="0.25">
      <c r="A1856" t="s">
        <v>1052</v>
      </c>
      <c r="B1856"/>
      <c r="C1856" t="s">
        <v>445</v>
      </c>
      <c r="D1856"/>
      <c r="E1856" t="s">
        <v>2924</v>
      </c>
      <c r="F1856" s="67"/>
      <c r="G1856" s="67"/>
      <c r="H1856" s="67"/>
    </row>
    <row r="1857" spans="1:8" s="2" customFormat="1" x14ac:dyDescent="0.25">
      <c r="A1857" t="s">
        <v>1052</v>
      </c>
      <c r="B1857"/>
      <c r="C1857" t="s">
        <v>445</v>
      </c>
      <c r="D1857"/>
      <c r="E1857" t="s">
        <v>2925</v>
      </c>
      <c r="F1857" s="67"/>
      <c r="G1857" s="67"/>
      <c r="H1857" s="67"/>
    </row>
    <row r="1858" spans="1:8" s="2" customFormat="1" x14ac:dyDescent="0.25">
      <c r="A1858" t="s">
        <v>1052</v>
      </c>
      <c r="B1858"/>
      <c r="C1858" t="s">
        <v>445</v>
      </c>
      <c r="D1858"/>
      <c r="E1858" t="s">
        <v>2926</v>
      </c>
      <c r="F1858" s="67"/>
      <c r="G1858" s="67"/>
      <c r="H1858" s="67"/>
    </row>
    <row r="1859" spans="1:8" s="2" customFormat="1" x14ac:dyDescent="0.25">
      <c r="A1859" t="s">
        <v>1052</v>
      </c>
      <c r="B1859"/>
      <c r="C1859" t="s">
        <v>445</v>
      </c>
      <c r="D1859"/>
      <c r="E1859" t="s">
        <v>2927</v>
      </c>
      <c r="F1859" s="67"/>
      <c r="G1859" s="67"/>
      <c r="H1859" s="67"/>
    </row>
    <row r="1860" spans="1:8" s="2" customFormat="1" x14ac:dyDescent="0.25">
      <c r="A1860" t="s">
        <v>1052</v>
      </c>
      <c r="B1860"/>
      <c r="C1860" t="s">
        <v>445</v>
      </c>
      <c r="D1860"/>
      <c r="E1860" t="s">
        <v>2928</v>
      </c>
      <c r="F1860" s="67"/>
      <c r="G1860" s="67"/>
      <c r="H1860" s="67"/>
    </row>
    <row r="1861" spans="1:8" s="2" customFormat="1" x14ac:dyDescent="0.25">
      <c r="A1861" t="s">
        <v>1052</v>
      </c>
      <c r="B1861"/>
      <c r="C1861" t="s">
        <v>447</v>
      </c>
      <c r="D1861"/>
      <c r="E1861" t="s">
        <v>2929</v>
      </c>
      <c r="F1861" s="67"/>
      <c r="G1861" s="67"/>
      <c r="H1861" s="67"/>
    </row>
    <row r="1862" spans="1:8" s="2" customFormat="1" x14ac:dyDescent="0.25">
      <c r="A1862" t="s">
        <v>1052</v>
      </c>
      <c r="B1862"/>
      <c r="C1862" t="s">
        <v>447</v>
      </c>
      <c r="D1862"/>
      <c r="E1862" t="s">
        <v>2930</v>
      </c>
      <c r="F1862" s="67"/>
      <c r="G1862" s="67"/>
      <c r="H1862" s="67"/>
    </row>
    <row r="1863" spans="1:8" s="2" customFormat="1" x14ac:dyDescent="0.25">
      <c r="A1863" t="s">
        <v>1052</v>
      </c>
      <c r="B1863"/>
      <c r="C1863" t="s">
        <v>447</v>
      </c>
      <c r="D1863"/>
      <c r="E1863" t="s">
        <v>2931</v>
      </c>
      <c r="F1863" s="67"/>
      <c r="G1863" s="67"/>
      <c r="H1863" s="67"/>
    </row>
    <row r="1864" spans="1:8" s="2" customFormat="1" x14ac:dyDescent="0.25">
      <c r="A1864" t="s">
        <v>1052</v>
      </c>
      <c r="B1864"/>
      <c r="C1864" t="s">
        <v>447</v>
      </c>
      <c r="D1864"/>
      <c r="E1864" t="s">
        <v>2932</v>
      </c>
      <c r="F1864" s="67"/>
      <c r="G1864" s="67"/>
      <c r="H1864" s="67"/>
    </row>
    <row r="1865" spans="1:8" s="2" customFormat="1" x14ac:dyDescent="0.25">
      <c r="A1865" t="s">
        <v>1052</v>
      </c>
      <c r="B1865"/>
      <c r="C1865" t="s">
        <v>447</v>
      </c>
      <c r="D1865"/>
      <c r="E1865" t="s">
        <v>2933</v>
      </c>
      <c r="F1865" s="67"/>
      <c r="G1865" s="67"/>
      <c r="H1865" s="67"/>
    </row>
    <row r="1866" spans="1:8" s="2" customFormat="1" x14ac:dyDescent="0.25">
      <c r="A1866" t="s">
        <v>1052</v>
      </c>
      <c r="B1866"/>
      <c r="C1866" t="s">
        <v>447</v>
      </c>
      <c r="D1866"/>
      <c r="E1866" t="s">
        <v>2934</v>
      </c>
      <c r="F1866" s="67"/>
      <c r="G1866" s="67"/>
      <c r="H1866" s="67"/>
    </row>
    <row r="1867" spans="1:8" s="2" customFormat="1" x14ac:dyDescent="0.25">
      <c r="A1867" t="s">
        <v>1052</v>
      </c>
      <c r="B1867"/>
      <c r="C1867" t="s">
        <v>447</v>
      </c>
      <c r="D1867"/>
      <c r="E1867" t="s">
        <v>2935</v>
      </c>
      <c r="F1867" s="67"/>
      <c r="G1867" s="67"/>
      <c r="H1867" s="67"/>
    </row>
    <row r="1868" spans="1:8" s="2" customFormat="1" x14ac:dyDescent="0.25">
      <c r="A1868" t="s">
        <v>1052</v>
      </c>
      <c r="B1868"/>
      <c r="C1868" t="s">
        <v>447</v>
      </c>
      <c r="D1868"/>
      <c r="E1868" t="s">
        <v>2936</v>
      </c>
      <c r="F1868" s="67"/>
      <c r="G1868" s="67"/>
      <c r="H1868" s="67"/>
    </row>
    <row r="1869" spans="1:8" s="2" customFormat="1" x14ac:dyDescent="0.25">
      <c r="A1869" t="s">
        <v>1052</v>
      </c>
      <c r="B1869"/>
      <c r="C1869" t="s">
        <v>447</v>
      </c>
      <c r="D1869"/>
      <c r="E1869" t="s">
        <v>2937</v>
      </c>
      <c r="F1869" s="67"/>
      <c r="G1869" s="67"/>
      <c r="H1869" s="67"/>
    </row>
    <row r="1870" spans="1:8" s="2" customFormat="1" x14ac:dyDescent="0.25">
      <c r="A1870" t="s">
        <v>1052</v>
      </c>
      <c r="B1870"/>
      <c r="C1870" t="s">
        <v>447</v>
      </c>
      <c r="D1870"/>
      <c r="E1870" t="s">
        <v>2938</v>
      </c>
      <c r="F1870" s="67"/>
      <c r="G1870" s="67"/>
      <c r="H1870" s="67"/>
    </row>
    <row r="1871" spans="1:8" s="2" customFormat="1" x14ac:dyDescent="0.25">
      <c r="A1871" t="s">
        <v>1052</v>
      </c>
      <c r="B1871"/>
      <c r="C1871" t="s">
        <v>447</v>
      </c>
      <c r="D1871"/>
      <c r="E1871" t="s">
        <v>2939</v>
      </c>
      <c r="F1871" s="67"/>
      <c r="G1871" s="67"/>
      <c r="H1871" s="67"/>
    </row>
    <row r="1872" spans="1:8" s="2" customFormat="1" x14ac:dyDescent="0.25">
      <c r="A1872" t="s">
        <v>1052</v>
      </c>
      <c r="B1872"/>
      <c r="C1872" t="s">
        <v>447</v>
      </c>
      <c r="D1872"/>
      <c r="E1872" t="s">
        <v>2940</v>
      </c>
      <c r="F1872" s="67"/>
      <c r="G1872" s="67"/>
      <c r="H1872" s="67"/>
    </row>
    <row r="1873" spans="1:8" s="2" customFormat="1" x14ac:dyDescent="0.25">
      <c r="A1873" t="s">
        <v>1052</v>
      </c>
      <c r="B1873"/>
      <c r="C1873" t="s">
        <v>447</v>
      </c>
      <c r="D1873"/>
      <c r="E1873" t="s">
        <v>2941</v>
      </c>
      <c r="F1873" s="67"/>
      <c r="G1873" s="67"/>
      <c r="H1873" s="67"/>
    </row>
    <row r="1874" spans="1:8" s="2" customFormat="1" x14ac:dyDescent="0.25">
      <c r="A1874" t="s">
        <v>1052</v>
      </c>
      <c r="B1874"/>
      <c r="C1874" t="s">
        <v>447</v>
      </c>
      <c r="D1874"/>
      <c r="E1874" t="s">
        <v>2942</v>
      </c>
      <c r="F1874" s="67"/>
      <c r="G1874" s="67"/>
      <c r="H1874" s="67"/>
    </row>
    <row r="1875" spans="1:8" s="2" customFormat="1" x14ac:dyDescent="0.25">
      <c r="A1875" t="s">
        <v>1052</v>
      </c>
      <c r="B1875"/>
      <c r="C1875" t="s">
        <v>447</v>
      </c>
      <c r="D1875"/>
      <c r="E1875" t="s">
        <v>2943</v>
      </c>
      <c r="F1875" s="67"/>
      <c r="G1875" s="67"/>
      <c r="H1875" s="67"/>
    </row>
    <row r="1876" spans="1:8" s="2" customFormat="1" x14ac:dyDescent="0.25">
      <c r="A1876" t="s">
        <v>1052</v>
      </c>
      <c r="B1876"/>
      <c r="C1876" t="s">
        <v>447</v>
      </c>
      <c r="D1876"/>
      <c r="E1876" t="s">
        <v>2944</v>
      </c>
      <c r="F1876" s="67"/>
      <c r="G1876" s="67"/>
      <c r="H1876" s="67"/>
    </row>
    <row r="1877" spans="1:8" s="2" customFormat="1" x14ac:dyDescent="0.25">
      <c r="A1877" t="s">
        <v>1052</v>
      </c>
      <c r="B1877"/>
      <c r="C1877" t="s">
        <v>447</v>
      </c>
      <c r="D1877"/>
      <c r="E1877" t="s">
        <v>2945</v>
      </c>
      <c r="F1877" s="67"/>
      <c r="G1877" s="67"/>
      <c r="H1877" s="67"/>
    </row>
    <row r="1878" spans="1:8" s="2" customFormat="1" x14ac:dyDescent="0.25">
      <c r="A1878" t="s">
        <v>1052</v>
      </c>
      <c r="B1878"/>
      <c r="C1878" t="s">
        <v>447</v>
      </c>
      <c r="D1878"/>
      <c r="E1878" t="s">
        <v>2946</v>
      </c>
      <c r="F1878" s="67"/>
      <c r="G1878" s="67"/>
      <c r="H1878" s="67"/>
    </row>
    <row r="1879" spans="1:8" s="2" customFormat="1" x14ac:dyDescent="0.25">
      <c r="A1879" t="s">
        <v>1052</v>
      </c>
      <c r="B1879"/>
      <c r="C1879" t="s">
        <v>447</v>
      </c>
      <c r="D1879"/>
      <c r="E1879" t="s">
        <v>2947</v>
      </c>
      <c r="F1879" s="67"/>
      <c r="G1879" s="67"/>
      <c r="H1879" s="67"/>
    </row>
    <row r="1880" spans="1:8" s="2" customFormat="1" x14ac:dyDescent="0.25">
      <c r="A1880" t="s">
        <v>1052</v>
      </c>
      <c r="B1880"/>
      <c r="C1880" t="s">
        <v>447</v>
      </c>
      <c r="D1880"/>
      <c r="E1880" t="s">
        <v>2948</v>
      </c>
      <c r="F1880" s="67"/>
      <c r="G1880" s="67"/>
      <c r="H1880" s="67"/>
    </row>
    <row r="1881" spans="1:8" s="2" customFormat="1" x14ac:dyDescent="0.25">
      <c r="A1881" t="s">
        <v>1052</v>
      </c>
      <c r="B1881"/>
      <c r="C1881" t="s">
        <v>447</v>
      </c>
      <c r="D1881"/>
      <c r="E1881" t="s">
        <v>2949</v>
      </c>
      <c r="F1881" s="67"/>
      <c r="G1881" s="67"/>
      <c r="H1881" s="67"/>
    </row>
    <row r="1882" spans="1:8" s="2" customFormat="1" x14ac:dyDescent="0.25">
      <c r="A1882" t="s">
        <v>1052</v>
      </c>
      <c r="B1882"/>
      <c r="C1882" t="s">
        <v>447</v>
      </c>
      <c r="D1882"/>
      <c r="E1882" t="s">
        <v>2950</v>
      </c>
      <c r="F1882" s="67"/>
      <c r="G1882" s="67"/>
      <c r="H1882" s="67"/>
    </row>
    <row r="1883" spans="1:8" s="2" customFormat="1" x14ac:dyDescent="0.25">
      <c r="A1883" t="s">
        <v>1052</v>
      </c>
      <c r="B1883"/>
      <c r="C1883" t="s">
        <v>449</v>
      </c>
      <c r="D1883"/>
      <c r="E1883" t="s">
        <v>2951</v>
      </c>
      <c r="F1883" s="67"/>
      <c r="G1883" s="67"/>
      <c r="H1883" s="67"/>
    </row>
    <row r="1884" spans="1:8" s="2" customFormat="1" x14ac:dyDescent="0.25">
      <c r="A1884" t="s">
        <v>1052</v>
      </c>
      <c r="B1884"/>
      <c r="C1884" t="s">
        <v>449</v>
      </c>
      <c r="D1884"/>
      <c r="E1884" t="s">
        <v>2952</v>
      </c>
      <c r="F1884" s="67"/>
      <c r="G1884" s="67"/>
      <c r="H1884" s="67"/>
    </row>
    <row r="1885" spans="1:8" s="2" customFormat="1" x14ac:dyDescent="0.25">
      <c r="A1885" t="s">
        <v>1052</v>
      </c>
      <c r="B1885"/>
      <c r="C1885" t="s">
        <v>449</v>
      </c>
      <c r="D1885"/>
      <c r="E1885" t="s">
        <v>2953</v>
      </c>
      <c r="F1885" s="67"/>
      <c r="G1885" s="67"/>
      <c r="H1885" s="67"/>
    </row>
    <row r="1886" spans="1:8" s="2" customFormat="1" x14ac:dyDescent="0.25">
      <c r="A1886" t="s">
        <v>1052</v>
      </c>
      <c r="B1886"/>
      <c r="C1886" t="s">
        <v>449</v>
      </c>
      <c r="D1886"/>
      <c r="E1886" t="s">
        <v>2954</v>
      </c>
      <c r="F1886" s="67"/>
      <c r="G1886" s="67"/>
      <c r="H1886" s="67"/>
    </row>
    <row r="1887" spans="1:8" s="2" customFormat="1" x14ac:dyDescent="0.25">
      <c r="A1887" t="s">
        <v>1052</v>
      </c>
      <c r="B1887"/>
      <c r="C1887" t="s">
        <v>449</v>
      </c>
      <c r="D1887"/>
      <c r="E1887" t="s">
        <v>2955</v>
      </c>
      <c r="F1887" s="67"/>
      <c r="G1887" s="67"/>
      <c r="H1887" s="67"/>
    </row>
    <row r="1888" spans="1:8" s="2" customFormat="1" x14ac:dyDescent="0.25">
      <c r="A1888" t="s">
        <v>1052</v>
      </c>
      <c r="B1888"/>
      <c r="C1888" t="s">
        <v>449</v>
      </c>
      <c r="D1888"/>
      <c r="E1888" t="s">
        <v>2956</v>
      </c>
      <c r="F1888" s="67"/>
      <c r="G1888" s="67"/>
      <c r="H1888" s="67"/>
    </row>
    <row r="1889" spans="1:8" s="2" customFormat="1" x14ac:dyDescent="0.25">
      <c r="A1889" t="s">
        <v>1052</v>
      </c>
      <c r="B1889"/>
      <c r="C1889" t="s">
        <v>449</v>
      </c>
      <c r="D1889"/>
      <c r="E1889" t="s">
        <v>2957</v>
      </c>
      <c r="F1889" s="67"/>
      <c r="G1889" s="67"/>
      <c r="H1889" s="67"/>
    </row>
    <row r="1890" spans="1:8" s="2" customFormat="1" x14ac:dyDescent="0.25">
      <c r="A1890" t="s">
        <v>1052</v>
      </c>
      <c r="B1890"/>
      <c r="C1890" t="s">
        <v>449</v>
      </c>
      <c r="D1890"/>
      <c r="E1890" t="s">
        <v>2958</v>
      </c>
      <c r="F1890" s="67"/>
      <c r="G1890" s="67"/>
      <c r="H1890" s="67"/>
    </row>
    <row r="1891" spans="1:8" s="2" customFormat="1" x14ac:dyDescent="0.25">
      <c r="A1891" t="s">
        <v>1052</v>
      </c>
      <c r="B1891"/>
      <c r="C1891" t="s">
        <v>449</v>
      </c>
      <c r="D1891"/>
      <c r="E1891" t="s">
        <v>2959</v>
      </c>
      <c r="F1891" s="67"/>
      <c r="G1891" s="67"/>
      <c r="H1891" s="67"/>
    </row>
    <row r="1892" spans="1:8" s="2" customFormat="1" x14ac:dyDescent="0.25">
      <c r="A1892" t="s">
        <v>1052</v>
      </c>
      <c r="B1892"/>
      <c r="C1892" t="s">
        <v>449</v>
      </c>
      <c r="D1892"/>
      <c r="E1892" t="s">
        <v>2960</v>
      </c>
      <c r="F1892" s="67"/>
      <c r="G1892" s="67"/>
      <c r="H1892" s="67"/>
    </row>
    <row r="1893" spans="1:8" s="2" customFormat="1" x14ac:dyDescent="0.25">
      <c r="A1893" t="s">
        <v>1052</v>
      </c>
      <c r="B1893"/>
      <c r="C1893" t="s">
        <v>449</v>
      </c>
      <c r="D1893"/>
      <c r="E1893" t="s">
        <v>2961</v>
      </c>
      <c r="F1893" s="67"/>
      <c r="G1893" s="67"/>
      <c r="H1893" s="67"/>
    </row>
    <row r="1894" spans="1:8" s="2" customFormat="1" x14ac:dyDescent="0.25">
      <c r="A1894" t="s">
        <v>1052</v>
      </c>
      <c r="B1894"/>
      <c r="C1894" t="s">
        <v>449</v>
      </c>
      <c r="D1894"/>
      <c r="E1894" t="s">
        <v>2962</v>
      </c>
      <c r="F1894" s="67"/>
      <c r="G1894" s="67"/>
      <c r="H1894" s="67"/>
    </row>
    <row r="1895" spans="1:8" s="2" customFormat="1" x14ac:dyDescent="0.25">
      <c r="A1895" t="s">
        <v>1052</v>
      </c>
      <c r="B1895"/>
      <c r="C1895" t="s">
        <v>449</v>
      </c>
      <c r="D1895"/>
      <c r="E1895" t="s">
        <v>2963</v>
      </c>
      <c r="F1895" s="67"/>
      <c r="G1895" s="67"/>
      <c r="H1895" s="67"/>
    </row>
    <row r="1896" spans="1:8" s="2" customFormat="1" x14ac:dyDescent="0.25">
      <c r="A1896" t="s">
        <v>1052</v>
      </c>
      <c r="B1896"/>
      <c r="C1896" t="s">
        <v>449</v>
      </c>
      <c r="D1896"/>
      <c r="E1896" t="s">
        <v>2964</v>
      </c>
      <c r="F1896" s="67"/>
      <c r="G1896" s="67"/>
      <c r="H1896" s="67"/>
    </row>
    <row r="1897" spans="1:8" s="2" customFormat="1" x14ac:dyDescent="0.25">
      <c r="A1897" t="s">
        <v>1052</v>
      </c>
      <c r="B1897"/>
      <c r="C1897" t="s">
        <v>449</v>
      </c>
      <c r="D1897"/>
      <c r="E1897" t="s">
        <v>2965</v>
      </c>
      <c r="F1897" s="67"/>
      <c r="G1897" s="67"/>
      <c r="H1897" s="67"/>
    </row>
    <row r="1898" spans="1:8" s="2" customFormat="1" x14ac:dyDescent="0.25">
      <c r="A1898" t="s">
        <v>1052</v>
      </c>
      <c r="B1898"/>
      <c r="C1898" t="s">
        <v>449</v>
      </c>
      <c r="D1898"/>
      <c r="E1898" t="s">
        <v>2966</v>
      </c>
      <c r="F1898" s="67"/>
      <c r="G1898" s="67"/>
      <c r="H1898" s="67"/>
    </row>
    <row r="1899" spans="1:8" s="2" customFormat="1" x14ac:dyDescent="0.25">
      <c r="A1899" t="s">
        <v>1052</v>
      </c>
      <c r="B1899"/>
      <c r="C1899" t="s">
        <v>449</v>
      </c>
      <c r="D1899"/>
      <c r="E1899" t="s">
        <v>2967</v>
      </c>
      <c r="F1899" s="67"/>
      <c r="G1899" s="67"/>
      <c r="H1899" s="67"/>
    </row>
    <row r="1900" spans="1:8" s="2" customFormat="1" x14ac:dyDescent="0.25">
      <c r="A1900" t="s">
        <v>1052</v>
      </c>
      <c r="B1900"/>
      <c r="C1900" t="s">
        <v>449</v>
      </c>
      <c r="D1900"/>
      <c r="E1900" t="s">
        <v>2968</v>
      </c>
      <c r="F1900" s="67"/>
      <c r="G1900" s="67"/>
      <c r="H1900" s="67"/>
    </row>
    <row r="1901" spans="1:8" s="2" customFormat="1" x14ac:dyDescent="0.25">
      <c r="A1901" t="s">
        <v>1052</v>
      </c>
      <c r="B1901"/>
      <c r="C1901" t="s">
        <v>449</v>
      </c>
      <c r="D1901"/>
      <c r="E1901" t="s">
        <v>2969</v>
      </c>
      <c r="F1901" s="67"/>
      <c r="G1901" s="67"/>
      <c r="H1901" s="67"/>
    </row>
    <row r="1902" spans="1:8" s="2" customFormat="1" x14ac:dyDescent="0.25">
      <c r="A1902" t="s">
        <v>1052</v>
      </c>
      <c r="B1902"/>
      <c r="C1902" t="s">
        <v>449</v>
      </c>
      <c r="D1902"/>
      <c r="E1902" t="s">
        <v>2970</v>
      </c>
      <c r="F1902" s="67"/>
      <c r="G1902" s="67"/>
      <c r="H1902" s="67"/>
    </row>
    <row r="1903" spans="1:8" s="2" customFormat="1" x14ac:dyDescent="0.25">
      <c r="A1903" t="s">
        <v>1052</v>
      </c>
      <c r="B1903"/>
      <c r="C1903" t="s">
        <v>449</v>
      </c>
      <c r="D1903"/>
      <c r="E1903" t="s">
        <v>2971</v>
      </c>
      <c r="F1903" s="67"/>
      <c r="G1903" s="67"/>
      <c r="H1903" s="67"/>
    </row>
    <row r="1904" spans="1:8" s="2" customFormat="1" x14ac:dyDescent="0.25">
      <c r="A1904" t="s">
        <v>1052</v>
      </c>
      <c r="B1904"/>
      <c r="C1904" t="s">
        <v>449</v>
      </c>
      <c r="D1904"/>
      <c r="E1904" t="s">
        <v>2972</v>
      </c>
      <c r="F1904" s="67"/>
      <c r="G1904" s="67"/>
      <c r="H1904" s="67"/>
    </row>
    <row r="1905" spans="1:8" s="2" customFormat="1" x14ac:dyDescent="0.25">
      <c r="A1905" t="s">
        <v>1052</v>
      </c>
      <c r="B1905"/>
      <c r="C1905" t="s">
        <v>449</v>
      </c>
      <c r="D1905"/>
      <c r="E1905" t="s">
        <v>2973</v>
      </c>
      <c r="F1905" s="67"/>
      <c r="G1905" s="67"/>
      <c r="H1905" s="67"/>
    </row>
    <row r="1906" spans="1:8" s="2" customFormat="1" x14ac:dyDescent="0.25">
      <c r="A1906" t="s">
        <v>1052</v>
      </c>
      <c r="B1906"/>
      <c r="C1906" t="s">
        <v>449</v>
      </c>
      <c r="D1906"/>
      <c r="E1906" t="s">
        <v>2974</v>
      </c>
      <c r="F1906" s="67"/>
      <c r="G1906" s="67"/>
      <c r="H1906" s="67"/>
    </row>
    <row r="1907" spans="1:8" s="2" customFormat="1" x14ac:dyDescent="0.25">
      <c r="A1907" t="s">
        <v>1052</v>
      </c>
      <c r="B1907"/>
      <c r="C1907" t="s">
        <v>449</v>
      </c>
      <c r="D1907"/>
      <c r="E1907" t="s">
        <v>2975</v>
      </c>
      <c r="F1907" s="67"/>
      <c r="G1907" s="67"/>
      <c r="H1907" s="67"/>
    </row>
    <row r="1908" spans="1:8" s="2" customFormat="1" x14ac:dyDescent="0.25">
      <c r="A1908" t="s">
        <v>1052</v>
      </c>
      <c r="B1908"/>
      <c r="C1908" t="s">
        <v>449</v>
      </c>
      <c r="D1908"/>
      <c r="E1908" t="s">
        <v>2976</v>
      </c>
      <c r="F1908" s="67"/>
      <c r="G1908" s="67"/>
      <c r="H1908" s="67"/>
    </row>
    <row r="1909" spans="1:8" s="2" customFormat="1" x14ac:dyDescent="0.25">
      <c r="A1909" t="s">
        <v>1052</v>
      </c>
      <c r="B1909"/>
      <c r="C1909" t="s">
        <v>449</v>
      </c>
      <c r="D1909"/>
      <c r="E1909" t="s">
        <v>2977</v>
      </c>
      <c r="F1909" s="67"/>
      <c r="G1909" s="67"/>
      <c r="H1909" s="67"/>
    </row>
    <row r="1910" spans="1:8" s="2" customFormat="1" x14ac:dyDescent="0.25">
      <c r="A1910" t="s">
        <v>1052</v>
      </c>
      <c r="B1910"/>
      <c r="C1910" t="s">
        <v>449</v>
      </c>
      <c r="D1910"/>
      <c r="E1910" t="s">
        <v>2978</v>
      </c>
      <c r="F1910" s="67"/>
      <c r="G1910" s="67"/>
      <c r="H1910" s="67"/>
    </row>
    <row r="1911" spans="1:8" s="2" customFormat="1" x14ac:dyDescent="0.25">
      <c r="A1911" t="s">
        <v>1052</v>
      </c>
      <c r="B1911"/>
      <c r="C1911" t="s">
        <v>449</v>
      </c>
      <c r="D1911"/>
      <c r="E1911" t="s">
        <v>2979</v>
      </c>
      <c r="F1911" s="67"/>
      <c r="G1911" s="67"/>
      <c r="H1911" s="67"/>
    </row>
    <row r="1912" spans="1:8" s="2" customFormat="1" x14ac:dyDescent="0.25">
      <c r="A1912" t="s">
        <v>1052</v>
      </c>
      <c r="B1912"/>
      <c r="C1912" t="s">
        <v>449</v>
      </c>
      <c r="D1912"/>
      <c r="E1912" t="s">
        <v>2980</v>
      </c>
      <c r="F1912" s="67"/>
      <c r="G1912" s="67"/>
      <c r="H1912" s="67"/>
    </row>
    <row r="1913" spans="1:8" s="2" customFormat="1" x14ac:dyDescent="0.25">
      <c r="A1913" t="s">
        <v>1052</v>
      </c>
      <c r="B1913"/>
      <c r="C1913" t="s">
        <v>449</v>
      </c>
      <c r="D1913"/>
      <c r="E1913" t="s">
        <v>2981</v>
      </c>
      <c r="F1913" s="67"/>
      <c r="G1913" s="67"/>
      <c r="H1913" s="67"/>
    </row>
    <row r="1914" spans="1:8" s="2" customFormat="1" x14ac:dyDescent="0.25">
      <c r="A1914" t="s">
        <v>1052</v>
      </c>
      <c r="B1914"/>
      <c r="C1914" t="s">
        <v>449</v>
      </c>
      <c r="D1914"/>
      <c r="E1914" t="s">
        <v>2982</v>
      </c>
      <c r="F1914" s="67"/>
      <c r="G1914" s="67"/>
      <c r="H1914" s="67"/>
    </row>
    <row r="1915" spans="1:8" s="2" customFormat="1" x14ac:dyDescent="0.25">
      <c r="A1915" t="s">
        <v>1052</v>
      </c>
      <c r="B1915"/>
      <c r="C1915" t="s">
        <v>449</v>
      </c>
      <c r="D1915"/>
      <c r="E1915" t="s">
        <v>2983</v>
      </c>
      <c r="F1915" s="67"/>
      <c r="G1915" s="67"/>
      <c r="H1915" s="67"/>
    </row>
    <row r="1916" spans="1:8" s="2" customFormat="1" x14ac:dyDescent="0.25">
      <c r="A1916" t="s">
        <v>1052</v>
      </c>
      <c r="B1916"/>
      <c r="C1916" t="s">
        <v>449</v>
      </c>
      <c r="D1916"/>
      <c r="E1916" t="s">
        <v>2984</v>
      </c>
      <c r="F1916" s="67"/>
      <c r="G1916" s="67"/>
      <c r="H1916" s="67"/>
    </row>
    <row r="1917" spans="1:8" s="2" customFormat="1" x14ac:dyDescent="0.25">
      <c r="A1917" t="s">
        <v>1052</v>
      </c>
      <c r="B1917"/>
      <c r="C1917" t="s">
        <v>449</v>
      </c>
      <c r="D1917"/>
      <c r="E1917" t="s">
        <v>2985</v>
      </c>
      <c r="F1917" s="67"/>
      <c r="G1917" s="67"/>
      <c r="H1917" s="67"/>
    </row>
    <row r="1918" spans="1:8" s="2" customFormat="1" x14ac:dyDescent="0.25">
      <c r="A1918" t="s">
        <v>1052</v>
      </c>
      <c r="B1918"/>
      <c r="C1918" t="s">
        <v>449</v>
      </c>
      <c r="D1918"/>
      <c r="E1918" t="s">
        <v>2986</v>
      </c>
      <c r="F1918" s="67"/>
      <c r="G1918" s="67"/>
      <c r="H1918" s="67"/>
    </row>
    <row r="1919" spans="1:8" s="2" customFormat="1" x14ac:dyDescent="0.25">
      <c r="A1919" t="s">
        <v>1052</v>
      </c>
      <c r="B1919"/>
      <c r="C1919" t="s">
        <v>449</v>
      </c>
      <c r="D1919"/>
      <c r="E1919" t="s">
        <v>2987</v>
      </c>
      <c r="F1919" s="67"/>
      <c r="G1919" s="67"/>
      <c r="H1919" s="67"/>
    </row>
    <row r="1920" spans="1:8" s="2" customFormat="1" x14ac:dyDescent="0.25">
      <c r="A1920" t="s">
        <v>1052</v>
      </c>
      <c r="B1920"/>
      <c r="C1920" t="s">
        <v>449</v>
      </c>
      <c r="D1920"/>
      <c r="E1920" t="s">
        <v>2988</v>
      </c>
      <c r="F1920" s="67"/>
      <c r="G1920" s="67"/>
      <c r="H1920" s="67"/>
    </row>
    <row r="1921" spans="1:8" s="2" customFormat="1" x14ac:dyDescent="0.25">
      <c r="A1921" t="s">
        <v>1052</v>
      </c>
      <c r="B1921"/>
      <c r="C1921" t="s">
        <v>449</v>
      </c>
      <c r="D1921"/>
      <c r="E1921" t="s">
        <v>2989</v>
      </c>
      <c r="F1921" s="67"/>
      <c r="G1921" s="67"/>
      <c r="H1921" s="67"/>
    </row>
    <row r="1922" spans="1:8" s="2" customFormat="1" x14ac:dyDescent="0.25">
      <c r="A1922" t="s">
        <v>1052</v>
      </c>
      <c r="B1922"/>
      <c r="C1922" t="s">
        <v>449</v>
      </c>
      <c r="D1922"/>
      <c r="E1922" t="s">
        <v>2990</v>
      </c>
      <c r="F1922" s="67"/>
      <c r="G1922" s="67"/>
      <c r="H1922" s="67"/>
    </row>
    <row r="1923" spans="1:8" s="2" customFormat="1" x14ac:dyDescent="0.25">
      <c r="A1923" t="s">
        <v>1052</v>
      </c>
      <c r="B1923"/>
      <c r="C1923" t="s">
        <v>449</v>
      </c>
      <c r="D1923"/>
      <c r="E1923" t="s">
        <v>2991</v>
      </c>
      <c r="F1923" s="67"/>
      <c r="G1923" s="67"/>
      <c r="H1923" s="67"/>
    </row>
    <row r="1924" spans="1:8" s="2" customFormat="1" x14ac:dyDescent="0.25">
      <c r="A1924" t="s">
        <v>1052</v>
      </c>
      <c r="B1924"/>
      <c r="C1924" t="s">
        <v>449</v>
      </c>
      <c r="D1924"/>
      <c r="E1924" t="s">
        <v>2992</v>
      </c>
      <c r="F1924" s="67"/>
      <c r="G1924" s="67"/>
      <c r="H1924" s="67"/>
    </row>
    <row r="1925" spans="1:8" s="2" customFormat="1" x14ac:dyDescent="0.25">
      <c r="A1925" t="s">
        <v>1052</v>
      </c>
      <c r="B1925"/>
      <c r="C1925" t="s">
        <v>449</v>
      </c>
      <c r="D1925"/>
      <c r="E1925" t="s">
        <v>2993</v>
      </c>
      <c r="F1925" s="67"/>
      <c r="G1925" s="67"/>
      <c r="H1925" s="67"/>
    </row>
    <row r="1926" spans="1:8" s="2" customFormat="1" x14ac:dyDescent="0.25">
      <c r="A1926" t="s">
        <v>1052</v>
      </c>
      <c r="B1926"/>
      <c r="C1926" t="s">
        <v>449</v>
      </c>
      <c r="D1926"/>
      <c r="E1926" t="s">
        <v>2994</v>
      </c>
      <c r="F1926" s="67"/>
      <c r="G1926" s="67"/>
      <c r="H1926" s="67"/>
    </row>
    <row r="1927" spans="1:8" s="2" customFormat="1" x14ac:dyDescent="0.25">
      <c r="A1927" t="s">
        <v>1052</v>
      </c>
      <c r="B1927"/>
      <c r="C1927" t="s">
        <v>449</v>
      </c>
      <c r="D1927"/>
      <c r="E1927" t="s">
        <v>2995</v>
      </c>
      <c r="F1927" s="67"/>
      <c r="G1927" s="67"/>
      <c r="H1927" s="67"/>
    </row>
    <row r="1928" spans="1:8" s="2" customFormat="1" x14ac:dyDescent="0.25">
      <c r="A1928" t="s">
        <v>1052</v>
      </c>
      <c r="B1928"/>
      <c r="C1928" t="s">
        <v>451</v>
      </c>
      <c r="D1928"/>
      <c r="E1928" t="s">
        <v>2996</v>
      </c>
      <c r="F1928" s="67"/>
      <c r="G1928" s="67"/>
      <c r="H1928" s="67"/>
    </row>
    <row r="1929" spans="1:8" s="2" customFormat="1" x14ac:dyDescent="0.25">
      <c r="A1929" t="s">
        <v>1052</v>
      </c>
      <c r="B1929"/>
      <c r="C1929" t="s">
        <v>451</v>
      </c>
      <c r="D1929"/>
      <c r="E1929" t="s">
        <v>2997</v>
      </c>
      <c r="F1929" s="67"/>
      <c r="G1929" s="67"/>
      <c r="H1929" s="67"/>
    </row>
    <row r="1930" spans="1:8" s="2" customFormat="1" x14ac:dyDescent="0.25">
      <c r="A1930" t="s">
        <v>1052</v>
      </c>
      <c r="B1930"/>
      <c r="C1930" t="s">
        <v>451</v>
      </c>
      <c r="D1930"/>
      <c r="E1930" t="s">
        <v>2998</v>
      </c>
      <c r="F1930" s="67"/>
      <c r="G1930" s="67"/>
      <c r="H1930" s="67"/>
    </row>
    <row r="1931" spans="1:8" s="2" customFormat="1" x14ac:dyDescent="0.25">
      <c r="A1931" t="s">
        <v>1052</v>
      </c>
      <c r="B1931"/>
      <c r="C1931" t="s">
        <v>451</v>
      </c>
      <c r="D1931"/>
      <c r="E1931" t="s">
        <v>2999</v>
      </c>
      <c r="F1931" s="67"/>
      <c r="G1931" s="67"/>
      <c r="H1931" s="67"/>
    </row>
    <row r="1932" spans="1:8" s="2" customFormat="1" x14ac:dyDescent="0.25">
      <c r="A1932" t="s">
        <v>1052</v>
      </c>
      <c r="B1932"/>
      <c r="C1932" t="s">
        <v>451</v>
      </c>
      <c r="D1932"/>
      <c r="E1932" t="s">
        <v>3000</v>
      </c>
      <c r="F1932" s="67"/>
      <c r="G1932" s="67"/>
      <c r="H1932" s="67"/>
    </row>
    <row r="1933" spans="1:8" s="2" customFormat="1" x14ac:dyDescent="0.25">
      <c r="A1933" t="s">
        <v>1052</v>
      </c>
      <c r="B1933"/>
      <c r="C1933" t="s">
        <v>451</v>
      </c>
      <c r="D1933"/>
      <c r="E1933" t="s">
        <v>3001</v>
      </c>
      <c r="F1933" s="67"/>
      <c r="G1933" s="67"/>
      <c r="H1933" s="67"/>
    </row>
    <row r="1934" spans="1:8" s="2" customFormat="1" x14ac:dyDescent="0.25">
      <c r="A1934" t="s">
        <v>1052</v>
      </c>
      <c r="B1934"/>
      <c r="C1934" t="s">
        <v>451</v>
      </c>
      <c r="D1934"/>
      <c r="E1934" t="s">
        <v>3002</v>
      </c>
      <c r="F1934" s="67"/>
      <c r="G1934" s="67"/>
      <c r="H1934" s="67"/>
    </row>
    <row r="1935" spans="1:8" s="2" customFormat="1" x14ac:dyDescent="0.25">
      <c r="A1935" t="s">
        <v>1052</v>
      </c>
      <c r="B1935"/>
      <c r="C1935" t="s">
        <v>451</v>
      </c>
      <c r="D1935"/>
      <c r="E1935" t="s">
        <v>3003</v>
      </c>
      <c r="F1935" s="67"/>
      <c r="G1935" s="67"/>
      <c r="H1935" s="67"/>
    </row>
    <row r="1936" spans="1:8" s="2" customFormat="1" x14ac:dyDescent="0.25">
      <c r="A1936" t="s">
        <v>1052</v>
      </c>
      <c r="B1936"/>
      <c r="C1936" t="s">
        <v>451</v>
      </c>
      <c r="D1936"/>
      <c r="E1936" t="s">
        <v>3004</v>
      </c>
      <c r="F1936" s="67"/>
      <c r="G1936" s="67"/>
      <c r="H1936" s="67"/>
    </row>
    <row r="1937" spans="1:8" s="2" customFormat="1" x14ac:dyDescent="0.25">
      <c r="A1937" t="s">
        <v>1052</v>
      </c>
      <c r="B1937"/>
      <c r="C1937" t="s">
        <v>451</v>
      </c>
      <c r="D1937"/>
      <c r="E1937" t="s">
        <v>3005</v>
      </c>
      <c r="F1937" s="67"/>
      <c r="G1937" s="67"/>
      <c r="H1937" s="67"/>
    </row>
    <row r="1938" spans="1:8" s="2" customFormat="1" x14ac:dyDescent="0.25">
      <c r="A1938" t="s">
        <v>1052</v>
      </c>
      <c r="B1938"/>
      <c r="C1938" t="s">
        <v>451</v>
      </c>
      <c r="D1938"/>
      <c r="E1938" t="s">
        <v>3006</v>
      </c>
      <c r="F1938" s="67"/>
      <c r="G1938" s="67"/>
      <c r="H1938" s="67"/>
    </row>
    <row r="1939" spans="1:8" s="2" customFormat="1" x14ac:dyDescent="0.25">
      <c r="A1939" t="s">
        <v>1052</v>
      </c>
      <c r="B1939"/>
      <c r="C1939" t="s">
        <v>451</v>
      </c>
      <c r="D1939"/>
      <c r="E1939" t="s">
        <v>3007</v>
      </c>
      <c r="F1939" s="67"/>
      <c r="G1939" s="67"/>
      <c r="H1939" s="67"/>
    </row>
    <row r="1940" spans="1:8" s="2" customFormat="1" x14ac:dyDescent="0.25">
      <c r="A1940" t="s">
        <v>1052</v>
      </c>
      <c r="B1940"/>
      <c r="C1940" t="s">
        <v>451</v>
      </c>
      <c r="D1940"/>
      <c r="E1940" t="s">
        <v>3008</v>
      </c>
      <c r="F1940" s="67"/>
      <c r="G1940" s="67"/>
      <c r="H1940" s="67"/>
    </row>
    <row r="1941" spans="1:8" s="2" customFormat="1" x14ac:dyDescent="0.25">
      <c r="A1941" t="s">
        <v>1052</v>
      </c>
      <c r="B1941"/>
      <c r="C1941" t="s">
        <v>451</v>
      </c>
      <c r="D1941"/>
      <c r="E1941" t="s">
        <v>3009</v>
      </c>
      <c r="F1941" s="67"/>
      <c r="G1941" s="67"/>
      <c r="H1941" s="67"/>
    </row>
    <row r="1942" spans="1:8" s="2" customFormat="1" x14ac:dyDescent="0.25">
      <c r="A1942" t="s">
        <v>1052</v>
      </c>
      <c r="B1942"/>
      <c r="C1942" t="s">
        <v>451</v>
      </c>
      <c r="D1942"/>
      <c r="E1942" t="s">
        <v>3010</v>
      </c>
      <c r="F1942" s="67"/>
      <c r="G1942" s="67"/>
      <c r="H1942" s="67"/>
    </row>
    <row r="1943" spans="1:8" s="2" customFormat="1" x14ac:dyDescent="0.25">
      <c r="A1943" t="s">
        <v>1052</v>
      </c>
      <c r="B1943"/>
      <c r="C1943" t="s">
        <v>451</v>
      </c>
      <c r="D1943"/>
      <c r="E1943" t="s">
        <v>3011</v>
      </c>
      <c r="F1943" s="67"/>
      <c r="G1943" s="67"/>
      <c r="H1943" s="67"/>
    </row>
    <row r="1944" spans="1:8" s="2" customFormat="1" x14ac:dyDescent="0.25">
      <c r="A1944" t="s">
        <v>1052</v>
      </c>
      <c r="B1944"/>
      <c r="C1944" t="s">
        <v>451</v>
      </c>
      <c r="D1944"/>
      <c r="E1944" t="s">
        <v>3012</v>
      </c>
      <c r="F1944" s="67"/>
      <c r="G1944" s="67"/>
      <c r="H1944" s="67"/>
    </row>
    <row r="1945" spans="1:8" s="2" customFormat="1" x14ac:dyDescent="0.25">
      <c r="A1945" t="s">
        <v>1052</v>
      </c>
      <c r="B1945"/>
      <c r="C1945" t="s">
        <v>451</v>
      </c>
      <c r="D1945"/>
      <c r="E1945" t="s">
        <v>3013</v>
      </c>
      <c r="F1945" s="67"/>
      <c r="G1945" s="67"/>
      <c r="H1945" s="67"/>
    </row>
    <row r="1946" spans="1:8" s="2" customFormat="1" x14ac:dyDescent="0.25">
      <c r="A1946" t="s">
        <v>1052</v>
      </c>
      <c r="B1946"/>
      <c r="C1946" t="s">
        <v>451</v>
      </c>
      <c r="D1946"/>
      <c r="E1946" t="s">
        <v>3014</v>
      </c>
      <c r="F1946" s="67"/>
      <c r="G1946" s="67"/>
      <c r="H1946" s="67"/>
    </row>
    <row r="1947" spans="1:8" s="2" customFormat="1" x14ac:dyDescent="0.25">
      <c r="A1947" t="s">
        <v>1052</v>
      </c>
      <c r="B1947"/>
      <c r="C1947" t="s">
        <v>451</v>
      </c>
      <c r="D1947"/>
      <c r="E1947" t="s">
        <v>3015</v>
      </c>
      <c r="F1947" s="67"/>
      <c r="G1947" s="67"/>
      <c r="H1947" s="67"/>
    </row>
    <row r="1948" spans="1:8" s="2" customFormat="1" x14ac:dyDescent="0.25">
      <c r="A1948" t="s">
        <v>1052</v>
      </c>
      <c r="B1948"/>
      <c r="C1948" t="s">
        <v>451</v>
      </c>
      <c r="D1948"/>
      <c r="E1948" t="s">
        <v>3016</v>
      </c>
      <c r="F1948" s="67"/>
      <c r="G1948" s="67"/>
      <c r="H1948" s="67"/>
    </row>
    <row r="1949" spans="1:8" s="2" customFormat="1" x14ac:dyDescent="0.25">
      <c r="A1949" t="s">
        <v>1052</v>
      </c>
      <c r="B1949"/>
      <c r="C1949" t="s">
        <v>451</v>
      </c>
      <c r="D1949"/>
      <c r="E1949" t="s">
        <v>3017</v>
      </c>
      <c r="F1949" s="67"/>
      <c r="G1949" s="67"/>
      <c r="H1949" s="67"/>
    </row>
    <row r="1950" spans="1:8" s="2" customFormat="1" x14ac:dyDescent="0.25">
      <c r="A1950" t="s">
        <v>1052</v>
      </c>
      <c r="B1950"/>
      <c r="C1950" t="s">
        <v>451</v>
      </c>
      <c r="D1950"/>
      <c r="E1950" t="s">
        <v>3018</v>
      </c>
      <c r="F1950" s="67"/>
      <c r="G1950" s="67"/>
      <c r="H1950" s="67"/>
    </row>
    <row r="1951" spans="1:8" s="2" customFormat="1" x14ac:dyDescent="0.25">
      <c r="A1951" t="s">
        <v>1052</v>
      </c>
      <c r="B1951"/>
      <c r="C1951" t="s">
        <v>451</v>
      </c>
      <c r="D1951"/>
      <c r="E1951" t="s">
        <v>3019</v>
      </c>
      <c r="F1951" s="67"/>
      <c r="G1951" s="67"/>
      <c r="H1951" s="67"/>
    </row>
    <row r="1952" spans="1:8" s="2" customFormat="1" x14ac:dyDescent="0.25">
      <c r="A1952" t="s">
        <v>1052</v>
      </c>
      <c r="B1952"/>
      <c r="C1952" t="s">
        <v>451</v>
      </c>
      <c r="D1952"/>
      <c r="E1952" t="s">
        <v>3020</v>
      </c>
      <c r="F1952" s="67"/>
      <c r="G1952" s="67"/>
      <c r="H1952" s="67"/>
    </row>
    <row r="1953" spans="1:8" s="2" customFormat="1" x14ac:dyDescent="0.25">
      <c r="A1953" t="s">
        <v>1052</v>
      </c>
      <c r="B1953"/>
      <c r="C1953" t="s">
        <v>451</v>
      </c>
      <c r="D1953"/>
      <c r="E1953" t="s">
        <v>3021</v>
      </c>
      <c r="F1953" s="67"/>
      <c r="G1953" s="67"/>
      <c r="H1953" s="67"/>
    </row>
    <row r="1954" spans="1:8" s="2" customFormat="1" x14ac:dyDescent="0.25">
      <c r="A1954" t="s">
        <v>1052</v>
      </c>
      <c r="B1954"/>
      <c r="C1954" t="s">
        <v>451</v>
      </c>
      <c r="D1954"/>
      <c r="E1954" t="s">
        <v>3022</v>
      </c>
      <c r="F1954" s="67"/>
      <c r="G1954" s="67"/>
      <c r="H1954" s="67"/>
    </row>
    <row r="1955" spans="1:8" s="2" customFormat="1" x14ac:dyDescent="0.25">
      <c r="A1955" t="s">
        <v>1052</v>
      </c>
      <c r="B1955"/>
      <c r="C1955" t="s">
        <v>451</v>
      </c>
      <c r="D1955"/>
      <c r="E1955" t="s">
        <v>3023</v>
      </c>
      <c r="F1955" s="67"/>
      <c r="G1955" s="67"/>
      <c r="H1955" s="67"/>
    </row>
    <row r="1956" spans="1:8" s="2" customFormat="1" x14ac:dyDescent="0.25">
      <c r="A1956" t="s">
        <v>1052</v>
      </c>
      <c r="B1956"/>
      <c r="C1956" t="s">
        <v>451</v>
      </c>
      <c r="D1956"/>
      <c r="E1956" t="s">
        <v>3024</v>
      </c>
      <c r="F1956" s="67"/>
      <c r="G1956" s="67"/>
      <c r="H1956" s="67"/>
    </row>
    <row r="1957" spans="1:8" s="2" customFormat="1" x14ac:dyDescent="0.25">
      <c r="A1957" t="s">
        <v>1052</v>
      </c>
      <c r="B1957"/>
      <c r="C1957" t="s">
        <v>451</v>
      </c>
      <c r="D1957"/>
      <c r="E1957" t="s">
        <v>3025</v>
      </c>
      <c r="F1957" s="67"/>
      <c r="G1957" s="67"/>
      <c r="H1957" s="67"/>
    </row>
    <row r="1958" spans="1:8" s="2" customFormat="1" x14ac:dyDescent="0.25">
      <c r="A1958" t="s">
        <v>1052</v>
      </c>
      <c r="B1958"/>
      <c r="C1958" t="s">
        <v>451</v>
      </c>
      <c r="D1958"/>
      <c r="E1958" t="s">
        <v>3026</v>
      </c>
      <c r="F1958" s="67"/>
      <c r="G1958" s="67"/>
      <c r="H1958" s="67"/>
    </row>
    <row r="1959" spans="1:8" s="2" customFormat="1" x14ac:dyDescent="0.25">
      <c r="A1959" t="s">
        <v>1052</v>
      </c>
      <c r="B1959"/>
      <c r="C1959" t="s">
        <v>451</v>
      </c>
      <c r="D1959"/>
      <c r="E1959" t="s">
        <v>3027</v>
      </c>
      <c r="F1959" s="67"/>
      <c r="G1959" s="67"/>
      <c r="H1959" s="67"/>
    </row>
    <row r="1960" spans="1:8" s="2" customFormat="1" x14ac:dyDescent="0.25">
      <c r="A1960" t="s">
        <v>1052</v>
      </c>
      <c r="B1960"/>
      <c r="C1960" t="s">
        <v>451</v>
      </c>
      <c r="D1960"/>
      <c r="E1960" t="s">
        <v>3028</v>
      </c>
      <c r="F1960" s="67"/>
      <c r="G1960" s="67"/>
      <c r="H1960" s="67"/>
    </row>
    <row r="1961" spans="1:8" s="2" customFormat="1" x14ac:dyDescent="0.25">
      <c r="A1961" t="s">
        <v>1052</v>
      </c>
      <c r="B1961"/>
      <c r="C1961" t="s">
        <v>451</v>
      </c>
      <c r="D1961"/>
      <c r="E1961" t="s">
        <v>3029</v>
      </c>
      <c r="F1961" s="67"/>
      <c r="G1961" s="67"/>
      <c r="H1961" s="67"/>
    </row>
    <row r="1962" spans="1:8" s="2" customFormat="1" x14ac:dyDescent="0.25">
      <c r="A1962" t="s">
        <v>1052</v>
      </c>
      <c r="B1962"/>
      <c r="C1962" t="s">
        <v>451</v>
      </c>
      <c r="D1962"/>
      <c r="E1962" t="s">
        <v>3030</v>
      </c>
      <c r="F1962" s="67"/>
      <c r="G1962" s="67"/>
      <c r="H1962" s="67"/>
    </row>
    <row r="1963" spans="1:8" s="2" customFormat="1" x14ac:dyDescent="0.25">
      <c r="A1963" t="s">
        <v>1052</v>
      </c>
      <c r="B1963"/>
      <c r="C1963" t="s">
        <v>451</v>
      </c>
      <c r="D1963"/>
      <c r="E1963" t="s">
        <v>3031</v>
      </c>
      <c r="F1963" s="67"/>
      <c r="G1963" s="67"/>
      <c r="H1963" s="67"/>
    </row>
    <row r="1964" spans="1:8" s="2" customFormat="1" x14ac:dyDescent="0.25">
      <c r="A1964" t="s">
        <v>1052</v>
      </c>
      <c r="B1964"/>
      <c r="C1964" t="s">
        <v>451</v>
      </c>
      <c r="D1964"/>
      <c r="E1964" t="s">
        <v>3032</v>
      </c>
      <c r="F1964" s="67"/>
      <c r="G1964" s="67"/>
      <c r="H1964" s="67"/>
    </row>
    <row r="1965" spans="1:8" s="2" customFormat="1" x14ac:dyDescent="0.25">
      <c r="A1965" t="s">
        <v>1052</v>
      </c>
      <c r="B1965"/>
      <c r="C1965" t="s">
        <v>451</v>
      </c>
      <c r="D1965"/>
      <c r="E1965" t="s">
        <v>3033</v>
      </c>
      <c r="F1965" s="67"/>
      <c r="G1965" s="67"/>
      <c r="H1965" s="67"/>
    </row>
    <row r="1966" spans="1:8" s="2" customFormat="1" x14ac:dyDescent="0.25">
      <c r="A1966" t="s">
        <v>1052</v>
      </c>
      <c r="B1966"/>
      <c r="C1966" t="s">
        <v>451</v>
      </c>
      <c r="D1966"/>
      <c r="E1966" t="s">
        <v>3034</v>
      </c>
      <c r="F1966" s="67"/>
      <c r="G1966" s="67"/>
      <c r="H1966" s="67"/>
    </row>
    <row r="1967" spans="1:8" s="2" customFormat="1" x14ac:dyDescent="0.25">
      <c r="A1967" t="s">
        <v>1052</v>
      </c>
      <c r="B1967"/>
      <c r="C1967" t="s">
        <v>451</v>
      </c>
      <c r="D1967"/>
      <c r="E1967" t="s">
        <v>3035</v>
      </c>
      <c r="F1967" s="67"/>
      <c r="G1967" s="67"/>
      <c r="H1967" s="67"/>
    </row>
    <row r="1968" spans="1:8" s="2" customFormat="1" x14ac:dyDescent="0.25">
      <c r="A1968" t="s">
        <v>1052</v>
      </c>
      <c r="B1968"/>
      <c r="C1968" t="s">
        <v>664</v>
      </c>
      <c r="D1968"/>
      <c r="E1968" t="s">
        <v>3036</v>
      </c>
      <c r="F1968" s="67"/>
      <c r="G1968" s="67"/>
      <c r="H1968" s="67"/>
    </row>
    <row r="1969" spans="1:8" s="2" customFormat="1" x14ac:dyDescent="0.25">
      <c r="A1969" t="s">
        <v>1052</v>
      </c>
      <c r="B1969"/>
      <c r="C1969" t="s">
        <v>664</v>
      </c>
      <c r="D1969"/>
      <c r="E1969" t="s">
        <v>3037</v>
      </c>
      <c r="F1969" s="67"/>
      <c r="G1969" s="67"/>
      <c r="H1969" s="67"/>
    </row>
    <row r="1970" spans="1:8" s="2" customFormat="1" x14ac:dyDescent="0.25">
      <c r="A1970" t="s">
        <v>1052</v>
      </c>
      <c r="B1970"/>
      <c r="C1970" t="s">
        <v>664</v>
      </c>
      <c r="D1970"/>
      <c r="E1970" t="s">
        <v>3038</v>
      </c>
      <c r="F1970" s="67"/>
      <c r="G1970" s="67"/>
      <c r="H1970" s="67"/>
    </row>
    <row r="1971" spans="1:8" s="2" customFormat="1" x14ac:dyDescent="0.25">
      <c r="A1971" t="s">
        <v>1052</v>
      </c>
      <c r="B1971"/>
      <c r="C1971" t="s">
        <v>664</v>
      </c>
      <c r="D1971"/>
      <c r="E1971" t="s">
        <v>3039</v>
      </c>
      <c r="F1971" s="67"/>
      <c r="G1971" s="67"/>
      <c r="H1971" s="67"/>
    </row>
    <row r="1972" spans="1:8" s="2" customFormat="1" x14ac:dyDescent="0.25">
      <c r="A1972" t="s">
        <v>1052</v>
      </c>
      <c r="B1972"/>
      <c r="C1972" t="s">
        <v>664</v>
      </c>
      <c r="D1972"/>
      <c r="E1972" t="s">
        <v>3040</v>
      </c>
      <c r="F1972" s="67"/>
      <c r="G1972" s="67"/>
      <c r="H1972" s="67"/>
    </row>
    <row r="1973" spans="1:8" s="2" customFormat="1" x14ac:dyDescent="0.25">
      <c r="A1973" t="s">
        <v>1052</v>
      </c>
      <c r="B1973"/>
      <c r="C1973" t="s">
        <v>664</v>
      </c>
      <c r="D1973"/>
      <c r="E1973" t="s">
        <v>3041</v>
      </c>
      <c r="F1973" s="67"/>
      <c r="G1973" s="67"/>
      <c r="H1973" s="67"/>
    </row>
    <row r="1974" spans="1:8" s="2" customFormat="1" x14ac:dyDescent="0.25">
      <c r="A1974" t="s">
        <v>1052</v>
      </c>
      <c r="B1974"/>
      <c r="C1974" t="s">
        <v>664</v>
      </c>
      <c r="D1974"/>
      <c r="E1974" t="s">
        <v>3042</v>
      </c>
      <c r="F1974" s="67"/>
      <c r="G1974" s="67"/>
      <c r="H1974" s="67"/>
    </row>
    <row r="1975" spans="1:8" s="2" customFormat="1" x14ac:dyDescent="0.25">
      <c r="A1975" t="s">
        <v>1052</v>
      </c>
      <c r="B1975"/>
      <c r="C1975" t="s">
        <v>664</v>
      </c>
      <c r="D1975"/>
      <c r="E1975" t="s">
        <v>3043</v>
      </c>
      <c r="F1975" s="67"/>
      <c r="G1975" s="67"/>
      <c r="H1975" s="67"/>
    </row>
    <row r="1976" spans="1:8" s="2" customFormat="1" x14ac:dyDescent="0.25">
      <c r="A1976" t="s">
        <v>1052</v>
      </c>
      <c r="B1976"/>
      <c r="C1976" t="s">
        <v>664</v>
      </c>
      <c r="D1976"/>
      <c r="E1976" t="s">
        <v>3044</v>
      </c>
      <c r="F1976" s="67"/>
      <c r="G1976" s="67"/>
      <c r="H1976" s="67"/>
    </row>
    <row r="1977" spans="1:8" s="2" customFormat="1" x14ac:dyDescent="0.25">
      <c r="A1977" t="s">
        <v>1052</v>
      </c>
      <c r="B1977"/>
      <c r="C1977" t="s">
        <v>664</v>
      </c>
      <c r="D1977"/>
      <c r="E1977" t="s">
        <v>3045</v>
      </c>
      <c r="F1977" s="67"/>
      <c r="G1977" s="67"/>
      <c r="H1977" s="67"/>
    </row>
    <row r="1978" spans="1:8" s="2" customFormat="1" x14ac:dyDescent="0.25">
      <c r="A1978" t="s">
        <v>1052</v>
      </c>
      <c r="B1978"/>
      <c r="C1978" t="s">
        <v>664</v>
      </c>
      <c r="D1978"/>
      <c r="E1978" t="s">
        <v>3046</v>
      </c>
      <c r="F1978" s="67"/>
      <c r="G1978" s="67"/>
      <c r="H1978" s="67"/>
    </row>
    <row r="1979" spans="1:8" s="2" customFormat="1" x14ac:dyDescent="0.25">
      <c r="A1979" t="s">
        <v>1052</v>
      </c>
      <c r="B1979"/>
      <c r="C1979" t="s">
        <v>664</v>
      </c>
      <c r="D1979"/>
      <c r="E1979" t="s">
        <v>3047</v>
      </c>
      <c r="F1979" s="67"/>
      <c r="G1979" s="67"/>
      <c r="H1979" s="67"/>
    </row>
    <row r="1980" spans="1:8" s="2" customFormat="1" x14ac:dyDescent="0.25">
      <c r="A1980" t="s">
        <v>1052</v>
      </c>
      <c r="B1980"/>
      <c r="C1980" t="s">
        <v>664</v>
      </c>
      <c r="D1980"/>
      <c r="E1980" t="s">
        <v>3048</v>
      </c>
      <c r="F1980" s="67"/>
      <c r="G1980" s="67"/>
      <c r="H1980" s="67"/>
    </row>
    <row r="1981" spans="1:8" s="2" customFormat="1" x14ac:dyDescent="0.25">
      <c r="A1981" t="s">
        <v>1052</v>
      </c>
      <c r="B1981"/>
      <c r="C1981" t="s">
        <v>664</v>
      </c>
      <c r="D1981"/>
      <c r="E1981" t="s">
        <v>3049</v>
      </c>
      <c r="F1981" s="67"/>
      <c r="G1981" s="67"/>
      <c r="H1981" s="67"/>
    </row>
    <row r="1982" spans="1:8" s="2" customFormat="1" x14ac:dyDescent="0.25">
      <c r="A1982" t="s">
        <v>1052</v>
      </c>
      <c r="B1982"/>
      <c r="C1982" t="s">
        <v>664</v>
      </c>
      <c r="D1982"/>
      <c r="E1982" t="s">
        <v>3050</v>
      </c>
      <c r="F1982" s="67"/>
      <c r="G1982" s="67"/>
      <c r="H1982" s="67"/>
    </row>
    <row r="1983" spans="1:8" s="2" customFormat="1" x14ac:dyDescent="0.25">
      <c r="A1983" t="s">
        <v>1052</v>
      </c>
      <c r="B1983"/>
      <c r="C1983" t="s">
        <v>664</v>
      </c>
      <c r="D1983"/>
      <c r="E1983" t="s">
        <v>3051</v>
      </c>
      <c r="F1983" s="67"/>
      <c r="G1983" s="67"/>
      <c r="H1983" s="67"/>
    </row>
    <row r="1984" spans="1:8" s="2" customFormat="1" x14ac:dyDescent="0.25">
      <c r="A1984" t="s">
        <v>1052</v>
      </c>
      <c r="B1984"/>
      <c r="C1984" t="s">
        <v>664</v>
      </c>
      <c r="D1984"/>
      <c r="E1984" t="s">
        <v>3052</v>
      </c>
      <c r="F1984" s="67"/>
      <c r="G1984" s="67"/>
      <c r="H1984" s="67"/>
    </row>
    <row r="1985" spans="1:8" s="2" customFormat="1" x14ac:dyDescent="0.25">
      <c r="A1985" t="s">
        <v>1052</v>
      </c>
      <c r="B1985"/>
      <c r="C1985" t="s">
        <v>664</v>
      </c>
      <c r="D1985"/>
      <c r="E1985" t="s">
        <v>3053</v>
      </c>
      <c r="F1985" s="67"/>
      <c r="G1985" s="67"/>
      <c r="H1985" s="67"/>
    </row>
    <row r="1986" spans="1:8" s="2" customFormat="1" x14ac:dyDescent="0.25">
      <c r="A1986" t="s">
        <v>1052</v>
      </c>
      <c r="B1986"/>
      <c r="C1986" t="s">
        <v>664</v>
      </c>
      <c r="D1986"/>
      <c r="E1986" t="s">
        <v>3054</v>
      </c>
      <c r="F1986" s="67"/>
      <c r="G1986" s="67"/>
      <c r="H1986" s="67"/>
    </row>
    <row r="1987" spans="1:8" s="2" customFormat="1" x14ac:dyDescent="0.25">
      <c r="A1987" t="s">
        <v>1052</v>
      </c>
      <c r="B1987"/>
      <c r="C1987" t="s">
        <v>664</v>
      </c>
      <c r="D1987"/>
      <c r="E1987" t="s">
        <v>3055</v>
      </c>
      <c r="F1987" s="67"/>
      <c r="G1987" s="67"/>
      <c r="H1987" s="67"/>
    </row>
    <row r="1988" spans="1:8" s="2" customFormat="1" x14ac:dyDescent="0.25">
      <c r="A1988" t="s">
        <v>1052</v>
      </c>
      <c r="B1988"/>
      <c r="C1988" t="s">
        <v>664</v>
      </c>
      <c r="D1988"/>
      <c r="E1988" t="s">
        <v>3056</v>
      </c>
      <c r="F1988" s="67"/>
      <c r="G1988" s="67"/>
      <c r="H1988" s="67"/>
    </row>
    <row r="1989" spans="1:8" s="2" customFormat="1" x14ac:dyDescent="0.25">
      <c r="A1989" t="s">
        <v>1052</v>
      </c>
      <c r="B1989"/>
      <c r="C1989" t="s">
        <v>664</v>
      </c>
      <c r="D1989"/>
      <c r="E1989" t="s">
        <v>3057</v>
      </c>
      <c r="F1989" s="67"/>
      <c r="G1989" s="67"/>
      <c r="H1989" s="67"/>
    </row>
    <row r="1990" spans="1:8" s="2" customFormat="1" x14ac:dyDescent="0.25">
      <c r="A1990" t="s">
        <v>1052</v>
      </c>
      <c r="B1990"/>
      <c r="C1990" t="s">
        <v>664</v>
      </c>
      <c r="D1990"/>
      <c r="E1990" t="s">
        <v>3058</v>
      </c>
      <c r="F1990" s="67"/>
      <c r="G1990" s="67"/>
      <c r="H1990" s="67"/>
    </row>
    <row r="1991" spans="1:8" s="2" customFormat="1" x14ac:dyDescent="0.25">
      <c r="A1991" t="s">
        <v>1052</v>
      </c>
      <c r="B1991"/>
      <c r="C1991" t="s">
        <v>664</v>
      </c>
      <c r="D1991"/>
      <c r="E1991" t="s">
        <v>3059</v>
      </c>
      <c r="F1991" s="67"/>
      <c r="G1991" s="67"/>
      <c r="H1991" s="67"/>
    </row>
    <row r="1992" spans="1:8" s="2" customFormat="1" x14ac:dyDescent="0.25">
      <c r="A1992" t="s">
        <v>1052</v>
      </c>
      <c r="B1992"/>
      <c r="C1992" t="s">
        <v>664</v>
      </c>
      <c r="D1992"/>
      <c r="E1992" t="s">
        <v>3060</v>
      </c>
      <c r="F1992" s="67"/>
      <c r="G1992" s="67"/>
      <c r="H1992" s="67"/>
    </row>
    <row r="1993" spans="1:8" s="2" customFormat="1" x14ac:dyDescent="0.25">
      <c r="A1993" t="s">
        <v>1052</v>
      </c>
      <c r="B1993"/>
      <c r="C1993" t="s">
        <v>664</v>
      </c>
      <c r="D1993"/>
      <c r="E1993" t="s">
        <v>3061</v>
      </c>
      <c r="F1993" s="67"/>
      <c r="G1993" s="67"/>
      <c r="H1993" s="67"/>
    </row>
    <row r="1994" spans="1:8" s="2" customFormat="1" x14ac:dyDescent="0.25">
      <c r="A1994" t="s">
        <v>1052</v>
      </c>
      <c r="B1994"/>
      <c r="C1994" t="s">
        <v>664</v>
      </c>
      <c r="D1994"/>
      <c r="E1994" t="s">
        <v>3062</v>
      </c>
      <c r="F1994" s="67"/>
      <c r="G1994" s="67"/>
      <c r="H1994" s="67"/>
    </row>
    <row r="1995" spans="1:8" s="2" customFormat="1" x14ac:dyDescent="0.25">
      <c r="A1995" t="s">
        <v>1052</v>
      </c>
      <c r="B1995"/>
      <c r="C1995" t="s">
        <v>664</v>
      </c>
      <c r="D1995"/>
      <c r="E1995" t="s">
        <v>3063</v>
      </c>
      <c r="F1995" s="67"/>
      <c r="G1995" s="67"/>
      <c r="H1995" s="67"/>
    </row>
    <row r="1996" spans="1:8" s="2" customFormat="1" x14ac:dyDescent="0.25">
      <c r="A1996" t="s">
        <v>1052</v>
      </c>
      <c r="B1996"/>
      <c r="C1996" t="s">
        <v>664</v>
      </c>
      <c r="D1996"/>
      <c r="E1996" t="s">
        <v>3064</v>
      </c>
      <c r="F1996" s="67"/>
      <c r="G1996" s="67"/>
      <c r="H1996" s="67"/>
    </row>
    <row r="1997" spans="1:8" s="2" customFormat="1" x14ac:dyDescent="0.25">
      <c r="A1997" t="s">
        <v>1052</v>
      </c>
      <c r="B1997"/>
      <c r="C1997" t="s">
        <v>664</v>
      </c>
      <c r="D1997"/>
      <c r="E1997" t="s">
        <v>3065</v>
      </c>
      <c r="F1997" s="67"/>
      <c r="G1997" s="67"/>
      <c r="H1997" s="67"/>
    </row>
    <row r="1998" spans="1:8" s="2" customFormat="1" x14ac:dyDescent="0.25">
      <c r="A1998" t="s">
        <v>1052</v>
      </c>
      <c r="B1998"/>
      <c r="C1998" t="s">
        <v>664</v>
      </c>
      <c r="D1998"/>
      <c r="E1998" t="s">
        <v>3066</v>
      </c>
      <c r="F1998" s="67"/>
      <c r="G1998" s="67"/>
      <c r="H1998" s="67"/>
    </row>
    <row r="1999" spans="1:8" s="2" customFormat="1" x14ac:dyDescent="0.25">
      <c r="A1999" t="s">
        <v>1052</v>
      </c>
      <c r="B1999"/>
      <c r="C1999" t="s">
        <v>664</v>
      </c>
      <c r="D1999"/>
      <c r="E1999" t="s">
        <v>3067</v>
      </c>
      <c r="F1999" s="67"/>
      <c r="G1999" s="67"/>
      <c r="H1999" s="67"/>
    </row>
    <row r="2000" spans="1:8" s="2" customFormat="1" x14ac:dyDescent="0.25">
      <c r="A2000" t="s">
        <v>1052</v>
      </c>
      <c r="B2000"/>
      <c r="C2000" t="s">
        <v>664</v>
      </c>
      <c r="D2000"/>
      <c r="E2000" t="s">
        <v>3068</v>
      </c>
      <c r="F2000" s="67"/>
      <c r="G2000" s="67"/>
      <c r="H2000" s="67"/>
    </row>
    <row r="2001" spans="1:8" s="2" customFormat="1" x14ac:dyDescent="0.25">
      <c r="A2001" t="s">
        <v>1052</v>
      </c>
      <c r="B2001"/>
      <c r="C2001" t="s">
        <v>664</v>
      </c>
      <c r="D2001"/>
      <c r="E2001" t="s">
        <v>3069</v>
      </c>
      <c r="F2001" s="67"/>
      <c r="G2001" s="67"/>
      <c r="H2001" s="67"/>
    </row>
    <row r="2002" spans="1:8" s="2" customFormat="1" x14ac:dyDescent="0.25">
      <c r="A2002" t="s">
        <v>1052</v>
      </c>
      <c r="B2002"/>
      <c r="C2002" t="s">
        <v>664</v>
      </c>
      <c r="D2002"/>
      <c r="E2002" t="s">
        <v>3070</v>
      </c>
      <c r="F2002" s="67"/>
      <c r="G2002" s="67"/>
      <c r="H2002" s="67"/>
    </row>
    <row r="2003" spans="1:8" s="2" customFormat="1" x14ac:dyDescent="0.25">
      <c r="A2003" t="s">
        <v>1052</v>
      </c>
      <c r="B2003"/>
      <c r="C2003" t="s">
        <v>664</v>
      </c>
      <c r="D2003"/>
      <c r="E2003" t="s">
        <v>3071</v>
      </c>
      <c r="F2003" s="67"/>
      <c r="G2003" s="67"/>
      <c r="H2003" s="67"/>
    </row>
    <row r="2004" spans="1:8" s="2" customFormat="1" x14ac:dyDescent="0.25">
      <c r="A2004" t="s">
        <v>1052</v>
      </c>
      <c r="B2004"/>
      <c r="C2004" t="s">
        <v>664</v>
      </c>
      <c r="D2004"/>
      <c r="E2004" t="s">
        <v>3072</v>
      </c>
      <c r="F2004" s="67"/>
      <c r="G2004" s="67"/>
      <c r="H2004" s="67"/>
    </row>
    <row r="2005" spans="1:8" s="2" customFormat="1" x14ac:dyDescent="0.25">
      <c r="A2005" t="s">
        <v>1052</v>
      </c>
      <c r="B2005"/>
      <c r="C2005" t="s">
        <v>664</v>
      </c>
      <c r="D2005"/>
      <c r="E2005" t="s">
        <v>3073</v>
      </c>
      <c r="F2005" s="67"/>
      <c r="G2005" s="67"/>
      <c r="H2005" s="67"/>
    </row>
    <row r="2006" spans="1:8" s="2" customFormat="1" x14ac:dyDescent="0.25">
      <c r="A2006" t="s">
        <v>1052</v>
      </c>
      <c r="B2006"/>
      <c r="C2006" t="s">
        <v>664</v>
      </c>
      <c r="D2006"/>
      <c r="E2006" t="s">
        <v>3074</v>
      </c>
      <c r="F2006" s="67"/>
      <c r="G2006" s="67"/>
      <c r="H2006" s="67"/>
    </row>
    <row r="2007" spans="1:8" s="2" customFormat="1" x14ac:dyDescent="0.25">
      <c r="A2007" t="s">
        <v>1052</v>
      </c>
      <c r="B2007"/>
      <c r="C2007" t="s">
        <v>664</v>
      </c>
      <c r="D2007"/>
      <c r="E2007" t="s">
        <v>3075</v>
      </c>
      <c r="F2007" s="67"/>
      <c r="G2007" s="67"/>
      <c r="H2007" s="67"/>
    </row>
    <row r="2008" spans="1:8" s="2" customFormat="1" x14ac:dyDescent="0.25">
      <c r="A2008" t="s">
        <v>1052</v>
      </c>
      <c r="B2008"/>
      <c r="C2008" t="s">
        <v>664</v>
      </c>
      <c r="D2008"/>
      <c r="E2008" t="s">
        <v>3076</v>
      </c>
      <c r="F2008" s="67"/>
      <c r="G2008" s="67"/>
      <c r="H2008" s="67"/>
    </row>
    <row r="2009" spans="1:8" s="2" customFormat="1" x14ac:dyDescent="0.25">
      <c r="A2009" t="s">
        <v>1052</v>
      </c>
      <c r="B2009"/>
      <c r="C2009" t="s">
        <v>664</v>
      </c>
      <c r="D2009"/>
      <c r="E2009" t="s">
        <v>3077</v>
      </c>
      <c r="F2009" s="67"/>
      <c r="G2009" s="67"/>
      <c r="H2009" s="67"/>
    </row>
    <row r="2010" spans="1:8" s="2" customFormat="1" x14ac:dyDescent="0.25">
      <c r="A2010" t="s">
        <v>1052</v>
      </c>
      <c r="B2010"/>
      <c r="C2010" t="s">
        <v>664</v>
      </c>
      <c r="D2010"/>
      <c r="E2010" t="s">
        <v>3078</v>
      </c>
      <c r="F2010" s="67"/>
      <c r="G2010" s="67"/>
      <c r="H2010" s="67"/>
    </row>
    <row r="2011" spans="1:8" s="2" customFormat="1" x14ac:dyDescent="0.25">
      <c r="A2011" t="s">
        <v>1052</v>
      </c>
      <c r="B2011"/>
      <c r="C2011" t="s">
        <v>664</v>
      </c>
      <c r="D2011"/>
      <c r="E2011" t="s">
        <v>3079</v>
      </c>
      <c r="F2011" s="67"/>
      <c r="G2011" s="67"/>
      <c r="H2011" s="67"/>
    </row>
    <row r="2012" spans="1:8" s="2" customFormat="1" x14ac:dyDescent="0.25">
      <c r="A2012" t="s">
        <v>1052</v>
      </c>
      <c r="B2012"/>
      <c r="C2012" t="s">
        <v>664</v>
      </c>
      <c r="D2012"/>
      <c r="E2012" t="s">
        <v>3080</v>
      </c>
      <c r="F2012" s="67"/>
      <c r="G2012" s="67"/>
      <c r="H2012" s="67"/>
    </row>
    <row r="2013" spans="1:8" s="2" customFormat="1" x14ac:dyDescent="0.25">
      <c r="A2013" t="s">
        <v>1052</v>
      </c>
      <c r="B2013"/>
      <c r="C2013" t="s">
        <v>664</v>
      </c>
      <c r="D2013"/>
      <c r="E2013" t="s">
        <v>3081</v>
      </c>
      <c r="F2013" s="67"/>
      <c r="G2013" s="67"/>
      <c r="H2013" s="67"/>
    </row>
    <row r="2014" spans="1:8" s="2" customFormat="1" x14ac:dyDescent="0.25">
      <c r="A2014" t="s">
        <v>1052</v>
      </c>
      <c r="B2014"/>
      <c r="C2014" t="s">
        <v>664</v>
      </c>
      <c r="D2014"/>
      <c r="E2014" t="s">
        <v>3082</v>
      </c>
      <c r="F2014" s="67"/>
      <c r="G2014" s="67"/>
      <c r="H2014" s="67"/>
    </row>
    <row r="2015" spans="1:8" s="2" customFormat="1" x14ac:dyDescent="0.25">
      <c r="A2015" t="s">
        <v>1052</v>
      </c>
      <c r="B2015"/>
      <c r="C2015" t="s">
        <v>664</v>
      </c>
      <c r="D2015"/>
      <c r="E2015" t="s">
        <v>3083</v>
      </c>
      <c r="F2015" s="67"/>
      <c r="G2015" s="67"/>
      <c r="H2015" s="67"/>
    </row>
    <row r="2016" spans="1:8" s="2" customFormat="1" x14ac:dyDescent="0.25">
      <c r="A2016" t="s">
        <v>1052</v>
      </c>
      <c r="B2016"/>
      <c r="C2016" t="s">
        <v>664</v>
      </c>
      <c r="D2016"/>
      <c r="E2016" t="s">
        <v>3084</v>
      </c>
      <c r="F2016" s="67"/>
      <c r="G2016" s="67"/>
      <c r="H2016" s="67"/>
    </row>
    <row r="2017" spans="1:8" s="2" customFormat="1" x14ac:dyDescent="0.25">
      <c r="A2017" t="s">
        <v>1052</v>
      </c>
      <c r="B2017"/>
      <c r="C2017" t="s">
        <v>664</v>
      </c>
      <c r="D2017"/>
      <c r="E2017" t="s">
        <v>3085</v>
      </c>
      <c r="F2017" s="67"/>
      <c r="G2017" s="67"/>
      <c r="H2017" s="67"/>
    </row>
    <row r="2018" spans="1:8" s="2" customFormat="1" x14ac:dyDescent="0.25">
      <c r="A2018" t="s">
        <v>1052</v>
      </c>
      <c r="B2018"/>
      <c r="C2018" t="s">
        <v>664</v>
      </c>
      <c r="D2018"/>
      <c r="E2018" t="s">
        <v>3086</v>
      </c>
      <c r="F2018" s="67"/>
      <c r="G2018" s="67"/>
      <c r="H2018" s="67"/>
    </row>
    <row r="2019" spans="1:8" s="2" customFormat="1" x14ac:dyDescent="0.25">
      <c r="A2019" t="s">
        <v>1052</v>
      </c>
      <c r="B2019"/>
      <c r="C2019" t="s">
        <v>664</v>
      </c>
      <c r="D2019"/>
      <c r="E2019" t="s">
        <v>3087</v>
      </c>
      <c r="F2019" s="67"/>
      <c r="G2019" s="67"/>
      <c r="H2019" s="67"/>
    </row>
    <row r="2020" spans="1:8" s="2" customFormat="1" x14ac:dyDescent="0.25">
      <c r="A2020" t="s">
        <v>1052</v>
      </c>
      <c r="B2020"/>
      <c r="C2020" t="s">
        <v>664</v>
      </c>
      <c r="D2020"/>
      <c r="E2020" t="s">
        <v>3088</v>
      </c>
      <c r="F2020" s="67"/>
      <c r="G2020" s="67"/>
      <c r="H2020" s="67"/>
    </row>
    <row r="2021" spans="1:8" s="2" customFormat="1" x14ac:dyDescent="0.25">
      <c r="A2021" t="s">
        <v>1052</v>
      </c>
      <c r="B2021"/>
      <c r="C2021" t="s">
        <v>664</v>
      </c>
      <c r="D2021"/>
      <c r="E2021" t="s">
        <v>3089</v>
      </c>
      <c r="F2021" s="67"/>
      <c r="G2021" s="67"/>
      <c r="H2021" s="67"/>
    </row>
    <row r="2022" spans="1:8" s="2" customFormat="1" x14ac:dyDescent="0.25">
      <c r="A2022" t="s">
        <v>1052</v>
      </c>
      <c r="B2022"/>
      <c r="C2022" t="s">
        <v>664</v>
      </c>
      <c r="D2022"/>
      <c r="E2022" t="s">
        <v>2022</v>
      </c>
      <c r="F2022" s="67"/>
      <c r="G2022" s="67"/>
      <c r="H2022" s="67"/>
    </row>
    <row r="2023" spans="1:8" s="2" customFormat="1" x14ac:dyDescent="0.25">
      <c r="A2023" t="s">
        <v>1052</v>
      </c>
      <c r="B2023"/>
      <c r="C2023" t="s">
        <v>664</v>
      </c>
      <c r="D2023"/>
      <c r="E2023" t="s">
        <v>3090</v>
      </c>
      <c r="F2023" s="67"/>
      <c r="G2023" s="67"/>
      <c r="H2023" s="67"/>
    </row>
    <row r="2024" spans="1:8" s="2" customFormat="1" x14ac:dyDescent="0.25">
      <c r="A2024" t="s">
        <v>1052</v>
      </c>
      <c r="B2024"/>
      <c r="C2024" t="s">
        <v>664</v>
      </c>
      <c r="D2024"/>
      <c r="E2024" t="s">
        <v>3091</v>
      </c>
      <c r="F2024" s="67"/>
      <c r="G2024" s="67"/>
      <c r="H2024" s="67"/>
    </row>
    <row r="2025" spans="1:8" s="2" customFormat="1" x14ac:dyDescent="0.25">
      <c r="A2025" t="s">
        <v>1052</v>
      </c>
      <c r="B2025"/>
      <c r="C2025" t="s">
        <v>664</v>
      </c>
      <c r="D2025"/>
      <c r="E2025" t="s">
        <v>3092</v>
      </c>
      <c r="F2025" s="67"/>
      <c r="G2025" s="67"/>
      <c r="H2025" s="67"/>
    </row>
    <row r="2026" spans="1:8" s="2" customFormat="1" x14ac:dyDescent="0.25">
      <c r="A2026" t="s">
        <v>1052</v>
      </c>
      <c r="B2026"/>
      <c r="C2026" t="s">
        <v>664</v>
      </c>
      <c r="D2026"/>
      <c r="E2026" t="s">
        <v>3093</v>
      </c>
      <c r="F2026" s="67"/>
      <c r="G2026" s="67"/>
      <c r="H2026" s="67"/>
    </row>
    <row r="2027" spans="1:8" s="2" customFormat="1" x14ac:dyDescent="0.25">
      <c r="A2027" t="s">
        <v>1052</v>
      </c>
      <c r="B2027"/>
      <c r="C2027" t="s">
        <v>664</v>
      </c>
      <c r="D2027"/>
      <c r="E2027" t="s">
        <v>3094</v>
      </c>
      <c r="F2027" s="67"/>
      <c r="G2027" s="67"/>
      <c r="H2027" s="67"/>
    </row>
    <row r="2028" spans="1:8" s="2" customFormat="1" x14ac:dyDescent="0.25">
      <c r="A2028" t="s">
        <v>1052</v>
      </c>
      <c r="B2028"/>
      <c r="C2028" t="s">
        <v>664</v>
      </c>
      <c r="D2028"/>
      <c r="E2028" t="s">
        <v>3095</v>
      </c>
      <c r="F2028" s="67"/>
      <c r="G2028" s="67"/>
      <c r="H2028" s="67"/>
    </row>
    <row r="2029" spans="1:8" s="2" customFormat="1" x14ac:dyDescent="0.25">
      <c r="A2029" t="s">
        <v>1052</v>
      </c>
      <c r="B2029"/>
      <c r="C2029" t="s">
        <v>664</v>
      </c>
      <c r="D2029"/>
      <c r="E2029" t="s">
        <v>3096</v>
      </c>
      <c r="F2029" s="67"/>
      <c r="G2029" s="67"/>
      <c r="H2029" s="67"/>
    </row>
    <row r="2030" spans="1:8" s="2" customFormat="1" x14ac:dyDescent="0.25">
      <c r="A2030" t="s">
        <v>1052</v>
      </c>
      <c r="B2030"/>
      <c r="C2030" t="s">
        <v>664</v>
      </c>
      <c r="D2030"/>
      <c r="E2030" t="s">
        <v>3097</v>
      </c>
      <c r="F2030" s="67"/>
      <c r="G2030" s="67"/>
      <c r="H2030" s="67"/>
    </row>
    <row r="2031" spans="1:8" s="2" customFormat="1" x14ac:dyDescent="0.25">
      <c r="A2031" t="s">
        <v>1052</v>
      </c>
      <c r="B2031"/>
      <c r="C2031" t="s">
        <v>664</v>
      </c>
      <c r="D2031"/>
      <c r="E2031" t="s">
        <v>3098</v>
      </c>
      <c r="F2031" s="67"/>
      <c r="G2031" s="67"/>
      <c r="H2031" s="67"/>
    </row>
    <row r="2032" spans="1:8" s="2" customFormat="1" x14ac:dyDescent="0.25">
      <c r="A2032" t="s">
        <v>1052</v>
      </c>
      <c r="B2032"/>
      <c r="C2032" t="s">
        <v>664</v>
      </c>
      <c r="D2032"/>
      <c r="E2032" t="s">
        <v>3099</v>
      </c>
      <c r="F2032" s="67"/>
      <c r="G2032" s="67"/>
      <c r="H2032" s="67"/>
    </row>
    <row r="2033" spans="1:8" s="2" customFormat="1" x14ac:dyDescent="0.25">
      <c r="A2033" t="s">
        <v>1052</v>
      </c>
      <c r="B2033"/>
      <c r="C2033" t="s">
        <v>664</v>
      </c>
      <c r="D2033"/>
      <c r="E2033" t="s">
        <v>3100</v>
      </c>
      <c r="F2033" s="67"/>
      <c r="G2033" s="67"/>
      <c r="H2033" s="67"/>
    </row>
    <row r="2034" spans="1:8" s="2" customFormat="1" x14ac:dyDescent="0.25">
      <c r="A2034" t="s">
        <v>1052</v>
      </c>
      <c r="B2034"/>
      <c r="C2034" t="s">
        <v>664</v>
      </c>
      <c r="D2034"/>
      <c r="E2034" t="s">
        <v>3101</v>
      </c>
      <c r="F2034" s="67"/>
      <c r="G2034" s="67"/>
      <c r="H2034" s="67"/>
    </row>
    <row r="2035" spans="1:8" s="2" customFormat="1" x14ac:dyDescent="0.25">
      <c r="A2035" t="s">
        <v>1052</v>
      </c>
      <c r="B2035"/>
      <c r="C2035" t="s">
        <v>664</v>
      </c>
      <c r="D2035"/>
      <c r="E2035" t="s">
        <v>3102</v>
      </c>
      <c r="F2035" s="67"/>
      <c r="G2035" s="67"/>
      <c r="H2035" s="67"/>
    </row>
    <row r="2036" spans="1:8" s="2" customFormat="1" x14ac:dyDescent="0.25">
      <c r="A2036" t="s">
        <v>1052</v>
      </c>
      <c r="B2036"/>
      <c r="C2036" t="s">
        <v>664</v>
      </c>
      <c r="D2036"/>
      <c r="E2036" t="s">
        <v>3103</v>
      </c>
      <c r="F2036" s="67"/>
      <c r="G2036" s="67"/>
      <c r="H2036" s="67"/>
    </row>
    <row r="2037" spans="1:8" s="2" customFormat="1" x14ac:dyDescent="0.25">
      <c r="A2037" t="s">
        <v>1052</v>
      </c>
      <c r="B2037"/>
      <c r="C2037" t="s">
        <v>664</v>
      </c>
      <c r="D2037"/>
      <c r="E2037" t="s">
        <v>3104</v>
      </c>
      <c r="F2037" s="67"/>
      <c r="G2037" s="67"/>
      <c r="H2037" s="67"/>
    </row>
    <row r="2038" spans="1:8" s="2" customFormat="1" x14ac:dyDescent="0.25">
      <c r="A2038" t="s">
        <v>1052</v>
      </c>
      <c r="B2038"/>
      <c r="C2038" t="s">
        <v>664</v>
      </c>
      <c r="D2038"/>
      <c r="E2038" t="s">
        <v>3105</v>
      </c>
      <c r="F2038" s="67"/>
      <c r="G2038" s="67"/>
      <c r="H2038" s="67"/>
    </row>
    <row r="2039" spans="1:8" s="2" customFormat="1" x14ac:dyDescent="0.25">
      <c r="A2039" t="s">
        <v>1052</v>
      </c>
      <c r="B2039"/>
      <c r="C2039" t="s">
        <v>664</v>
      </c>
      <c r="D2039"/>
      <c r="E2039" t="s">
        <v>3106</v>
      </c>
      <c r="F2039" s="67"/>
      <c r="G2039" s="67"/>
      <c r="H2039" s="67"/>
    </row>
    <row r="2040" spans="1:8" s="2" customFormat="1" x14ac:dyDescent="0.25">
      <c r="A2040" t="s">
        <v>1052</v>
      </c>
      <c r="B2040"/>
      <c r="C2040" t="s">
        <v>664</v>
      </c>
      <c r="D2040"/>
      <c r="E2040" t="s">
        <v>3107</v>
      </c>
      <c r="F2040" s="67"/>
      <c r="G2040" s="67"/>
      <c r="H2040" s="67"/>
    </row>
    <row r="2041" spans="1:8" s="2" customFormat="1" x14ac:dyDescent="0.25">
      <c r="A2041" t="s">
        <v>1052</v>
      </c>
      <c r="B2041"/>
      <c r="C2041" t="s">
        <v>664</v>
      </c>
      <c r="D2041"/>
      <c r="E2041" t="s">
        <v>3108</v>
      </c>
      <c r="F2041" s="67"/>
      <c r="G2041" s="67"/>
      <c r="H2041" s="67"/>
    </row>
    <row r="2042" spans="1:8" s="2" customFormat="1" x14ac:dyDescent="0.25">
      <c r="A2042" t="s">
        <v>1052</v>
      </c>
      <c r="B2042"/>
      <c r="C2042" t="s">
        <v>664</v>
      </c>
      <c r="D2042"/>
      <c r="E2042" t="s">
        <v>3109</v>
      </c>
      <c r="F2042" s="67"/>
      <c r="G2042" s="67"/>
      <c r="H2042" s="67"/>
    </row>
    <row r="2043" spans="1:8" s="2" customFormat="1" x14ac:dyDescent="0.25">
      <c r="A2043" t="s">
        <v>1052</v>
      </c>
      <c r="B2043"/>
      <c r="C2043" t="s">
        <v>664</v>
      </c>
      <c r="D2043"/>
      <c r="E2043" t="s">
        <v>3110</v>
      </c>
      <c r="F2043" s="67"/>
      <c r="G2043" s="67"/>
      <c r="H2043" s="67"/>
    </row>
    <row r="2044" spans="1:8" s="2" customFormat="1" x14ac:dyDescent="0.25">
      <c r="A2044" t="s">
        <v>1052</v>
      </c>
      <c r="B2044"/>
      <c r="C2044" t="s">
        <v>664</v>
      </c>
      <c r="D2044"/>
      <c r="E2044" t="s">
        <v>3111</v>
      </c>
      <c r="F2044" s="67"/>
      <c r="G2044" s="67"/>
      <c r="H2044" s="67"/>
    </row>
    <row r="2045" spans="1:8" s="2" customFormat="1" x14ac:dyDescent="0.25">
      <c r="A2045" t="s">
        <v>1052</v>
      </c>
      <c r="B2045"/>
      <c r="C2045" t="s">
        <v>664</v>
      </c>
      <c r="D2045"/>
      <c r="E2045" t="s">
        <v>3112</v>
      </c>
      <c r="F2045" s="67"/>
      <c r="G2045" s="67"/>
      <c r="H2045" s="67"/>
    </row>
    <row r="2046" spans="1:8" s="2" customFormat="1" x14ac:dyDescent="0.25">
      <c r="A2046" t="s">
        <v>1052</v>
      </c>
      <c r="B2046"/>
      <c r="C2046" t="s">
        <v>664</v>
      </c>
      <c r="D2046"/>
      <c r="E2046" t="s">
        <v>3113</v>
      </c>
      <c r="F2046" s="67"/>
      <c r="G2046" s="67"/>
      <c r="H2046" s="67"/>
    </row>
    <row r="2047" spans="1:8" s="2" customFormat="1" x14ac:dyDescent="0.25">
      <c r="A2047" t="s">
        <v>1052</v>
      </c>
      <c r="B2047"/>
      <c r="C2047" t="s">
        <v>664</v>
      </c>
      <c r="D2047"/>
      <c r="E2047" t="s">
        <v>3114</v>
      </c>
      <c r="F2047" s="67"/>
      <c r="G2047" s="67"/>
      <c r="H2047" s="67"/>
    </row>
    <row r="2048" spans="1:8" s="2" customFormat="1" x14ac:dyDescent="0.25">
      <c r="A2048" t="s">
        <v>1052</v>
      </c>
      <c r="B2048"/>
      <c r="C2048" t="s">
        <v>664</v>
      </c>
      <c r="D2048"/>
      <c r="E2048" t="s">
        <v>3115</v>
      </c>
      <c r="F2048" s="67"/>
      <c r="G2048" s="67"/>
      <c r="H2048" s="67"/>
    </row>
    <row r="2049" spans="1:8" s="2" customFormat="1" x14ac:dyDescent="0.25">
      <c r="A2049" t="s">
        <v>1052</v>
      </c>
      <c r="B2049"/>
      <c r="C2049" t="s">
        <v>664</v>
      </c>
      <c r="D2049"/>
      <c r="E2049" t="s">
        <v>3116</v>
      </c>
      <c r="F2049" s="67"/>
      <c r="G2049" s="67"/>
      <c r="H2049" s="67"/>
    </row>
    <row r="2050" spans="1:8" s="2" customFormat="1" x14ac:dyDescent="0.25">
      <c r="A2050" t="s">
        <v>1052</v>
      </c>
      <c r="B2050"/>
      <c r="C2050" t="s">
        <v>664</v>
      </c>
      <c r="D2050"/>
      <c r="E2050" t="s">
        <v>3117</v>
      </c>
      <c r="F2050" s="67"/>
      <c r="G2050" s="67"/>
      <c r="H2050" s="67"/>
    </row>
    <row r="2051" spans="1:8" s="2" customFormat="1" x14ac:dyDescent="0.25">
      <c r="A2051" t="s">
        <v>1052</v>
      </c>
      <c r="B2051"/>
      <c r="C2051" t="s">
        <v>664</v>
      </c>
      <c r="D2051"/>
      <c r="E2051" t="s">
        <v>3118</v>
      </c>
      <c r="F2051" s="67"/>
      <c r="G2051" s="67"/>
      <c r="H2051" s="67"/>
    </row>
    <row r="2052" spans="1:8" s="2" customFormat="1" x14ac:dyDescent="0.25">
      <c r="A2052" t="s">
        <v>1052</v>
      </c>
      <c r="B2052"/>
      <c r="C2052" t="s">
        <v>664</v>
      </c>
      <c r="D2052"/>
      <c r="E2052" t="s">
        <v>3119</v>
      </c>
      <c r="F2052" s="67"/>
      <c r="G2052" s="67"/>
      <c r="H2052" s="67"/>
    </row>
    <row r="2053" spans="1:8" s="2" customFormat="1" x14ac:dyDescent="0.25">
      <c r="A2053" t="s">
        <v>1052</v>
      </c>
      <c r="B2053"/>
      <c r="C2053" t="s">
        <v>664</v>
      </c>
      <c r="D2053"/>
      <c r="E2053" t="s">
        <v>3120</v>
      </c>
      <c r="F2053" s="67"/>
      <c r="G2053" s="67"/>
      <c r="H2053" s="67"/>
    </row>
    <row r="2054" spans="1:8" s="2" customFormat="1" x14ac:dyDescent="0.25">
      <c r="A2054" t="s">
        <v>1052</v>
      </c>
      <c r="B2054"/>
      <c r="C2054" t="s">
        <v>664</v>
      </c>
      <c r="D2054"/>
      <c r="E2054" t="s">
        <v>3121</v>
      </c>
      <c r="F2054" s="67"/>
      <c r="G2054" s="67"/>
      <c r="H2054" s="67"/>
    </row>
    <row r="2055" spans="1:8" s="2" customFormat="1" x14ac:dyDescent="0.25">
      <c r="A2055" t="s">
        <v>1052</v>
      </c>
      <c r="B2055"/>
      <c r="C2055" t="s">
        <v>664</v>
      </c>
      <c r="D2055"/>
      <c r="E2055" t="s">
        <v>3122</v>
      </c>
      <c r="F2055" s="67"/>
      <c r="G2055" s="67"/>
      <c r="H2055" s="67"/>
    </row>
    <row r="2056" spans="1:8" s="2" customFormat="1" x14ac:dyDescent="0.25">
      <c r="A2056" t="s">
        <v>1052</v>
      </c>
      <c r="B2056"/>
      <c r="C2056" t="s">
        <v>664</v>
      </c>
      <c r="D2056"/>
      <c r="E2056" t="s">
        <v>3123</v>
      </c>
      <c r="F2056" s="67"/>
      <c r="G2056" s="67"/>
      <c r="H2056" s="67"/>
    </row>
    <row r="2057" spans="1:8" s="2" customFormat="1" x14ac:dyDescent="0.25">
      <c r="A2057" t="s">
        <v>1052</v>
      </c>
      <c r="B2057"/>
      <c r="C2057" t="s">
        <v>664</v>
      </c>
      <c r="D2057"/>
      <c r="E2057" t="s">
        <v>3124</v>
      </c>
      <c r="F2057" s="67"/>
      <c r="G2057" s="67"/>
      <c r="H2057" s="67"/>
    </row>
    <row r="2058" spans="1:8" s="2" customFormat="1" x14ac:dyDescent="0.25">
      <c r="A2058" t="s">
        <v>1052</v>
      </c>
      <c r="B2058"/>
      <c r="C2058" t="s">
        <v>664</v>
      </c>
      <c r="D2058"/>
      <c r="E2058" t="s">
        <v>3125</v>
      </c>
      <c r="F2058" s="67"/>
      <c r="G2058" s="67"/>
      <c r="H2058" s="67"/>
    </row>
    <row r="2059" spans="1:8" s="2" customFormat="1" x14ac:dyDescent="0.25">
      <c r="A2059" t="s">
        <v>1052</v>
      </c>
      <c r="B2059"/>
      <c r="C2059" t="s">
        <v>664</v>
      </c>
      <c r="D2059"/>
      <c r="E2059" t="s">
        <v>3126</v>
      </c>
      <c r="F2059" s="67"/>
      <c r="G2059" s="67"/>
      <c r="H2059" s="67"/>
    </row>
    <row r="2060" spans="1:8" s="2" customFormat="1" x14ac:dyDescent="0.25">
      <c r="A2060" t="s">
        <v>1052</v>
      </c>
      <c r="B2060"/>
      <c r="C2060" t="s">
        <v>664</v>
      </c>
      <c r="D2060"/>
      <c r="E2060" t="s">
        <v>3127</v>
      </c>
      <c r="F2060" s="67"/>
      <c r="G2060" s="67"/>
      <c r="H2060" s="67"/>
    </row>
    <row r="2061" spans="1:8" s="2" customFormat="1" x14ac:dyDescent="0.25">
      <c r="A2061" t="s">
        <v>1052</v>
      </c>
      <c r="B2061"/>
      <c r="C2061" t="s">
        <v>664</v>
      </c>
      <c r="D2061"/>
      <c r="E2061" t="s">
        <v>3128</v>
      </c>
      <c r="F2061" s="67"/>
      <c r="G2061" s="67"/>
      <c r="H2061" s="67"/>
    </row>
    <row r="2062" spans="1:8" s="2" customFormat="1" x14ac:dyDescent="0.25">
      <c r="A2062" t="s">
        <v>1052</v>
      </c>
      <c r="B2062"/>
      <c r="C2062" t="s">
        <v>664</v>
      </c>
      <c r="D2062"/>
      <c r="E2062" t="s">
        <v>3129</v>
      </c>
      <c r="F2062" s="67"/>
      <c r="G2062" s="67"/>
      <c r="H2062" s="67"/>
    </row>
    <row r="2063" spans="1:8" s="2" customFormat="1" x14ac:dyDescent="0.25">
      <c r="A2063" t="s">
        <v>1052</v>
      </c>
      <c r="B2063"/>
      <c r="C2063" t="s">
        <v>664</v>
      </c>
      <c r="D2063"/>
      <c r="E2063" t="s">
        <v>3130</v>
      </c>
      <c r="F2063" s="67"/>
      <c r="G2063" s="67"/>
      <c r="H2063" s="67"/>
    </row>
    <row r="2064" spans="1:8" s="2" customFormat="1" x14ac:dyDescent="0.25">
      <c r="A2064" t="s">
        <v>1052</v>
      </c>
      <c r="B2064"/>
      <c r="C2064" t="s">
        <v>664</v>
      </c>
      <c r="D2064"/>
      <c r="E2064" t="s">
        <v>3131</v>
      </c>
      <c r="F2064" s="67"/>
      <c r="G2064" s="67"/>
      <c r="H2064" s="67"/>
    </row>
    <row r="2065" spans="1:8" s="2" customFormat="1" x14ac:dyDescent="0.25">
      <c r="A2065" t="s">
        <v>1052</v>
      </c>
      <c r="B2065"/>
      <c r="C2065" t="s">
        <v>667</v>
      </c>
      <c r="D2065"/>
      <c r="E2065" t="s">
        <v>3132</v>
      </c>
      <c r="F2065" s="67"/>
      <c r="G2065" s="67"/>
      <c r="H2065" s="67"/>
    </row>
    <row r="2066" spans="1:8" s="2" customFormat="1" x14ac:dyDescent="0.25">
      <c r="A2066" t="s">
        <v>1052</v>
      </c>
      <c r="B2066"/>
      <c r="C2066" t="s">
        <v>667</v>
      </c>
      <c r="D2066"/>
      <c r="E2066" t="s">
        <v>3133</v>
      </c>
      <c r="F2066" s="67"/>
      <c r="G2066" s="67"/>
      <c r="H2066" s="67"/>
    </row>
    <row r="2067" spans="1:8" s="2" customFormat="1" x14ac:dyDescent="0.25">
      <c r="A2067" t="s">
        <v>1052</v>
      </c>
      <c r="B2067"/>
      <c r="C2067" t="s">
        <v>667</v>
      </c>
      <c r="D2067"/>
      <c r="E2067" t="s">
        <v>3134</v>
      </c>
      <c r="F2067" s="67"/>
      <c r="G2067" s="67"/>
      <c r="H2067" s="67"/>
    </row>
    <row r="2068" spans="1:8" s="2" customFormat="1" x14ac:dyDescent="0.25">
      <c r="A2068" t="s">
        <v>1052</v>
      </c>
      <c r="B2068"/>
      <c r="C2068" t="s">
        <v>667</v>
      </c>
      <c r="D2068"/>
      <c r="E2068" t="s">
        <v>3135</v>
      </c>
      <c r="F2068" s="67"/>
      <c r="G2068" s="67"/>
      <c r="H2068" s="67"/>
    </row>
    <row r="2069" spans="1:8" s="2" customFormat="1" x14ac:dyDescent="0.25">
      <c r="A2069" t="s">
        <v>1052</v>
      </c>
      <c r="B2069"/>
      <c r="C2069" t="s">
        <v>667</v>
      </c>
      <c r="D2069"/>
      <c r="E2069" t="s">
        <v>3136</v>
      </c>
      <c r="F2069" s="67"/>
      <c r="G2069" s="67"/>
      <c r="H2069" s="67"/>
    </row>
    <row r="2070" spans="1:8" s="2" customFormat="1" x14ac:dyDescent="0.25">
      <c r="A2070" t="s">
        <v>1052</v>
      </c>
      <c r="B2070"/>
      <c r="C2070" t="s">
        <v>667</v>
      </c>
      <c r="D2070"/>
      <c r="E2070" t="s">
        <v>3137</v>
      </c>
      <c r="F2070" s="67"/>
      <c r="G2070" s="67"/>
      <c r="H2070" s="67"/>
    </row>
    <row r="2071" spans="1:8" s="2" customFormat="1" x14ac:dyDescent="0.25">
      <c r="A2071" t="s">
        <v>1052</v>
      </c>
      <c r="B2071"/>
      <c r="C2071" t="s">
        <v>667</v>
      </c>
      <c r="D2071"/>
      <c r="E2071" t="s">
        <v>3138</v>
      </c>
      <c r="F2071" s="67"/>
      <c r="G2071" s="67"/>
      <c r="H2071" s="67"/>
    </row>
    <row r="2072" spans="1:8" s="2" customFormat="1" x14ac:dyDescent="0.25">
      <c r="A2072" t="s">
        <v>1052</v>
      </c>
      <c r="B2072"/>
      <c r="C2072" t="s">
        <v>667</v>
      </c>
      <c r="D2072"/>
      <c r="E2072" t="s">
        <v>3139</v>
      </c>
      <c r="F2072" s="67"/>
      <c r="G2072" s="67"/>
      <c r="H2072" s="67"/>
    </row>
    <row r="2073" spans="1:8" s="2" customFormat="1" x14ac:dyDescent="0.25">
      <c r="A2073" t="s">
        <v>1052</v>
      </c>
      <c r="B2073"/>
      <c r="C2073" t="s">
        <v>667</v>
      </c>
      <c r="D2073"/>
      <c r="E2073" t="s">
        <v>3140</v>
      </c>
      <c r="F2073" s="67"/>
      <c r="G2073" s="67"/>
      <c r="H2073" s="67"/>
    </row>
    <row r="2074" spans="1:8" s="2" customFormat="1" x14ac:dyDescent="0.25">
      <c r="A2074" t="s">
        <v>1052</v>
      </c>
      <c r="B2074"/>
      <c r="C2074" t="s">
        <v>667</v>
      </c>
      <c r="D2074"/>
      <c r="E2074" t="s">
        <v>3141</v>
      </c>
      <c r="F2074" s="67"/>
      <c r="G2074" s="67"/>
      <c r="H2074" s="67"/>
    </row>
    <row r="2075" spans="1:8" s="2" customFormat="1" x14ac:dyDescent="0.25">
      <c r="A2075" t="s">
        <v>1052</v>
      </c>
      <c r="B2075"/>
      <c r="C2075" t="s">
        <v>667</v>
      </c>
      <c r="D2075"/>
      <c r="E2075" t="s">
        <v>3142</v>
      </c>
      <c r="F2075" s="67"/>
      <c r="G2075" s="67"/>
      <c r="H2075" s="67"/>
    </row>
    <row r="2076" spans="1:8" s="2" customFormat="1" x14ac:dyDescent="0.25">
      <c r="A2076" t="s">
        <v>1052</v>
      </c>
      <c r="B2076"/>
      <c r="C2076" t="s">
        <v>667</v>
      </c>
      <c r="D2076"/>
      <c r="E2076" t="s">
        <v>3143</v>
      </c>
      <c r="F2076" s="67"/>
      <c r="G2076" s="67"/>
      <c r="H2076" s="67"/>
    </row>
    <row r="2077" spans="1:8" s="2" customFormat="1" x14ac:dyDescent="0.25">
      <c r="A2077" t="s">
        <v>1052</v>
      </c>
      <c r="B2077"/>
      <c r="C2077" t="s">
        <v>667</v>
      </c>
      <c r="D2077"/>
      <c r="E2077" t="s">
        <v>3144</v>
      </c>
      <c r="F2077" s="67"/>
      <c r="G2077" s="67"/>
      <c r="H2077" s="67"/>
    </row>
    <row r="2078" spans="1:8" s="2" customFormat="1" x14ac:dyDescent="0.25">
      <c r="A2078" t="s">
        <v>1052</v>
      </c>
      <c r="B2078"/>
      <c r="C2078" t="s">
        <v>667</v>
      </c>
      <c r="D2078"/>
      <c r="E2078" t="s">
        <v>3145</v>
      </c>
      <c r="F2078" s="67"/>
      <c r="G2078" s="67"/>
      <c r="H2078" s="67"/>
    </row>
    <row r="2079" spans="1:8" s="2" customFormat="1" x14ac:dyDescent="0.25">
      <c r="A2079" t="s">
        <v>1052</v>
      </c>
      <c r="B2079"/>
      <c r="C2079" t="s">
        <v>667</v>
      </c>
      <c r="D2079"/>
      <c r="E2079" t="s">
        <v>3146</v>
      </c>
      <c r="F2079" s="67"/>
      <c r="G2079" s="67"/>
      <c r="H2079" s="67"/>
    </row>
    <row r="2080" spans="1:8" s="2" customFormat="1" x14ac:dyDescent="0.25">
      <c r="A2080" t="s">
        <v>1052</v>
      </c>
      <c r="B2080"/>
      <c r="C2080" t="s">
        <v>667</v>
      </c>
      <c r="D2080"/>
      <c r="E2080" t="s">
        <v>3147</v>
      </c>
      <c r="F2080" s="67"/>
      <c r="G2080" s="67"/>
      <c r="H2080" s="67"/>
    </row>
    <row r="2081" spans="1:8" s="2" customFormat="1" x14ac:dyDescent="0.25">
      <c r="A2081" t="s">
        <v>1052</v>
      </c>
      <c r="B2081"/>
      <c r="C2081" t="s">
        <v>667</v>
      </c>
      <c r="D2081"/>
      <c r="E2081" t="s">
        <v>3148</v>
      </c>
      <c r="F2081" s="67"/>
      <c r="G2081" s="67"/>
      <c r="H2081" s="67"/>
    </row>
    <row r="2082" spans="1:8" s="2" customFormat="1" x14ac:dyDescent="0.25">
      <c r="A2082" t="s">
        <v>1052</v>
      </c>
      <c r="B2082"/>
      <c r="C2082" t="s">
        <v>667</v>
      </c>
      <c r="D2082"/>
      <c r="E2082" t="s">
        <v>3149</v>
      </c>
      <c r="F2082" s="67"/>
      <c r="G2082" s="67"/>
      <c r="H2082" s="67"/>
    </row>
    <row r="2083" spans="1:8" s="2" customFormat="1" x14ac:dyDescent="0.25">
      <c r="A2083" t="s">
        <v>1052</v>
      </c>
      <c r="B2083"/>
      <c r="C2083" t="s">
        <v>667</v>
      </c>
      <c r="D2083"/>
      <c r="E2083" t="s">
        <v>3150</v>
      </c>
      <c r="F2083" s="67"/>
      <c r="G2083" s="67"/>
      <c r="H2083" s="67"/>
    </row>
    <row r="2084" spans="1:8" s="2" customFormat="1" x14ac:dyDescent="0.25">
      <c r="A2084" t="s">
        <v>1052</v>
      </c>
      <c r="B2084"/>
      <c r="C2084" t="s">
        <v>667</v>
      </c>
      <c r="D2084"/>
      <c r="E2084" t="s">
        <v>3151</v>
      </c>
      <c r="F2084" s="67"/>
      <c r="G2084" s="67"/>
      <c r="H2084" s="67"/>
    </row>
    <row r="2085" spans="1:8" s="2" customFormat="1" x14ac:dyDescent="0.25">
      <c r="A2085" t="s">
        <v>1052</v>
      </c>
      <c r="B2085"/>
      <c r="C2085" t="s">
        <v>667</v>
      </c>
      <c r="D2085"/>
      <c r="E2085" t="s">
        <v>3152</v>
      </c>
      <c r="F2085" s="67"/>
      <c r="G2085" s="67"/>
      <c r="H2085" s="67"/>
    </row>
    <row r="2086" spans="1:8" s="2" customFormat="1" x14ac:dyDescent="0.25">
      <c r="A2086" t="s">
        <v>1052</v>
      </c>
      <c r="B2086"/>
      <c r="C2086" t="s">
        <v>667</v>
      </c>
      <c r="D2086"/>
      <c r="E2086" t="s">
        <v>3153</v>
      </c>
      <c r="F2086" s="67"/>
      <c r="G2086" s="67"/>
      <c r="H2086" s="67"/>
    </row>
    <row r="2087" spans="1:8" s="2" customFormat="1" x14ac:dyDescent="0.25">
      <c r="A2087" t="s">
        <v>1052</v>
      </c>
      <c r="B2087"/>
      <c r="C2087" t="s">
        <v>667</v>
      </c>
      <c r="D2087"/>
      <c r="E2087" t="s">
        <v>3154</v>
      </c>
      <c r="F2087" s="67"/>
      <c r="G2087" s="67"/>
      <c r="H2087" s="67"/>
    </row>
    <row r="2088" spans="1:8" s="2" customFormat="1" x14ac:dyDescent="0.25">
      <c r="A2088" t="s">
        <v>1052</v>
      </c>
      <c r="B2088"/>
      <c r="C2088" t="s">
        <v>667</v>
      </c>
      <c r="D2088"/>
      <c r="E2088" t="s">
        <v>3155</v>
      </c>
      <c r="F2088" s="67"/>
      <c r="G2088" s="67"/>
      <c r="H2088" s="67"/>
    </row>
    <row r="2089" spans="1:8" s="2" customFormat="1" x14ac:dyDescent="0.25">
      <c r="A2089" t="s">
        <v>1052</v>
      </c>
      <c r="B2089"/>
      <c r="C2089" t="s">
        <v>667</v>
      </c>
      <c r="D2089"/>
      <c r="E2089" t="s">
        <v>3156</v>
      </c>
      <c r="F2089" s="67"/>
      <c r="G2089" s="67"/>
      <c r="H2089" s="67"/>
    </row>
    <row r="2090" spans="1:8" s="2" customFormat="1" x14ac:dyDescent="0.25">
      <c r="A2090" t="s">
        <v>1052</v>
      </c>
      <c r="B2090"/>
      <c r="C2090" t="s">
        <v>667</v>
      </c>
      <c r="D2090"/>
      <c r="E2090" t="s">
        <v>3157</v>
      </c>
      <c r="F2090" s="67"/>
      <c r="G2090" s="67"/>
      <c r="H2090" s="67"/>
    </row>
    <row r="2091" spans="1:8" s="2" customFormat="1" x14ac:dyDescent="0.25">
      <c r="A2091" t="s">
        <v>1052</v>
      </c>
      <c r="B2091"/>
      <c r="C2091" t="s">
        <v>667</v>
      </c>
      <c r="D2091"/>
      <c r="E2091" t="s">
        <v>3158</v>
      </c>
      <c r="F2091" s="67"/>
      <c r="G2091" s="67"/>
      <c r="H2091" s="67"/>
    </row>
    <row r="2092" spans="1:8" s="2" customFormat="1" x14ac:dyDescent="0.25">
      <c r="A2092" t="s">
        <v>1052</v>
      </c>
      <c r="B2092"/>
      <c r="C2092" t="s">
        <v>667</v>
      </c>
      <c r="D2092"/>
      <c r="E2092" t="s">
        <v>3159</v>
      </c>
      <c r="F2092" s="67"/>
      <c r="G2092" s="67"/>
      <c r="H2092" s="67"/>
    </row>
    <row r="2093" spans="1:8" s="2" customFormat="1" x14ac:dyDescent="0.25">
      <c r="A2093" t="s">
        <v>1052</v>
      </c>
      <c r="B2093"/>
      <c r="C2093" t="s">
        <v>667</v>
      </c>
      <c r="D2093"/>
      <c r="E2093" t="s">
        <v>3160</v>
      </c>
      <c r="F2093" s="67"/>
      <c r="G2093" s="67"/>
      <c r="H2093" s="67"/>
    </row>
    <row r="2094" spans="1:8" s="2" customFormat="1" x14ac:dyDescent="0.25">
      <c r="A2094" t="s">
        <v>1052</v>
      </c>
      <c r="B2094"/>
      <c r="C2094" t="s">
        <v>667</v>
      </c>
      <c r="D2094"/>
      <c r="E2094" t="s">
        <v>3161</v>
      </c>
      <c r="F2094" s="67"/>
      <c r="G2094" s="67"/>
      <c r="H2094" s="67"/>
    </row>
    <row r="2095" spans="1:8" s="2" customFormat="1" x14ac:dyDescent="0.25">
      <c r="A2095" t="s">
        <v>1052</v>
      </c>
      <c r="B2095"/>
      <c r="C2095" t="s">
        <v>667</v>
      </c>
      <c r="D2095"/>
      <c r="E2095" t="s">
        <v>3162</v>
      </c>
      <c r="F2095" s="67"/>
      <c r="G2095" s="67"/>
      <c r="H2095" s="67"/>
    </row>
    <row r="2096" spans="1:8" s="2" customFormat="1" x14ac:dyDescent="0.25">
      <c r="A2096" t="s">
        <v>1052</v>
      </c>
      <c r="B2096"/>
      <c r="C2096" t="s">
        <v>667</v>
      </c>
      <c r="D2096"/>
      <c r="E2096" t="s">
        <v>3163</v>
      </c>
      <c r="F2096" s="67"/>
      <c r="G2096" s="67"/>
      <c r="H2096" s="67"/>
    </row>
    <row r="2097" spans="1:8" s="2" customFormat="1" x14ac:dyDescent="0.25">
      <c r="A2097" t="s">
        <v>1052</v>
      </c>
      <c r="B2097"/>
      <c r="C2097" t="s">
        <v>667</v>
      </c>
      <c r="D2097"/>
      <c r="E2097" t="s">
        <v>3164</v>
      </c>
      <c r="F2097" s="67"/>
      <c r="G2097" s="67"/>
      <c r="H2097" s="67"/>
    </row>
    <row r="2098" spans="1:8" s="2" customFormat="1" x14ac:dyDescent="0.25">
      <c r="A2098" t="s">
        <v>1052</v>
      </c>
      <c r="B2098"/>
      <c r="C2098" t="s">
        <v>667</v>
      </c>
      <c r="D2098"/>
      <c r="E2098" t="s">
        <v>3165</v>
      </c>
      <c r="F2098" s="67"/>
      <c r="G2098" s="67"/>
      <c r="H2098" s="67"/>
    </row>
    <row r="2099" spans="1:8" s="2" customFormat="1" x14ac:dyDescent="0.25">
      <c r="A2099" t="s">
        <v>1052</v>
      </c>
      <c r="B2099"/>
      <c r="C2099" t="s">
        <v>667</v>
      </c>
      <c r="D2099"/>
      <c r="E2099" t="s">
        <v>3166</v>
      </c>
      <c r="F2099" s="67"/>
      <c r="G2099" s="67"/>
      <c r="H2099" s="67"/>
    </row>
    <row r="2100" spans="1:8" s="2" customFormat="1" x14ac:dyDescent="0.25">
      <c r="A2100" t="s">
        <v>1052</v>
      </c>
      <c r="B2100"/>
      <c r="C2100" t="s">
        <v>667</v>
      </c>
      <c r="D2100"/>
      <c r="E2100" t="s">
        <v>3167</v>
      </c>
      <c r="F2100" s="67"/>
      <c r="G2100" s="67"/>
      <c r="H2100" s="67"/>
    </row>
    <row r="2101" spans="1:8" s="2" customFormat="1" x14ac:dyDescent="0.25">
      <c r="A2101" t="s">
        <v>1052</v>
      </c>
      <c r="B2101"/>
      <c r="C2101" t="s">
        <v>667</v>
      </c>
      <c r="D2101"/>
      <c r="E2101" t="s">
        <v>3168</v>
      </c>
      <c r="F2101" s="67"/>
      <c r="G2101" s="67"/>
      <c r="H2101" s="67"/>
    </row>
    <row r="2102" spans="1:8" s="2" customFormat="1" x14ac:dyDescent="0.25">
      <c r="A2102" t="s">
        <v>1052</v>
      </c>
      <c r="B2102"/>
      <c r="C2102" t="s">
        <v>667</v>
      </c>
      <c r="D2102"/>
      <c r="E2102" t="s">
        <v>3169</v>
      </c>
      <c r="F2102" s="67"/>
      <c r="G2102" s="67"/>
      <c r="H2102" s="67"/>
    </row>
    <row r="2103" spans="1:8" s="2" customFormat="1" x14ac:dyDescent="0.25">
      <c r="A2103" t="s">
        <v>1052</v>
      </c>
      <c r="B2103"/>
      <c r="C2103" t="s">
        <v>667</v>
      </c>
      <c r="D2103"/>
      <c r="E2103" t="s">
        <v>3170</v>
      </c>
      <c r="F2103" s="67"/>
      <c r="G2103" s="67"/>
      <c r="H2103" s="67"/>
    </row>
    <row r="2104" spans="1:8" s="2" customFormat="1" x14ac:dyDescent="0.25">
      <c r="A2104" t="s">
        <v>1052</v>
      </c>
      <c r="B2104"/>
      <c r="C2104" t="s">
        <v>667</v>
      </c>
      <c r="D2104"/>
      <c r="E2104" t="s">
        <v>3171</v>
      </c>
      <c r="F2104" s="67"/>
      <c r="G2104" s="67"/>
      <c r="H2104" s="67"/>
    </row>
    <row r="2105" spans="1:8" s="2" customFormat="1" x14ac:dyDescent="0.25">
      <c r="A2105" t="s">
        <v>1052</v>
      </c>
      <c r="B2105"/>
      <c r="C2105" t="s">
        <v>667</v>
      </c>
      <c r="D2105"/>
      <c r="E2105" t="s">
        <v>3172</v>
      </c>
      <c r="F2105" s="67"/>
      <c r="G2105" s="67"/>
      <c r="H2105" s="67"/>
    </row>
    <row r="2106" spans="1:8" s="2" customFormat="1" x14ac:dyDescent="0.25">
      <c r="A2106" t="s">
        <v>1052</v>
      </c>
      <c r="B2106"/>
      <c r="C2106" t="s">
        <v>667</v>
      </c>
      <c r="D2106"/>
      <c r="E2106" t="s">
        <v>3173</v>
      </c>
      <c r="F2106" s="67"/>
      <c r="G2106" s="67"/>
      <c r="H2106" s="67"/>
    </row>
    <row r="2107" spans="1:8" s="2" customFormat="1" x14ac:dyDescent="0.25">
      <c r="A2107" t="s">
        <v>1052</v>
      </c>
      <c r="B2107"/>
      <c r="C2107" t="s">
        <v>667</v>
      </c>
      <c r="D2107"/>
      <c r="E2107" t="s">
        <v>3174</v>
      </c>
      <c r="F2107" s="67"/>
      <c r="G2107" s="67"/>
      <c r="H2107" s="67"/>
    </row>
    <row r="2108" spans="1:8" s="2" customFormat="1" x14ac:dyDescent="0.25">
      <c r="A2108" t="s">
        <v>1052</v>
      </c>
      <c r="B2108"/>
      <c r="C2108" t="s">
        <v>667</v>
      </c>
      <c r="D2108"/>
      <c r="E2108" t="s">
        <v>3175</v>
      </c>
      <c r="F2108" s="67"/>
      <c r="G2108" s="67"/>
      <c r="H2108" s="67"/>
    </row>
    <row r="2109" spans="1:8" s="2" customFormat="1" x14ac:dyDescent="0.25">
      <c r="A2109" t="s">
        <v>1052</v>
      </c>
      <c r="B2109"/>
      <c r="C2109" t="s">
        <v>667</v>
      </c>
      <c r="D2109"/>
      <c r="E2109" t="s">
        <v>3176</v>
      </c>
      <c r="F2109" s="67"/>
      <c r="G2109" s="67"/>
      <c r="H2109" s="67"/>
    </row>
    <row r="2110" spans="1:8" s="2" customFormat="1" x14ac:dyDescent="0.25">
      <c r="A2110" t="s">
        <v>1052</v>
      </c>
      <c r="B2110"/>
      <c r="C2110" t="s">
        <v>667</v>
      </c>
      <c r="D2110"/>
      <c r="E2110" t="s">
        <v>3177</v>
      </c>
      <c r="F2110" s="67"/>
      <c r="G2110" s="67"/>
      <c r="H2110" s="67"/>
    </row>
    <row r="2111" spans="1:8" s="2" customFormat="1" x14ac:dyDescent="0.25">
      <c r="A2111" t="s">
        <v>1052</v>
      </c>
      <c r="B2111"/>
      <c r="C2111" t="s">
        <v>667</v>
      </c>
      <c r="D2111"/>
      <c r="E2111" t="s">
        <v>3178</v>
      </c>
      <c r="F2111" s="67"/>
      <c r="G2111" s="67"/>
      <c r="H2111" s="67"/>
    </row>
    <row r="2112" spans="1:8" s="2" customFormat="1" x14ac:dyDescent="0.25">
      <c r="A2112" t="s">
        <v>1052</v>
      </c>
      <c r="B2112"/>
      <c r="C2112" t="s">
        <v>667</v>
      </c>
      <c r="D2112"/>
      <c r="E2112" t="s">
        <v>3179</v>
      </c>
      <c r="F2112" s="67"/>
      <c r="G2112" s="67"/>
      <c r="H2112" s="67"/>
    </row>
    <row r="2113" spans="1:8" s="2" customFormat="1" x14ac:dyDescent="0.25">
      <c r="A2113" t="s">
        <v>1052</v>
      </c>
      <c r="B2113"/>
      <c r="C2113" t="s">
        <v>667</v>
      </c>
      <c r="D2113"/>
      <c r="E2113" t="s">
        <v>3180</v>
      </c>
      <c r="F2113" s="67"/>
      <c r="G2113" s="67"/>
      <c r="H2113" s="67"/>
    </row>
    <row r="2114" spans="1:8" s="2" customFormat="1" x14ac:dyDescent="0.25">
      <c r="A2114" t="s">
        <v>1052</v>
      </c>
      <c r="B2114"/>
      <c r="C2114" t="s">
        <v>667</v>
      </c>
      <c r="D2114"/>
      <c r="E2114" t="s">
        <v>3181</v>
      </c>
      <c r="F2114" s="67"/>
      <c r="G2114" s="67"/>
      <c r="H2114" s="67"/>
    </row>
    <row r="2115" spans="1:8" s="2" customFormat="1" x14ac:dyDescent="0.25">
      <c r="A2115" t="s">
        <v>1052</v>
      </c>
      <c r="B2115"/>
      <c r="C2115" t="s">
        <v>667</v>
      </c>
      <c r="D2115"/>
      <c r="E2115" t="s">
        <v>3182</v>
      </c>
      <c r="F2115" s="67"/>
      <c r="G2115" s="67"/>
      <c r="H2115" s="67"/>
    </row>
    <row r="2116" spans="1:8" s="2" customFormat="1" x14ac:dyDescent="0.25">
      <c r="A2116" t="s">
        <v>1052</v>
      </c>
      <c r="B2116"/>
      <c r="C2116" t="s">
        <v>667</v>
      </c>
      <c r="D2116"/>
      <c r="E2116" t="s">
        <v>3183</v>
      </c>
      <c r="F2116" s="67"/>
      <c r="G2116" s="67"/>
      <c r="H2116" s="67"/>
    </row>
    <row r="2117" spans="1:8" s="2" customFormat="1" x14ac:dyDescent="0.25">
      <c r="A2117" t="s">
        <v>1052</v>
      </c>
      <c r="B2117"/>
      <c r="C2117" t="s">
        <v>667</v>
      </c>
      <c r="D2117"/>
      <c r="E2117" t="s">
        <v>3184</v>
      </c>
      <c r="F2117" s="67"/>
      <c r="G2117" s="67"/>
      <c r="H2117" s="67"/>
    </row>
    <row r="2118" spans="1:8" s="2" customFormat="1" x14ac:dyDescent="0.25">
      <c r="A2118" t="s">
        <v>1052</v>
      </c>
      <c r="B2118"/>
      <c r="C2118" t="s">
        <v>667</v>
      </c>
      <c r="D2118"/>
      <c r="E2118" t="s">
        <v>3185</v>
      </c>
      <c r="F2118" s="67"/>
      <c r="G2118" s="67"/>
      <c r="H2118" s="67"/>
    </row>
    <row r="2119" spans="1:8" s="2" customFormat="1" x14ac:dyDescent="0.25">
      <c r="A2119" t="s">
        <v>1052</v>
      </c>
      <c r="B2119"/>
      <c r="C2119" t="s">
        <v>667</v>
      </c>
      <c r="D2119"/>
      <c r="E2119" t="s">
        <v>3186</v>
      </c>
      <c r="F2119" s="67"/>
      <c r="G2119" s="67"/>
      <c r="H2119" s="67"/>
    </row>
    <row r="2120" spans="1:8" s="2" customFormat="1" x14ac:dyDescent="0.25">
      <c r="A2120" t="s">
        <v>1052</v>
      </c>
      <c r="B2120"/>
      <c r="C2120" t="s">
        <v>667</v>
      </c>
      <c r="D2120"/>
      <c r="E2120" t="s">
        <v>3187</v>
      </c>
      <c r="F2120" s="67"/>
      <c r="G2120" s="67"/>
      <c r="H2120" s="67"/>
    </row>
    <row r="2121" spans="1:8" s="2" customFormat="1" x14ac:dyDescent="0.25">
      <c r="A2121" t="s">
        <v>1052</v>
      </c>
      <c r="B2121"/>
      <c r="C2121" t="s">
        <v>667</v>
      </c>
      <c r="D2121"/>
      <c r="E2121" t="s">
        <v>3188</v>
      </c>
      <c r="F2121" s="67"/>
      <c r="G2121" s="67"/>
      <c r="H2121" s="67"/>
    </row>
    <row r="2122" spans="1:8" s="2" customFormat="1" x14ac:dyDescent="0.25">
      <c r="A2122" t="s">
        <v>1052</v>
      </c>
      <c r="B2122"/>
      <c r="C2122" t="s">
        <v>667</v>
      </c>
      <c r="D2122"/>
      <c r="E2122" t="s">
        <v>3189</v>
      </c>
      <c r="F2122" s="67"/>
      <c r="G2122" s="67"/>
      <c r="H2122" s="67"/>
    </row>
    <row r="2123" spans="1:8" s="2" customFormat="1" x14ac:dyDescent="0.25">
      <c r="A2123" t="s">
        <v>1052</v>
      </c>
      <c r="B2123"/>
      <c r="C2123" t="s">
        <v>667</v>
      </c>
      <c r="D2123"/>
      <c r="E2123" t="s">
        <v>3190</v>
      </c>
      <c r="F2123" s="67"/>
      <c r="G2123" s="67"/>
      <c r="H2123" s="67"/>
    </row>
    <row r="2124" spans="1:8" s="2" customFormat="1" x14ac:dyDescent="0.25">
      <c r="A2124" t="s">
        <v>1052</v>
      </c>
      <c r="B2124"/>
      <c r="C2124" t="s">
        <v>3191</v>
      </c>
      <c r="D2124"/>
      <c r="E2124" t="s">
        <v>3192</v>
      </c>
      <c r="F2124" s="67"/>
      <c r="G2124" s="67"/>
      <c r="H2124" s="67"/>
    </row>
    <row r="2125" spans="1:8" s="2" customFormat="1" x14ac:dyDescent="0.25">
      <c r="A2125" t="s">
        <v>1052</v>
      </c>
      <c r="B2125"/>
      <c r="C2125" t="s">
        <v>669</v>
      </c>
      <c r="D2125" t="s">
        <v>2292</v>
      </c>
      <c r="E2125" t="s">
        <v>3193</v>
      </c>
      <c r="F2125" s="67"/>
      <c r="G2125" s="67"/>
      <c r="H2125" s="67"/>
    </row>
    <row r="2126" spans="1:8" s="2" customFormat="1" x14ac:dyDescent="0.25">
      <c r="A2126" t="s">
        <v>1052</v>
      </c>
      <c r="B2126"/>
      <c r="C2126" t="s">
        <v>669</v>
      </c>
      <c r="D2126" t="s">
        <v>2292</v>
      </c>
      <c r="E2126" t="s">
        <v>3194</v>
      </c>
      <c r="F2126" s="67"/>
      <c r="G2126" s="67"/>
      <c r="H2126" s="67"/>
    </row>
    <row r="2127" spans="1:8" s="2" customFormat="1" x14ac:dyDescent="0.25">
      <c r="A2127" t="s">
        <v>1052</v>
      </c>
      <c r="B2127"/>
      <c r="C2127" t="s">
        <v>669</v>
      </c>
      <c r="D2127" t="s">
        <v>2292</v>
      </c>
      <c r="E2127" t="s">
        <v>3195</v>
      </c>
      <c r="F2127" s="67"/>
      <c r="G2127" s="67"/>
      <c r="H2127" s="67"/>
    </row>
    <row r="2128" spans="1:8" s="2" customFormat="1" x14ac:dyDescent="0.25">
      <c r="A2128" t="s">
        <v>1052</v>
      </c>
      <c r="B2128"/>
      <c r="C2128" t="s">
        <v>669</v>
      </c>
      <c r="D2128" t="s">
        <v>2292</v>
      </c>
      <c r="E2128" t="s">
        <v>3196</v>
      </c>
      <c r="F2128" s="67"/>
      <c r="G2128" s="67"/>
      <c r="H2128" s="67"/>
    </row>
    <row r="2129" spans="1:8" s="2" customFormat="1" x14ac:dyDescent="0.25">
      <c r="A2129" t="s">
        <v>1052</v>
      </c>
      <c r="B2129"/>
      <c r="C2129" t="s">
        <v>669</v>
      </c>
      <c r="D2129" t="s">
        <v>2292</v>
      </c>
      <c r="E2129" t="s">
        <v>3197</v>
      </c>
      <c r="F2129" s="67"/>
      <c r="G2129" s="67"/>
      <c r="H2129" s="67"/>
    </row>
    <row r="2130" spans="1:8" s="2" customFormat="1" x14ac:dyDescent="0.25">
      <c r="A2130" t="s">
        <v>1052</v>
      </c>
      <c r="B2130"/>
      <c r="C2130" t="s">
        <v>669</v>
      </c>
      <c r="D2130" t="s">
        <v>2292</v>
      </c>
      <c r="E2130" t="s">
        <v>3198</v>
      </c>
      <c r="F2130" s="67"/>
      <c r="G2130" s="67"/>
      <c r="H2130" s="67"/>
    </row>
    <row r="2131" spans="1:8" s="2" customFormat="1" x14ac:dyDescent="0.25">
      <c r="A2131" t="s">
        <v>1052</v>
      </c>
      <c r="B2131"/>
      <c r="C2131" t="s">
        <v>669</v>
      </c>
      <c r="D2131" t="s">
        <v>2292</v>
      </c>
      <c r="E2131" t="s">
        <v>3199</v>
      </c>
      <c r="F2131" s="67"/>
      <c r="G2131" s="67"/>
      <c r="H2131" s="67"/>
    </row>
    <row r="2132" spans="1:8" s="2" customFormat="1" x14ac:dyDescent="0.25">
      <c r="A2132" t="s">
        <v>1052</v>
      </c>
      <c r="B2132"/>
      <c r="C2132" t="s">
        <v>669</v>
      </c>
      <c r="D2132" t="s">
        <v>2292</v>
      </c>
      <c r="E2132" t="s">
        <v>3200</v>
      </c>
      <c r="F2132" s="67"/>
      <c r="G2132" s="67"/>
      <c r="H2132" s="67"/>
    </row>
    <row r="2133" spans="1:8" s="2" customFormat="1" x14ac:dyDescent="0.25">
      <c r="A2133" t="s">
        <v>1052</v>
      </c>
      <c r="B2133"/>
      <c r="C2133" t="s">
        <v>669</v>
      </c>
      <c r="D2133" t="s">
        <v>2292</v>
      </c>
      <c r="E2133" t="s">
        <v>3201</v>
      </c>
      <c r="F2133" s="67"/>
      <c r="G2133" s="67"/>
      <c r="H2133" s="67"/>
    </row>
    <row r="2134" spans="1:8" s="2" customFormat="1" x14ac:dyDescent="0.25">
      <c r="A2134" t="s">
        <v>1052</v>
      </c>
      <c r="B2134"/>
      <c r="C2134" t="s">
        <v>669</v>
      </c>
      <c r="D2134" t="s">
        <v>2292</v>
      </c>
      <c r="E2134" t="s">
        <v>3202</v>
      </c>
      <c r="F2134" s="67"/>
      <c r="G2134" s="67"/>
      <c r="H2134" s="67"/>
    </row>
    <row r="2135" spans="1:8" s="2" customFormat="1" x14ac:dyDescent="0.25">
      <c r="A2135" t="s">
        <v>1052</v>
      </c>
      <c r="B2135"/>
      <c r="C2135" t="s">
        <v>669</v>
      </c>
      <c r="D2135" t="s">
        <v>2292</v>
      </c>
      <c r="E2135" t="s">
        <v>3203</v>
      </c>
      <c r="F2135" s="67"/>
      <c r="G2135" s="67"/>
      <c r="H2135" s="67"/>
    </row>
    <row r="2136" spans="1:8" s="2" customFormat="1" x14ac:dyDescent="0.25">
      <c r="A2136" t="s">
        <v>1052</v>
      </c>
      <c r="B2136"/>
      <c r="C2136" t="s">
        <v>669</v>
      </c>
      <c r="D2136" t="s">
        <v>2292</v>
      </c>
      <c r="E2136" t="s">
        <v>3204</v>
      </c>
      <c r="F2136" s="67"/>
      <c r="G2136" s="67"/>
      <c r="H2136" s="67"/>
    </row>
    <row r="2137" spans="1:8" s="2" customFormat="1" x14ac:dyDescent="0.25">
      <c r="A2137" t="s">
        <v>1052</v>
      </c>
      <c r="B2137"/>
      <c r="C2137" t="s">
        <v>669</v>
      </c>
      <c r="D2137" t="s">
        <v>2292</v>
      </c>
      <c r="E2137" t="s">
        <v>3205</v>
      </c>
      <c r="F2137" s="67"/>
      <c r="G2137" s="67"/>
      <c r="H2137" s="67"/>
    </row>
    <row r="2138" spans="1:8" s="2" customFormat="1" x14ac:dyDescent="0.25">
      <c r="A2138" t="s">
        <v>1052</v>
      </c>
      <c r="B2138"/>
      <c r="C2138" t="s">
        <v>669</v>
      </c>
      <c r="D2138" t="s">
        <v>2292</v>
      </c>
      <c r="E2138" t="s">
        <v>3206</v>
      </c>
      <c r="F2138" s="67"/>
      <c r="G2138" s="67"/>
      <c r="H2138" s="67"/>
    </row>
    <row r="2139" spans="1:8" s="2" customFormat="1" x14ac:dyDescent="0.25">
      <c r="A2139" t="s">
        <v>1052</v>
      </c>
      <c r="B2139"/>
      <c r="C2139" t="s">
        <v>669</v>
      </c>
      <c r="D2139" t="s">
        <v>2292</v>
      </c>
      <c r="E2139" t="s">
        <v>3207</v>
      </c>
      <c r="F2139" s="67"/>
      <c r="G2139" s="67"/>
      <c r="H2139" s="67"/>
    </row>
    <row r="2140" spans="1:8" s="2" customFormat="1" x14ac:dyDescent="0.25">
      <c r="A2140" t="s">
        <v>1052</v>
      </c>
      <c r="B2140"/>
      <c r="C2140" t="s">
        <v>669</v>
      </c>
      <c r="D2140" t="s">
        <v>2292</v>
      </c>
      <c r="E2140" t="s">
        <v>3208</v>
      </c>
      <c r="F2140" s="67"/>
      <c r="G2140" s="67"/>
      <c r="H2140" s="67"/>
    </row>
    <row r="2141" spans="1:8" s="2" customFormat="1" x14ac:dyDescent="0.25">
      <c r="A2141" t="s">
        <v>1052</v>
      </c>
      <c r="B2141"/>
      <c r="C2141" t="s">
        <v>669</v>
      </c>
      <c r="D2141" t="s">
        <v>2292</v>
      </c>
      <c r="E2141" t="s">
        <v>3209</v>
      </c>
      <c r="F2141" s="67"/>
      <c r="G2141" s="67"/>
      <c r="H2141" s="67"/>
    </row>
    <row r="2142" spans="1:8" s="2" customFormat="1" x14ac:dyDescent="0.25">
      <c r="A2142" t="s">
        <v>1052</v>
      </c>
      <c r="B2142"/>
      <c r="C2142" t="s">
        <v>669</v>
      </c>
      <c r="D2142" t="s">
        <v>2292</v>
      </c>
      <c r="E2142" t="s">
        <v>3210</v>
      </c>
      <c r="F2142" s="67"/>
      <c r="G2142" s="67"/>
      <c r="H2142" s="67"/>
    </row>
    <row r="2143" spans="1:8" s="2" customFormat="1" x14ac:dyDescent="0.25">
      <c r="A2143" t="s">
        <v>1052</v>
      </c>
      <c r="B2143"/>
      <c r="C2143" t="s">
        <v>669</v>
      </c>
      <c r="D2143" t="s">
        <v>2292</v>
      </c>
      <c r="E2143" t="s">
        <v>3211</v>
      </c>
      <c r="F2143" s="67"/>
      <c r="G2143" s="67"/>
      <c r="H2143" s="67"/>
    </row>
    <row r="2144" spans="1:8" s="2" customFormat="1" x14ac:dyDescent="0.25">
      <c r="A2144" t="s">
        <v>1052</v>
      </c>
      <c r="B2144"/>
      <c r="C2144" t="s">
        <v>669</v>
      </c>
      <c r="D2144" t="s">
        <v>2292</v>
      </c>
      <c r="E2144" t="s">
        <v>3212</v>
      </c>
      <c r="F2144" s="67"/>
      <c r="G2144" s="67"/>
      <c r="H2144" s="67"/>
    </row>
    <row r="2145" spans="1:8" s="2" customFormat="1" x14ac:dyDescent="0.25">
      <c r="A2145" t="s">
        <v>1052</v>
      </c>
      <c r="B2145"/>
      <c r="C2145" t="s">
        <v>669</v>
      </c>
      <c r="D2145" t="s">
        <v>2292</v>
      </c>
      <c r="E2145" t="s">
        <v>3213</v>
      </c>
      <c r="F2145" s="67"/>
      <c r="G2145" s="67"/>
      <c r="H2145" s="67"/>
    </row>
    <row r="2146" spans="1:8" s="2" customFormat="1" x14ac:dyDescent="0.25">
      <c r="A2146" t="s">
        <v>1052</v>
      </c>
      <c r="B2146"/>
      <c r="C2146" t="s">
        <v>669</v>
      </c>
      <c r="D2146" t="s">
        <v>2292</v>
      </c>
      <c r="E2146" t="s">
        <v>3214</v>
      </c>
      <c r="F2146" s="67"/>
      <c r="G2146" s="67"/>
      <c r="H2146" s="67"/>
    </row>
    <row r="2147" spans="1:8" s="2" customFormat="1" x14ac:dyDescent="0.25">
      <c r="A2147" t="s">
        <v>1052</v>
      </c>
      <c r="B2147"/>
      <c r="C2147" t="s">
        <v>669</v>
      </c>
      <c r="D2147" t="s">
        <v>2292</v>
      </c>
      <c r="E2147" t="s">
        <v>3215</v>
      </c>
      <c r="F2147" s="67"/>
      <c r="G2147" s="67"/>
      <c r="H2147" s="67"/>
    </row>
    <row r="2148" spans="1:8" s="2" customFormat="1" x14ac:dyDescent="0.25">
      <c r="A2148" t="s">
        <v>1052</v>
      </c>
      <c r="B2148"/>
      <c r="C2148" t="s">
        <v>669</v>
      </c>
      <c r="D2148" t="s">
        <v>2292</v>
      </c>
      <c r="E2148" t="s">
        <v>3216</v>
      </c>
      <c r="F2148" s="67"/>
      <c r="G2148" s="67"/>
      <c r="H2148" s="67"/>
    </row>
    <row r="2149" spans="1:8" s="2" customFormat="1" x14ac:dyDescent="0.25">
      <c r="A2149" t="s">
        <v>1052</v>
      </c>
      <c r="B2149"/>
      <c r="C2149" t="s">
        <v>669</v>
      </c>
      <c r="D2149" t="s">
        <v>2292</v>
      </c>
      <c r="E2149" t="s">
        <v>3217</v>
      </c>
      <c r="F2149" s="67"/>
      <c r="G2149" s="67"/>
      <c r="H2149" s="67"/>
    </row>
    <row r="2150" spans="1:8" s="2" customFormat="1" x14ac:dyDescent="0.25">
      <c r="A2150" t="s">
        <v>1052</v>
      </c>
      <c r="B2150"/>
      <c r="C2150" t="s">
        <v>669</v>
      </c>
      <c r="D2150" t="s">
        <v>2292</v>
      </c>
      <c r="E2150" t="s">
        <v>3218</v>
      </c>
      <c r="F2150" s="67"/>
      <c r="G2150" s="67"/>
      <c r="H2150" s="67"/>
    </row>
    <row r="2151" spans="1:8" s="2" customFormat="1" x14ac:dyDescent="0.25">
      <c r="A2151" t="s">
        <v>1052</v>
      </c>
      <c r="B2151"/>
      <c r="C2151" t="s">
        <v>669</v>
      </c>
      <c r="D2151" t="s">
        <v>2292</v>
      </c>
      <c r="E2151" t="s">
        <v>3219</v>
      </c>
      <c r="F2151" s="67"/>
      <c r="G2151" s="67"/>
      <c r="H2151" s="67"/>
    </row>
    <row r="2152" spans="1:8" s="2" customFormat="1" x14ac:dyDescent="0.25">
      <c r="A2152" t="s">
        <v>1052</v>
      </c>
      <c r="B2152"/>
      <c r="C2152" t="s">
        <v>669</v>
      </c>
      <c r="D2152" t="s">
        <v>2292</v>
      </c>
      <c r="E2152" t="s">
        <v>3220</v>
      </c>
      <c r="F2152" s="67"/>
      <c r="G2152" s="67"/>
      <c r="H2152" s="67"/>
    </row>
    <row r="2153" spans="1:8" s="2" customFormat="1" x14ac:dyDescent="0.25">
      <c r="A2153" t="s">
        <v>1052</v>
      </c>
      <c r="B2153"/>
      <c r="C2153" t="s">
        <v>669</v>
      </c>
      <c r="D2153" t="s">
        <v>2292</v>
      </c>
      <c r="E2153" t="s">
        <v>3221</v>
      </c>
      <c r="F2153" s="67"/>
      <c r="G2153" s="67"/>
      <c r="H2153" s="67"/>
    </row>
    <row r="2154" spans="1:8" s="2" customFormat="1" x14ac:dyDescent="0.25">
      <c r="A2154" t="s">
        <v>1052</v>
      </c>
      <c r="B2154"/>
      <c r="C2154" t="s">
        <v>669</v>
      </c>
      <c r="D2154" t="s">
        <v>2292</v>
      </c>
      <c r="E2154" t="s">
        <v>3222</v>
      </c>
      <c r="F2154" s="67"/>
      <c r="G2154" s="67"/>
      <c r="H2154" s="67"/>
    </row>
    <row r="2155" spans="1:8" s="2" customFormat="1" x14ac:dyDescent="0.25">
      <c r="A2155" t="s">
        <v>1052</v>
      </c>
      <c r="B2155"/>
      <c r="C2155" t="s">
        <v>669</v>
      </c>
      <c r="D2155" t="s">
        <v>2292</v>
      </c>
      <c r="E2155" t="s">
        <v>3223</v>
      </c>
      <c r="F2155" s="67"/>
      <c r="G2155" s="67"/>
      <c r="H2155" s="67"/>
    </row>
    <row r="2156" spans="1:8" s="2" customFormat="1" x14ac:dyDescent="0.25">
      <c r="A2156" t="s">
        <v>1052</v>
      </c>
      <c r="B2156"/>
      <c r="C2156" t="s">
        <v>669</v>
      </c>
      <c r="D2156" t="s">
        <v>2292</v>
      </c>
      <c r="E2156" t="s">
        <v>3224</v>
      </c>
      <c r="F2156" s="67"/>
      <c r="G2156" s="67"/>
      <c r="H2156" s="67"/>
    </row>
    <row r="2157" spans="1:8" s="2" customFormat="1" x14ac:dyDescent="0.25">
      <c r="A2157" t="s">
        <v>1052</v>
      </c>
      <c r="B2157"/>
      <c r="C2157" t="s">
        <v>669</v>
      </c>
      <c r="D2157" t="s">
        <v>2292</v>
      </c>
      <c r="E2157" t="s">
        <v>3225</v>
      </c>
      <c r="F2157" s="67"/>
      <c r="G2157" s="67"/>
      <c r="H2157" s="67"/>
    </row>
    <row r="2158" spans="1:8" s="2" customFormat="1" x14ac:dyDescent="0.25">
      <c r="A2158" t="s">
        <v>1052</v>
      </c>
      <c r="B2158"/>
      <c r="C2158" t="s">
        <v>669</v>
      </c>
      <c r="D2158" t="s">
        <v>2292</v>
      </c>
      <c r="E2158" t="s">
        <v>3226</v>
      </c>
      <c r="F2158" s="67"/>
      <c r="G2158" s="67"/>
      <c r="H2158" s="67"/>
    </row>
    <row r="2159" spans="1:8" s="2" customFormat="1" x14ac:dyDescent="0.25">
      <c r="A2159" t="s">
        <v>1052</v>
      </c>
      <c r="B2159"/>
      <c r="C2159" t="s">
        <v>669</v>
      </c>
      <c r="D2159" t="s">
        <v>2292</v>
      </c>
      <c r="E2159" t="s">
        <v>3227</v>
      </c>
      <c r="F2159" s="67"/>
      <c r="G2159" s="67"/>
      <c r="H2159" s="67"/>
    </row>
    <row r="2160" spans="1:8" s="2" customFormat="1" x14ac:dyDescent="0.25">
      <c r="A2160" t="s">
        <v>1052</v>
      </c>
      <c r="B2160"/>
      <c r="C2160" t="s">
        <v>669</v>
      </c>
      <c r="D2160" t="s">
        <v>2292</v>
      </c>
      <c r="E2160" t="s">
        <v>3228</v>
      </c>
      <c r="F2160" s="67"/>
      <c r="G2160" s="67"/>
      <c r="H2160" s="67"/>
    </row>
    <row r="2161" spans="1:8" s="2" customFormat="1" x14ac:dyDescent="0.25">
      <c r="A2161" t="s">
        <v>1052</v>
      </c>
      <c r="B2161"/>
      <c r="C2161" t="s">
        <v>669</v>
      </c>
      <c r="D2161" t="s">
        <v>2292</v>
      </c>
      <c r="E2161" t="s">
        <v>3229</v>
      </c>
      <c r="F2161" s="67"/>
      <c r="G2161" s="67"/>
      <c r="H2161" s="67"/>
    </row>
    <row r="2162" spans="1:8" s="2" customFormat="1" x14ac:dyDescent="0.25">
      <c r="A2162" t="s">
        <v>1052</v>
      </c>
      <c r="B2162"/>
      <c r="C2162" t="s">
        <v>669</v>
      </c>
      <c r="D2162" t="s">
        <v>2292</v>
      </c>
      <c r="E2162" t="s">
        <v>3230</v>
      </c>
      <c r="F2162" s="67"/>
      <c r="G2162" s="67"/>
      <c r="H2162" s="67"/>
    </row>
    <row r="2163" spans="1:8" s="2" customFormat="1" x14ac:dyDescent="0.25">
      <c r="A2163" t="s">
        <v>1052</v>
      </c>
      <c r="B2163"/>
      <c r="C2163" t="s">
        <v>669</v>
      </c>
      <c r="D2163" t="s">
        <v>2292</v>
      </c>
      <c r="E2163" t="s">
        <v>3231</v>
      </c>
      <c r="F2163" s="67"/>
      <c r="G2163" s="67"/>
      <c r="H2163" s="67"/>
    </row>
    <row r="2164" spans="1:8" s="2" customFormat="1" x14ac:dyDescent="0.25">
      <c r="A2164" t="s">
        <v>1052</v>
      </c>
      <c r="B2164"/>
      <c r="C2164" t="s">
        <v>669</v>
      </c>
      <c r="D2164" t="s">
        <v>2292</v>
      </c>
      <c r="E2164" t="s">
        <v>3232</v>
      </c>
      <c r="F2164" s="67"/>
      <c r="G2164" s="67"/>
      <c r="H2164" s="67"/>
    </row>
    <row r="2165" spans="1:8" s="2" customFormat="1" x14ac:dyDescent="0.25">
      <c r="A2165" t="s">
        <v>1052</v>
      </c>
      <c r="B2165"/>
      <c r="C2165" t="s">
        <v>669</v>
      </c>
      <c r="D2165" t="s">
        <v>2292</v>
      </c>
      <c r="E2165" t="s">
        <v>3233</v>
      </c>
      <c r="F2165" s="67"/>
      <c r="G2165" s="67"/>
      <c r="H2165" s="67"/>
    </row>
    <row r="2166" spans="1:8" s="2" customFormat="1" x14ac:dyDescent="0.25">
      <c r="A2166" t="s">
        <v>1052</v>
      </c>
      <c r="B2166"/>
      <c r="C2166" t="s">
        <v>669</v>
      </c>
      <c r="D2166" t="s">
        <v>2292</v>
      </c>
      <c r="E2166" t="s">
        <v>3234</v>
      </c>
      <c r="F2166" s="67"/>
      <c r="G2166" s="67"/>
      <c r="H2166" s="67"/>
    </row>
    <row r="2167" spans="1:8" s="2" customFormat="1" x14ac:dyDescent="0.25">
      <c r="A2167" t="s">
        <v>1052</v>
      </c>
      <c r="B2167"/>
      <c r="C2167" t="s">
        <v>669</v>
      </c>
      <c r="D2167" t="s">
        <v>2292</v>
      </c>
      <c r="E2167" t="s">
        <v>3235</v>
      </c>
      <c r="F2167" s="67"/>
      <c r="G2167" s="67"/>
      <c r="H2167" s="67"/>
    </row>
    <row r="2168" spans="1:8" s="2" customFormat="1" x14ac:dyDescent="0.25">
      <c r="A2168" t="s">
        <v>1052</v>
      </c>
      <c r="B2168"/>
      <c r="C2168" t="s">
        <v>669</v>
      </c>
      <c r="D2168" t="s">
        <v>2292</v>
      </c>
      <c r="E2168" t="s">
        <v>3236</v>
      </c>
      <c r="F2168" s="67"/>
      <c r="G2168" s="67"/>
      <c r="H2168" s="67"/>
    </row>
    <row r="2169" spans="1:8" s="2" customFormat="1" x14ac:dyDescent="0.25">
      <c r="A2169" t="s">
        <v>1052</v>
      </c>
      <c r="B2169"/>
      <c r="C2169" t="s">
        <v>669</v>
      </c>
      <c r="D2169" t="s">
        <v>2292</v>
      </c>
      <c r="E2169" t="s">
        <v>3237</v>
      </c>
      <c r="F2169" s="67"/>
      <c r="G2169" s="67"/>
      <c r="H2169" s="67"/>
    </row>
    <row r="2170" spans="1:8" s="2" customFormat="1" x14ac:dyDescent="0.25">
      <c r="A2170" t="s">
        <v>1052</v>
      </c>
      <c r="B2170"/>
      <c r="C2170" t="s">
        <v>669</v>
      </c>
      <c r="D2170" t="s">
        <v>2292</v>
      </c>
      <c r="E2170" t="s">
        <v>3238</v>
      </c>
      <c r="F2170" s="67"/>
      <c r="G2170" s="67"/>
      <c r="H2170" s="67"/>
    </row>
    <row r="2171" spans="1:8" s="2" customFormat="1" x14ac:dyDescent="0.25">
      <c r="A2171" t="s">
        <v>1052</v>
      </c>
      <c r="B2171"/>
      <c r="C2171" t="s">
        <v>669</v>
      </c>
      <c r="D2171" t="s">
        <v>2292</v>
      </c>
      <c r="E2171" t="s">
        <v>3239</v>
      </c>
      <c r="F2171" s="67"/>
      <c r="G2171" s="67"/>
      <c r="H2171" s="67"/>
    </row>
    <row r="2172" spans="1:8" s="2" customFormat="1" x14ac:dyDescent="0.25">
      <c r="A2172" t="s">
        <v>1052</v>
      </c>
      <c r="B2172"/>
      <c r="C2172" t="s">
        <v>669</v>
      </c>
      <c r="D2172" t="s">
        <v>2292</v>
      </c>
      <c r="E2172" t="s">
        <v>3240</v>
      </c>
      <c r="F2172" s="67"/>
      <c r="G2172" s="67"/>
      <c r="H2172" s="67"/>
    </row>
    <row r="2173" spans="1:8" s="2" customFormat="1" x14ac:dyDescent="0.25">
      <c r="A2173" t="s">
        <v>1052</v>
      </c>
      <c r="B2173"/>
      <c r="C2173" t="s">
        <v>669</v>
      </c>
      <c r="D2173" t="s">
        <v>2292</v>
      </c>
      <c r="E2173" t="s">
        <v>3241</v>
      </c>
      <c r="F2173" s="67"/>
      <c r="G2173" s="67"/>
      <c r="H2173" s="67"/>
    </row>
    <row r="2174" spans="1:8" s="2" customFormat="1" x14ac:dyDescent="0.25">
      <c r="A2174" t="s">
        <v>1052</v>
      </c>
      <c r="B2174"/>
      <c r="C2174" t="s">
        <v>669</v>
      </c>
      <c r="D2174" t="s">
        <v>2292</v>
      </c>
      <c r="E2174" t="s">
        <v>3242</v>
      </c>
      <c r="F2174" s="67"/>
      <c r="G2174" s="67"/>
      <c r="H2174" s="67"/>
    </row>
    <row r="2175" spans="1:8" s="2" customFormat="1" x14ac:dyDescent="0.25">
      <c r="A2175" t="s">
        <v>1052</v>
      </c>
      <c r="B2175"/>
      <c r="C2175" t="s">
        <v>669</v>
      </c>
      <c r="D2175" t="s">
        <v>2292</v>
      </c>
      <c r="E2175" t="s">
        <v>3243</v>
      </c>
      <c r="F2175" s="67"/>
      <c r="G2175" s="67"/>
      <c r="H2175" s="67"/>
    </row>
    <row r="2176" spans="1:8" s="2" customFormat="1" x14ac:dyDescent="0.25">
      <c r="A2176" t="s">
        <v>1052</v>
      </c>
      <c r="B2176"/>
      <c r="C2176" t="s">
        <v>669</v>
      </c>
      <c r="D2176" t="s">
        <v>2292</v>
      </c>
      <c r="E2176" t="s">
        <v>3244</v>
      </c>
      <c r="F2176" s="67"/>
      <c r="G2176" s="67"/>
      <c r="H2176" s="67"/>
    </row>
    <row r="2177" spans="1:8" s="2" customFormat="1" x14ac:dyDescent="0.25">
      <c r="A2177" t="s">
        <v>1052</v>
      </c>
      <c r="B2177"/>
      <c r="C2177" t="s">
        <v>669</v>
      </c>
      <c r="D2177" t="s">
        <v>2292</v>
      </c>
      <c r="E2177" t="s">
        <v>3245</v>
      </c>
      <c r="F2177" s="67"/>
      <c r="G2177" s="67"/>
      <c r="H2177" s="67"/>
    </row>
    <row r="2178" spans="1:8" s="2" customFormat="1" x14ac:dyDescent="0.25">
      <c r="A2178" t="s">
        <v>1052</v>
      </c>
      <c r="B2178"/>
      <c r="C2178" t="s">
        <v>669</v>
      </c>
      <c r="D2178" t="s">
        <v>2292</v>
      </c>
      <c r="E2178" t="s">
        <v>3246</v>
      </c>
      <c r="F2178" s="67"/>
      <c r="G2178" s="67"/>
      <c r="H2178" s="67"/>
    </row>
    <row r="2179" spans="1:8" s="2" customFormat="1" x14ac:dyDescent="0.25">
      <c r="A2179" t="s">
        <v>1052</v>
      </c>
      <c r="B2179"/>
      <c r="C2179" t="s">
        <v>669</v>
      </c>
      <c r="D2179" t="s">
        <v>2292</v>
      </c>
      <c r="E2179" t="s">
        <v>3247</v>
      </c>
      <c r="F2179" s="67"/>
      <c r="G2179" s="67"/>
      <c r="H2179" s="67"/>
    </row>
    <row r="2180" spans="1:8" s="2" customFormat="1" x14ac:dyDescent="0.25">
      <c r="A2180" t="s">
        <v>1052</v>
      </c>
      <c r="B2180"/>
      <c r="C2180" t="s">
        <v>669</v>
      </c>
      <c r="D2180" t="s">
        <v>2292</v>
      </c>
      <c r="E2180" t="s">
        <v>3248</v>
      </c>
      <c r="F2180" s="67"/>
      <c r="G2180" s="67"/>
      <c r="H2180" s="67"/>
    </row>
    <row r="2181" spans="1:8" s="2" customFormat="1" x14ac:dyDescent="0.25">
      <c r="A2181" t="s">
        <v>1052</v>
      </c>
      <c r="B2181"/>
      <c r="C2181" t="s">
        <v>669</v>
      </c>
      <c r="D2181" t="s">
        <v>2292</v>
      </c>
      <c r="E2181" t="s">
        <v>3249</v>
      </c>
      <c r="F2181" s="67"/>
      <c r="G2181" s="67"/>
      <c r="H2181" s="67"/>
    </row>
    <row r="2182" spans="1:8" s="2" customFormat="1" x14ac:dyDescent="0.25">
      <c r="A2182" t="s">
        <v>1052</v>
      </c>
      <c r="B2182"/>
      <c r="C2182" t="s">
        <v>669</v>
      </c>
      <c r="D2182" t="s">
        <v>2292</v>
      </c>
      <c r="E2182" t="s">
        <v>3250</v>
      </c>
      <c r="F2182" s="67"/>
      <c r="G2182" s="67"/>
      <c r="H2182" s="67"/>
    </row>
    <row r="2183" spans="1:8" s="2" customFormat="1" x14ac:dyDescent="0.25">
      <c r="A2183" t="s">
        <v>1052</v>
      </c>
      <c r="B2183"/>
      <c r="C2183" t="s">
        <v>669</v>
      </c>
      <c r="D2183" t="s">
        <v>2292</v>
      </c>
      <c r="E2183" t="s">
        <v>3251</v>
      </c>
      <c r="F2183" s="67"/>
      <c r="G2183" s="67"/>
      <c r="H2183" s="67"/>
    </row>
    <row r="2184" spans="1:8" s="2" customFormat="1" x14ac:dyDescent="0.25">
      <c r="A2184" t="s">
        <v>1052</v>
      </c>
      <c r="B2184"/>
      <c r="C2184" t="s">
        <v>669</v>
      </c>
      <c r="D2184" t="s">
        <v>2292</v>
      </c>
      <c r="E2184" t="s">
        <v>3252</v>
      </c>
      <c r="F2184" s="67"/>
      <c r="G2184" s="67"/>
      <c r="H2184" s="67"/>
    </row>
    <row r="2185" spans="1:8" s="2" customFormat="1" x14ac:dyDescent="0.25">
      <c r="A2185" t="s">
        <v>1052</v>
      </c>
      <c r="B2185"/>
      <c r="C2185" t="s">
        <v>669</v>
      </c>
      <c r="D2185" t="s">
        <v>2292</v>
      </c>
      <c r="E2185" t="s">
        <v>3253</v>
      </c>
      <c r="F2185" s="67"/>
      <c r="G2185" s="67"/>
      <c r="H2185" s="67"/>
    </row>
    <row r="2186" spans="1:8" s="2" customFormat="1" x14ac:dyDescent="0.25">
      <c r="A2186" t="s">
        <v>1052</v>
      </c>
      <c r="B2186"/>
      <c r="C2186" t="s">
        <v>669</v>
      </c>
      <c r="D2186"/>
      <c r="E2186" t="s">
        <v>3254</v>
      </c>
      <c r="F2186" s="67"/>
      <c r="G2186" s="67"/>
      <c r="H2186" s="67"/>
    </row>
    <row r="2187" spans="1:8" s="2" customFormat="1" x14ac:dyDescent="0.25">
      <c r="A2187" t="s">
        <v>1052</v>
      </c>
      <c r="B2187"/>
      <c r="C2187" t="s">
        <v>669</v>
      </c>
      <c r="D2187"/>
      <c r="E2187" t="s">
        <v>3255</v>
      </c>
      <c r="F2187" s="67"/>
      <c r="G2187" s="67"/>
      <c r="H2187" s="67"/>
    </row>
    <row r="2188" spans="1:8" s="2" customFormat="1" x14ac:dyDescent="0.25">
      <c r="A2188" t="s">
        <v>1052</v>
      </c>
      <c r="B2188"/>
      <c r="C2188" t="s">
        <v>669</v>
      </c>
      <c r="D2188"/>
      <c r="E2188" t="s">
        <v>669</v>
      </c>
      <c r="F2188" s="67"/>
      <c r="G2188" s="67"/>
      <c r="H2188" s="67"/>
    </row>
    <row r="2189" spans="1:8" s="2" customFormat="1" x14ac:dyDescent="0.25">
      <c r="A2189" t="s">
        <v>1052</v>
      </c>
      <c r="B2189"/>
      <c r="C2189" t="s">
        <v>669</v>
      </c>
      <c r="D2189"/>
      <c r="E2189" t="s">
        <v>3256</v>
      </c>
      <c r="F2189" s="67"/>
      <c r="G2189" s="67"/>
      <c r="H2189" s="67"/>
    </row>
    <row r="2190" spans="1:8" s="2" customFormat="1" x14ac:dyDescent="0.25">
      <c r="A2190" t="s">
        <v>1052</v>
      </c>
      <c r="B2190"/>
      <c r="C2190" t="s">
        <v>669</v>
      </c>
      <c r="D2190"/>
      <c r="E2190" t="s">
        <v>3257</v>
      </c>
      <c r="F2190" s="67"/>
      <c r="G2190" s="67"/>
      <c r="H2190" s="67"/>
    </row>
    <row r="2191" spans="1:8" s="2" customFormat="1" x14ac:dyDescent="0.25">
      <c r="A2191" t="s">
        <v>1052</v>
      </c>
      <c r="B2191"/>
      <c r="C2191" t="s">
        <v>669</v>
      </c>
      <c r="D2191"/>
      <c r="E2191" t="s">
        <v>3258</v>
      </c>
      <c r="F2191" s="67"/>
      <c r="G2191" s="67"/>
      <c r="H2191" s="67"/>
    </row>
    <row r="2192" spans="1:8" s="2" customFormat="1" x14ac:dyDescent="0.25">
      <c r="A2192" t="s">
        <v>1052</v>
      </c>
      <c r="B2192"/>
      <c r="C2192" t="s">
        <v>669</v>
      </c>
      <c r="D2192"/>
      <c r="E2192" t="s">
        <v>3259</v>
      </c>
      <c r="F2192" s="67"/>
      <c r="G2192" s="67"/>
      <c r="H2192" s="67"/>
    </row>
    <row r="2193" spans="1:8" s="2" customFormat="1" x14ac:dyDescent="0.25">
      <c r="A2193" t="s">
        <v>1052</v>
      </c>
      <c r="B2193"/>
      <c r="C2193" t="s">
        <v>669</v>
      </c>
      <c r="D2193"/>
      <c r="E2193" t="s">
        <v>3260</v>
      </c>
      <c r="F2193" s="67"/>
      <c r="G2193" s="67"/>
      <c r="H2193" s="67"/>
    </row>
    <row r="2194" spans="1:8" s="2" customFormat="1" x14ac:dyDescent="0.25">
      <c r="A2194" t="s">
        <v>1052</v>
      </c>
      <c r="B2194"/>
      <c r="C2194" t="s">
        <v>669</v>
      </c>
      <c r="D2194"/>
      <c r="E2194" t="s">
        <v>1809</v>
      </c>
      <c r="F2194" s="67"/>
      <c r="G2194" s="67"/>
      <c r="H2194" s="67"/>
    </row>
    <row r="2195" spans="1:8" s="2" customFormat="1" x14ac:dyDescent="0.25">
      <c r="A2195" t="s">
        <v>1052</v>
      </c>
      <c r="B2195"/>
      <c r="C2195" t="s">
        <v>669</v>
      </c>
      <c r="D2195"/>
      <c r="E2195" t="s">
        <v>3261</v>
      </c>
      <c r="F2195" s="67"/>
      <c r="G2195" s="67"/>
      <c r="H2195" s="67"/>
    </row>
    <row r="2196" spans="1:8" s="2" customFormat="1" x14ac:dyDescent="0.25">
      <c r="A2196" t="s">
        <v>1052</v>
      </c>
      <c r="B2196"/>
      <c r="C2196" t="s">
        <v>669</v>
      </c>
      <c r="D2196"/>
      <c r="E2196" t="s">
        <v>3262</v>
      </c>
      <c r="F2196" s="67"/>
      <c r="G2196" s="67"/>
      <c r="H2196" s="67"/>
    </row>
    <row r="2197" spans="1:8" s="2" customFormat="1" x14ac:dyDescent="0.25">
      <c r="A2197" t="s">
        <v>1052</v>
      </c>
      <c r="B2197"/>
      <c r="C2197" t="s">
        <v>669</v>
      </c>
      <c r="D2197"/>
      <c r="E2197" t="s">
        <v>3263</v>
      </c>
      <c r="F2197" s="67"/>
      <c r="G2197" s="67"/>
      <c r="H2197" s="67"/>
    </row>
    <row r="2198" spans="1:8" s="2" customFormat="1" x14ac:dyDescent="0.25">
      <c r="A2198" t="s">
        <v>1052</v>
      </c>
      <c r="B2198"/>
      <c r="C2198" t="s">
        <v>669</v>
      </c>
      <c r="D2198"/>
      <c r="E2198" t="s">
        <v>3264</v>
      </c>
      <c r="F2198" s="67"/>
      <c r="G2198" s="67"/>
      <c r="H2198" s="67"/>
    </row>
    <row r="2199" spans="1:8" s="2" customFormat="1" x14ac:dyDescent="0.25">
      <c r="A2199" t="s">
        <v>1052</v>
      </c>
      <c r="B2199"/>
      <c r="C2199" t="s">
        <v>669</v>
      </c>
      <c r="D2199"/>
      <c r="E2199" t="s">
        <v>3265</v>
      </c>
      <c r="F2199" s="67"/>
      <c r="G2199" s="67"/>
      <c r="H2199" s="67"/>
    </row>
    <row r="2200" spans="1:8" s="2" customFormat="1" x14ac:dyDescent="0.25">
      <c r="A2200" t="s">
        <v>1052</v>
      </c>
      <c r="B2200"/>
      <c r="C2200" t="s">
        <v>669</v>
      </c>
      <c r="D2200"/>
      <c r="E2200" t="s">
        <v>3266</v>
      </c>
      <c r="F2200" s="67"/>
      <c r="G2200" s="67"/>
      <c r="H2200" s="67"/>
    </row>
    <row r="2201" spans="1:8" s="2" customFormat="1" x14ac:dyDescent="0.25">
      <c r="A2201" t="s">
        <v>1052</v>
      </c>
      <c r="B2201"/>
      <c r="C2201" t="s">
        <v>669</v>
      </c>
      <c r="D2201"/>
      <c r="E2201" t="s">
        <v>3267</v>
      </c>
      <c r="F2201" s="67"/>
      <c r="G2201" s="67"/>
      <c r="H2201" s="67"/>
    </row>
    <row r="2202" spans="1:8" s="2" customFormat="1" x14ac:dyDescent="0.25">
      <c r="A2202" t="s">
        <v>1052</v>
      </c>
      <c r="B2202"/>
      <c r="C2202" t="s">
        <v>669</v>
      </c>
      <c r="D2202"/>
      <c r="E2202" t="s">
        <v>3268</v>
      </c>
      <c r="F2202" s="67"/>
      <c r="G2202" s="67"/>
      <c r="H2202" s="67"/>
    </row>
    <row r="2203" spans="1:8" s="2" customFormat="1" x14ac:dyDescent="0.25">
      <c r="A2203" t="s">
        <v>1052</v>
      </c>
      <c r="B2203"/>
      <c r="C2203" t="s">
        <v>669</v>
      </c>
      <c r="D2203"/>
      <c r="E2203" t="s">
        <v>3269</v>
      </c>
      <c r="F2203" s="67"/>
      <c r="G2203" s="67"/>
      <c r="H2203" s="67"/>
    </row>
    <row r="2204" spans="1:8" s="2" customFormat="1" x14ac:dyDescent="0.25">
      <c r="A2204" t="s">
        <v>1052</v>
      </c>
      <c r="B2204"/>
      <c r="C2204" t="s">
        <v>669</v>
      </c>
      <c r="D2204"/>
      <c r="E2204" t="s">
        <v>3270</v>
      </c>
      <c r="F2204" s="67"/>
      <c r="G2204" s="67"/>
      <c r="H2204" s="67"/>
    </row>
    <row r="2205" spans="1:8" s="2" customFormat="1" x14ac:dyDescent="0.25">
      <c r="A2205" t="s">
        <v>1052</v>
      </c>
      <c r="B2205"/>
      <c r="C2205" t="s">
        <v>669</v>
      </c>
      <c r="D2205"/>
      <c r="E2205" t="s">
        <v>3271</v>
      </c>
      <c r="F2205" s="67"/>
      <c r="G2205" s="67"/>
      <c r="H2205" s="67"/>
    </row>
    <row r="2206" spans="1:8" s="2" customFormat="1" x14ac:dyDescent="0.25">
      <c r="A2206" t="s">
        <v>1052</v>
      </c>
      <c r="B2206"/>
      <c r="C2206" t="s">
        <v>669</v>
      </c>
      <c r="D2206"/>
      <c r="E2206" t="s">
        <v>3272</v>
      </c>
      <c r="F2206" s="67"/>
      <c r="G2206" s="67"/>
      <c r="H2206" s="67"/>
    </row>
    <row r="2207" spans="1:8" s="2" customFormat="1" x14ac:dyDescent="0.25">
      <c r="A2207" t="s">
        <v>1052</v>
      </c>
      <c r="B2207"/>
      <c r="C2207" t="s">
        <v>669</v>
      </c>
      <c r="D2207"/>
      <c r="E2207" t="s">
        <v>3273</v>
      </c>
      <c r="F2207" s="67"/>
      <c r="G2207" s="67"/>
      <c r="H2207" s="67"/>
    </row>
    <row r="2208" spans="1:8" s="2" customFormat="1" x14ac:dyDescent="0.25">
      <c r="A2208" t="s">
        <v>1052</v>
      </c>
      <c r="B2208"/>
      <c r="C2208" t="s">
        <v>669</v>
      </c>
      <c r="D2208"/>
      <c r="E2208" t="s">
        <v>3274</v>
      </c>
      <c r="F2208" s="67"/>
      <c r="G2208" s="67"/>
      <c r="H2208" s="67"/>
    </row>
    <row r="2209" spans="1:8" s="2" customFormat="1" x14ac:dyDescent="0.25">
      <c r="A2209" t="s">
        <v>1052</v>
      </c>
      <c r="B2209"/>
      <c r="C2209" t="s">
        <v>669</v>
      </c>
      <c r="D2209"/>
      <c r="E2209" t="s">
        <v>3275</v>
      </c>
      <c r="F2209" s="67"/>
      <c r="G2209" s="67"/>
      <c r="H2209" s="67"/>
    </row>
    <row r="2210" spans="1:8" s="2" customFormat="1" x14ac:dyDescent="0.25">
      <c r="A2210" t="s">
        <v>1052</v>
      </c>
      <c r="B2210"/>
      <c r="C2210" t="s">
        <v>669</v>
      </c>
      <c r="D2210"/>
      <c r="E2210" t="s">
        <v>3276</v>
      </c>
      <c r="F2210" s="67"/>
      <c r="G2210" s="67"/>
      <c r="H2210" s="67"/>
    </row>
    <row r="2211" spans="1:8" s="2" customFormat="1" x14ac:dyDescent="0.25">
      <c r="A2211" t="s">
        <v>1052</v>
      </c>
      <c r="B2211"/>
      <c r="C2211" t="s">
        <v>669</v>
      </c>
      <c r="D2211"/>
      <c r="E2211" t="s">
        <v>3277</v>
      </c>
      <c r="F2211" s="67"/>
      <c r="G2211" s="67"/>
      <c r="H2211" s="67"/>
    </row>
    <row r="2212" spans="1:8" s="2" customFormat="1" x14ac:dyDescent="0.25">
      <c r="A2212" t="s">
        <v>1052</v>
      </c>
      <c r="B2212"/>
      <c r="C2212" t="s">
        <v>453</v>
      </c>
      <c r="D2212"/>
      <c r="E2212" t="s">
        <v>3278</v>
      </c>
      <c r="F2212" s="67"/>
      <c r="G2212" s="67"/>
      <c r="H2212" s="67"/>
    </row>
    <row r="2213" spans="1:8" s="2" customFormat="1" x14ac:dyDescent="0.25">
      <c r="A2213" t="s">
        <v>1052</v>
      </c>
      <c r="B2213"/>
      <c r="C2213" t="s">
        <v>453</v>
      </c>
      <c r="D2213"/>
      <c r="E2213" t="s">
        <v>3279</v>
      </c>
      <c r="F2213" s="67"/>
      <c r="G2213" s="67"/>
      <c r="H2213" s="67"/>
    </row>
    <row r="2214" spans="1:8" s="2" customFormat="1" x14ac:dyDescent="0.25">
      <c r="A2214" t="s">
        <v>1052</v>
      </c>
      <c r="B2214"/>
      <c r="C2214" t="s">
        <v>453</v>
      </c>
      <c r="D2214"/>
      <c r="E2214" t="s">
        <v>3280</v>
      </c>
      <c r="F2214" s="67"/>
      <c r="G2214" s="67"/>
      <c r="H2214" s="67"/>
    </row>
    <row r="2215" spans="1:8" s="2" customFormat="1" x14ac:dyDescent="0.25">
      <c r="A2215" t="s">
        <v>1052</v>
      </c>
      <c r="B2215"/>
      <c r="C2215" t="s">
        <v>453</v>
      </c>
      <c r="D2215"/>
      <c r="E2215" t="s">
        <v>3281</v>
      </c>
      <c r="F2215" s="67"/>
      <c r="G2215" s="67"/>
      <c r="H2215" s="67"/>
    </row>
    <row r="2216" spans="1:8" s="2" customFormat="1" x14ac:dyDescent="0.25">
      <c r="A2216" t="s">
        <v>1052</v>
      </c>
      <c r="B2216"/>
      <c r="C2216" t="s">
        <v>453</v>
      </c>
      <c r="D2216"/>
      <c r="E2216" t="s">
        <v>2966</v>
      </c>
      <c r="F2216" s="67"/>
      <c r="G2216" s="67"/>
      <c r="H2216" s="67"/>
    </row>
    <row r="2217" spans="1:8" s="2" customFormat="1" x14ac:dyDescent="0.25">
      <c r="A2217" t="s">
        <v>1052</v>
      </c>
      <c r="B2217"/>
      <c r="C2217" t="s">
        <v>453</v>
      </c>
      <c r="D2217"/>
      <c r="E2217" t="s">
        <v>3282</v>
      </c>
      <c r="F2217" s="67"/>
      <c r="G2217" s="67"/>
      <c r="H2217" s="67"/>
    </row>
    <row r="2218" spans="1:8" s="2" customFormat="1" x14ac:dyDescent="0.25">
      <c r="A2218" t="s">
        <v>1052</v>
      </c>
      <c r="B2218"/>
      <c r="C2218" t="s">
        <v>453</v>
      </c>
      <c r="D2218"/>
      <c r="E2218" t="s">
        <v>3283</v>
      </c>
      <c r="F2218" s="67"/>
      <c r="G2218" s="67"/>
      <c r="H2218" s="67"/>
    </row>
    <row r="2219" spans="1:8" s="2" customFormat="1" x14ac:dyDescent="0.25">
      <c r="A2219" t="s">
        <v>1052</v>
      </c>
      <c r="B2219"/>
      <c r="C2219" t="s">
        <v>453</v>
      </c>
      <c r="D2219"/>
      <c r="E2219" t="s">
        <v>3284</v>
      </c>
      <c r="F2219" s="67"/>
      <c r="G2219" s="67"/>
      <c r="H2219" s="67"/>
    </row>
    <row r="2220" spans="1:8" s="2" customFormat="1" x14ac:dyDescent="0.25">
      <c r="A2220" t="s">
        <v>1052</v>
      </c>
      <c r="B2220"/>
      <c r="C2220" t="s">
        <v>453</v>
      </c>
      <c r="D2220"/>
      <c r="E2220" t="s">
        <v>3285</v>
      </c>
      <c r="F2220" s="67"/>
      <c r="G2220" s="67"/>
      <c r="H2220" s="67"/>
    </row>
    <row r="2221" spans="1:8" s="2" customFormat="1" x14ac:dyDescent="0.25">
      <c r="A2221" t="s">
        <v>1052</v>
      </c>
      <c r="B2221"/>
      <c r="C2221" t="s">
        <v>453</v>
      </c>
      <c r="D2221"/>
      <c r="E2221" t="s">
        <v>3286</v>
      </c>
      <c r="F2221" s="67"/>
      <c r="G2221" s="67"/>
      <c r="H2221" s="67"/>
    </row>
    <row r="2222" spans="1:8" s="2" customFormat="1" x14ac:dyDescent="0.25">
      <c r="A2222" t="s">
        <v>1052</v>
      </c>
      <c r="B2222"/>
      <c r="C2222" t="s">
        <v>453</v>
      </c>
      <c r="D2222"/>
      <c r="E2222" t="s">
        <v>3287</v>
      </c>
      <c r="F2222" s="67"/>
      <c r="G2222" s="67"/>
      <c r="H2222" s="67"/>
    </row>
    <row r="2223" spans="1:8" s="2" customFormat="1" x14ac:dyDescent="0.25">
      <c r="A2223" t="s">
        <v>1052</v>
      </c>
      <c r="B2223"/>
      <c r="C2223" t="s">
        <v>453</v>
      </c>
      <c r="D2223"/>
      <c r="E2223" t="s">
        <v>3288</v>
      </c>
      <c r="F2223" s="67"/>
      <c r="G2223" s="67"/>
      <c r="H2223" s="67"/>
    </row>
    <row r="2224" spans="1:8" s="2" customFormat="1" x14ac:dyDescent="0.25">
      <c r="A2224" t="s">
        <v>1052</v>
      </c>
      <c r="B2224"/>
      <c r="C2224" t="s">
        <v>453</v>
      </c>
      <c r="D2224"/>
      <c r="E2224" t="s">
        <v>3289</v>
      </c>
      <c r="F2224" s="67"/>
      <c r="G2224" s="67"/>
      <c r="H2224" s="67"/>
    </row>
    <row r="2225" spans="1:8" s="2" customFormat="1" x14ac:dyDescent="0.25">
      <c r="A2225" t="s">
        <v>1052</v>
      </c>
      <c r="B2225"/>
      <c r="C2225" t="s">
        <v>453</v>
      </c>
      <c r="D2225"/>
      <c r="E2225" t="s">
        <v>3290</v>
      </c>
      <c r="F2225" s="67"/>
      <c r="G2225" s="67"/>
      <c r="H2225" s="67"/>
    </row>
    <row r="2226" spans="1:8" s="2" customFormat="1" x14ac:dyDescent="0.25">
      <c r="A2226" t="s">
        <v>1052</v>
      </c>
      <c r="B2226"/>
      <c r="C2226" t="s">
        <v>453</v>
      </c>
      <c r="D2226"/>
      <c r="E2226" t="s">
        <v>3291</v>
      </c>
      <c r="F2226" s="67"/>
      <c r="G2226" s="67"/>
      <c r="H2226" s="67"/>
    </row>
    <row r="2227" spans="1:8" s="2" customFormat="1" x14ac:dyDescent="0.25">
      <c r="A2227" t="s">
        <v>1052</v>
      </c>
      <c r="B2227"/>
      <c r="C2227" t="s">
        <v>453</v>
      </c>
      <c r="D2227"/>
      <c r="E2227" t="s">
        <v>3292</v>
      </c>
      <c r="F2227" s="67"/>
      <c r="G2227" s="67"/>
      <c r="H2227" s="67"/>
    </row>
    <row r="2228" spans="1:8" s="2" customFormat="1" x14ac:dyDescent="0.25">
      <c r="A2228" t="s">
        <v>1052</v>
      </c>
      <c r="B2228"/>
      <c r="C2228" t="s">
        <v>453</v>
      </c>
      <c r="D2228"/>
      <c r="E2228" t="s">
        <v>3293</v>
      </c>
      <c r="F2228" s="67"/>
      <c r="G2228" s="67"/>
      <c r="H2228" s="67"/>
    </row>
    <row r="2229" spans="1:8" s="2" customFormat="1" x14ac:dyDescent="0.25">
      <c r="A2229" t="s">
        <v>1052</v>
      </c>
      <c r="B2229"/>
      <c r="C2229" t="s">
        <v>453</v>
      </c>
      <c r="D2229"/>
      <c r="E2229" t="s">
        <v>3294</v>
      </c>
      <c r="F2229" s="67"/>
      <c r="G2229" s="67"/>
      <c r="H2229" s="67"/>
    </row>
    <row r="2230" spans="1:8" s="2" customFormat="1" x14ac:dyDescent="0.25">
      <c r="A2230" t="s">
        <v>1052</v>
      </c>
      <c r="B2230"/>
      <c r="C2230" t="s">
        <v>453</v>
      </c>
      <c r="D2230"/>
      <c r="E2230" t="s">
        <v>3295</v>
      </c>
      <c r="F2230" s="67"/>
      <c r="G2230" s="67"/>
      <c r="H2230" s="67"/>
    </row>
    <row r="2231" spans="1:8" s="2" customFormat="1" x14ac:dyDescent="0.25">
      <c r="A2231" t="s">
        <v>1052</v>
      </c>
      <c r="B2231"/>
      <c r="C2231" t="s">
        <v>453</v>
      </c>
      <c r="D2231"/>
      <c r="E2231" t="s">
        <v>3296</v>
      </c>
      <c r="F2231" s="67"/>
      <c r="G2231" s="67"/>
      <c r="H2231" s="67"/>
    </row>
    <row r="2232" spans="1:8" s="2" customFormat="1" x14ac:dyDescent="0.25">
      <c r="A2232" t="s">
        <v>1052</v>
      </c>
      <c r="B2232"/>
      <c r="C2232" t="s">
        <v>453</v>
      </c>
      <c r="D2232"/>
      <c r="E2232" t="s">
        <v>3297</v>
      </c>
      <c r="F2232" s="67"/>
      <c r="G2232" s="67"/>
      <c r="H2232" s="67"/>
    </row>
    <row r="2233" spans="1:8" s="2" customFormat="1" x14ac:dyDescent="0.25">
      <c r="A2233" t="s">
        <v>1052</v>
      </c>
      <c r="B2233"/>
      <c r="C2233" t="s">
        <v>453</v>
      </c>
      <c r="D2233"/>
      <c r="E2233" t="s">
        <v>3298</v>
      </c>
      <c r="F2233" s="67"/>
      <c r="G2233" s="67"/>
      <c r="H2233" s="67"/>
    </row>
    <row r="2234" spans="1:8" s="2" customFormat="1" x14ac:dyDescent="0.25">
      <c r="A2234" t="s">
        <v>1052</v>
      </c>
      <c r="B2234"/>
      <c r="C2234" t="s">
        <v>453</v>
      </c>
      <c r="D2234"/>
      <c r="E2234" t="s">
        <v>3299</v>
      </c>
      <c r="F2234" s="67"/>
      <c r="G2234" s="67"/>
      <c r="H2234" s="67"/>
    </row>
    <row r="2235" spans="1:8" s="2" customFormat="1" x14ac:dyDescent="0.25">
      <c r="A2235" t="s">
        <v>1052</v>
      </c>
      <c r="B2235"/>
      <c r="C2235" t="s">
        <v>453</v>
      </c>
      <c r="D2235"/>
      <c r="E2235" t="s">
        <v>3300</v>
      </c>
      <c r="F2235" s="67"/>
      <c r="G2235" s="67"/>
      <c r="H2235" s="67"/>
    </row>
    <row r="2236" spans="1:8" s="2" customFormat="1" x14ac:dyDescent="0.25">
      <c r="A2236" t="s">
        <v>1052</v>
      </c>
      <c r="B2236"/>
      <c r="C2236" t="s">
        <v>453</v>
      </c>
      <c r="D2236"/>
      <c r="E2236" t="s">
        <v>3301</v>
      </c>
      <c r="F2236" s="67"/>
      <c r="G2236" s="67"/>
      <c r="H2236" s="67"/>
    </row>
    <row r="2237" spans="1:8" s="2" customFormat="1" x14ac:dyDescent="0.25">
      <c r="A2237" t="s">
        <v>1052</v>
      </c>
      <c r="B2237"/>
      <c r="C2237" t="s">
        <v>453</v>
      </c>
      <c r="D2237"/>
      <c r="E2237" t="s">
        <v>3302</v>
      </c>
      <c r="F2237" s="67"/>
      <c r="G2237" s="67"/>
      <c r="H2237" s="67"/>
    </row>
    <row r="2238" spans="1:8" s="2" customFormat="1" x14ac:dyDescent="0.25">
      <c r="A2238" t="s">
        <v>1052</v>
      </c>
      <c r="B2238"/>
      <c r="C2238" t="s">
        <v>671</v>
      </c>
      <c r="D2238"/>
      <c r="E2238" t="s">
        <v>3303</v>
      </c>
      <c r="F2238" s="67"/>
      <c r="G2238" s="67"/>
      <c r="H2238" s="67"/>
    </row>
    <row r="2239" spans="1:8" s="2" customFormat="1" x14ac:dyDescent="0.25">
      <c r="A2239" t="s">
        <v>1052</v>
      </c>
      <c r="B2239"/>
      <c r="C2239" t="s">
        <v>671</v>
      </c>
      <c r="D2239"/>
      <c r="E2239" t="s">
        <v>3304</v>
      </c>
      <c r="F2239" s="67"/>
      <c r="G2239" s="67"/>
      <c r="H2239" s="67"/>
    </row>
    <row r="2240" spans="1:8" s="2" customFormat="1" x14ac:dyDescent="0.25">
      <c r="A2240" t="s">
        <v>1052</v>
      </c>
      <c r="B2240"/>
      <c r="C2240" t="s">
        <v>671</v>
      </c>
      <c r="D2240"/>
      <c r="E2240" t="s">
        <v>3305</v>
      </c>
      <c r="F2240" s="67"/>
      <c r="G2240" s="67"/>
      <c r="H2240" s="67"/>
    </row>
    <row r="2241" spans="1:8" s="2" customFormat="1" x14ac:dyDescent="0.25">
      <c r="A2241" t="s">
        <v>1052</v>
      </c>
      <c r="B2241"/>
      <c r="C2241" t="s">
        <v>671</v>
      </c>
      <c r="D2241"/>
      <c r="E2241" t="s">
        <v>3306</v>
      </c>
      <c r="F2241" s="67"/>
      <c r="G2241" s="67"/>
      <c r="H2241" s="67"/>
    </row>
    <row r="2242" spans="1:8" s="2" customFormat="1" x14ac:dyDescent="0.25">
      <c r="A2242" t="s">
        <v>1052</v>
      </c>
      <c r="B2242"/>
      <c r="C2242" t="s">
        <v>671</v>
      </c>
      <c r="D2242"/>
      <c r="E2242" t="s">
        <v>3307</v>
      </c>
      <c r="F2242" s="67"/>
      <c r="G2242" s="67"/>
      <c r="H2242" s="67"/>
    </row>
    <row r="2243" spans="1:8" s="2" customFormat="1" x14ac:dyDescent="0.25">
      <c r="A2243" t="s">
        <v>1052</v>
      </c>
      <c r="B2243"/>
      <c r="C2243" t="s">
        <v>671</v>
      </c>
      <c r="D2243"/>
      <c r="E2243" t="s">
        <v>3308</v>
      </c>
      <c r="F2243" s="67"/>
      <c r="G2243" s="67"/>
      <c r="H2243" s="67"/>
    </row>
    <row r="2244" spans="1:8" s="2" customFormat="1" x14ac:dyDescent="0.25">
      <c r="A2244" t="s">
        <v>1052</v>
      </c>
      <c r="B2244"/>
      <c r="C2244" t="s">
        <v>671</v>
      </c>
      <c r="D2244"/>
      <c r="E2244" t="s">
        <v>3309</v>
      </c>
      <c r="F2244" s="67"/>
      <c r="G2244" s="67"/>
      <c r="H2244" s="67"/>
    </row>
    <row r="2245" spans="1:8" s="2" customFormat="1" x14ac:dyDescent="0.25">
      <c r="A2245" t="s">
        <v>1052</v>
      </c>
      <c r="B2245"/>
      <c r="C2245" t="s">
        <v>671</v>
      </c>
      <c r="D2245"/>
      <c r="E2245" t="s">
        <v>3310</v>
      </c>
      <c r="F2245" s="67"/>
      <c r="G2245" s="67"/>
      <c r="H2245" s="67"/>
    </row>
    <row r="2246" spans="1:8" s="2" customFormat="1" x14ac:dyDescent="0.25">
      <c r="A2246" t="s">
        <v>1052</v>
      </c>
      <c r="B2246"/>
      <c r="C2246" t="s">
        <v>455</v>
      </c>
      <c r="D2246"/>
      <c r="E2246" t="s">
        <v>3311</v>
      </c>
      <c r="F2246" s="67"/>
      <c r="G2246" s="67"/>
      <c r="H2246" s="67"/>
    </row>
    <row r="2247" spans="1:8" s="2" customFormat="1" x14ac:dyDescent="0.25">
      <c r="A2247" t="s">
        <v>1052</v>
      </c>
      <c r="B2247"/>
      <c r="C2247" t="s">
        <v>455</v>
      </c>
      <c r="D2247"/>
      <c r="E2247" t="s">
        <v>3312</v>
      </c>
      <c r="F2247" s="67"/>
      <c r="G2247" s="67"/>
      <c r="H2247" s="67"/>
    </row>
    <row r="2248" spans="1:8" s="2" customFormat="1" x14ac:dyDescent="0.25">
      <c r="A2248" t="s">
        <v>1052</v>
      </c>
      <c r="B2248"/>
      <c r="C2248" t="s">
        <v>455</v>
      </c>
      <c r="D2248"/>
      <c r="E2248" t="s">
        <v>3313</v>
      </c>
      <c r="F2248" s="67"/>
      <c r="G2248" s="67"/>
      <c r="H2248" s="67"/>
    </row>
    <row r="2249" spans="1:8" s="2" customFormat="1" x14ac:dyDescent="0.25">
      <c r="A2249" t="s">
        <v>1052</v>
      </c>
      <c r="B2249"/>
      <c r="C2249" t="s">
        <v>455</v>
      </c>
      <c r="D2249"/>
      <c r="E2249" t="s">
        <v>3314</v>
      </c>
      <c r="F2249" s="67"/>
      <c r="G2249" s="67"/>
      <c r="H2249" s="67"/>
    </row>
    <row r="2250" spans="1:8" s="2" customFormat="1" x14ac:dyDescent="0.25">
      <c r="A2250" t="s">
        <v>1052</v>
      </c>
      <c r="B2250"/>
      <c r="C2250" t="s">
        <v>455</v>
      </c>
      <c r="D2250"/>
      <c r="E2250" t="s">
        <v>3315</v>
      </c>
      <c r="F2250" s="67"/>
      <c r="G2250" s="67"/>
      <c r="H2250" s="67"/>
    </row>
    <row r="2251" spans="1:8" s="2" customFormat="1" x14ac:dyDescent="0.25">
      <c r="A2251" t="s">
        <v>1052</v>
      </c>
      <c r="B2251"/>
      <c r="C2251" t="s">
        <v>455</v>
      </c>
      <c r="D2251"/>
      <c r="E2251" t="s">
        <v>3316</v>
      </c>
      <c r="F2251" s="67"/>
      <c r="G2251" s="67"/>
      <c r="H2251" s="67"/>
    </row>
    <row r="2252" spans="1:8" s="2" customFormat="1" x14ac:dyDescent="0.25">
      <c r="A2252" t="s">
        <v>1052</v>
      </c>
      <c r="B2252"/>
      <c r="C2252" t="s">
        <v>455</v>
      </c>
      <c r="D2252"/>
      <c r="E2252" t="s">
        <v>3317</v>
      </c>
      <c r="F2252" s="67"/>
      <c r="G2252" s="67"/>
      <c r="H2252" s="67"/>
    </row>
    <row r="2253" spans="1:8" s="2" customFormat="1" x14ac:dyDescent="0.25">
      <c r="A2253" t="s">
        <v>1052</v>
      </c>
      <c r="B2253"/>
      <c r="C2253" t="s">
        <v>455</v>
      </c>
      <c r="D2253"/>
      <c r="E2253" t="s">
        <v>3318</v>
      </c>
      <c r="F2253" s="67"/>
      <c r="G2253" s="67"/>
      <c r="H2253" s="67"/>
    </row>
    <row r="2254" spans="1:8" s="2" customFormat="1" x14ac:dyDescent="0.25">
      <c r="A2254" t="s">
        <v>1052</v>
      </c>
      <c r="B2254"/>
      <c r="C2254" t="s">
        <v>455</v>
      </c>
      <c r="D2254"/>
      <c r="E2254" t="s">
        <v>3319</v>
      </c>
      <c r="F2254" s="67"/>
      <c r="G2254" s="67"/>
      <c r="H2254" s="67"/>
    </row>
    <row r="2255" spans="1:8" s="2" customFormat="1" x14ac:dyDescent="0.25">
      <c r="A2255" t="s">
        <v>1052</v>
      </c>
      <c r="B2255"/>
      <c r="C2255" t="s">
        <v>455</v>
      </c>
      <c r="D2255"/>
      <c r="E2255" t="s">
        <v>3320</v>
      </c>
      <c r="F2255" s="67"/>
      <c r="G2255" s="67"/>
      <c r="H2255" s="67"/>
    </row>
    <row r="2256" spans="1:8" s="2" customFormat="1" x14ac:dyDescent="0.25">
      <c r="A2256" t="s">
        <v>1052</v>
      </c>
      <c r="B2256"/>
      <c r="C2256" t="s">
        <v>455</v>
      </c>
      <c r="D2256"/>
      <c r="E2256" t="s">
        <v>3321</v>
      </c>
      <c r="F2256" s="67"/>
      <c r="G2256" s="67"/>
      <c r="H2256" s="67"/>
    </row>
    <row r="2257" spans="1:8" s="2" customFormat="1" x14ac:dyDescent="0.25">
      <c r="A2257" t="s">
        <v>1052</v>
      </c>
      <c r="B2257"/>
      <c r="C2257" t="s">
        <v>455</v>
      </c>
      <c r="D2257"/>
      <c r="E2257" t="s">
        <v>3322</v>
      </c>
      <c r="F2257" s="67"/>
      <c r="G2257" s="67"/>
      <c r="H2257" s="67"/>
    </row>
    <row r="2258" spans="1:8" s="2" customFormat="1" x14ac:dyDescent="0.25">
      <c r="A2258" t="s">
        <v>1052</v>
      </c>
      <c r="B2258"/>
      <c r="C2258" t="s">
        <v>455</v>
      </c>
      <c r="D2258"/>
      <c r="E2258" t="s">
        <v>3323</v>
      </c>
      <c r="F2258" s="67"/>
      <c r="G2258" s="67"/>
      <c r="H2258" s="67"/>
    </row>
    <row r="2259" spans="1:8" s="2" customFormat="1" x14ac:dyDescent="0.25">
      <c r="A2259" t="s">
        <v>1052</v>
      </c>
      <c r="B2259"/>
      <c r="C2259" t="s">
        <v>455</v>
      </c>
      <c r="D2259"/>
      <c r="E2259" t="s">
        <v>3324</v>
      </c>
      <c r="F2259" s="67"/>
      <c r="G2259" s="67"/>
      <c r="H2259" s="67"/>
    </row>
    <row r="2260" spans="1:8" s="2" customFormat="1" x14ac:dyDescent="0.25">
      <c r="A2260" t="s">
        <v>1052</v>
      </c>
      <c r="B2260"/>
      <c r="C2260" t="s">
        <v>455</v>
      </c>
      <c r="D2260"/>
      <c r="E2260" t="s">
        <v>3325</v>
      </c>
      <c r="F2260" s="67"/>
      <c r="G2260" s="67"/>
      <c r="H2260" s="67"/>
    </row>
    <row r="2261" spans="1:8" s="2" customFormat="1" x14ac:dyDescent="0.25">
      <c r="A2261" t="s">
        <v>1052</v>
      </c>
      <c r="B2261"/>
      <c r="C2261" t="s">
        <v>455</v>
      </c>
      <c r="D2261"/>
      <c r="E2261" t="s">
        <v>3326</v>
      </c>
      <c r="F2261" s="67"/>
      <c r="G2261" s="67"/>
      <c r="H2261" s="67"/>
    </row>
    <row r="2262" spans="1:8" s="2" customFormat="1" x14ac:dyDescent="0.25">
      <c r="A2262" t="s">
        <v>1052</v>
      </c>
      <c r="B2262"/>
      <c r="C2262" t="s">
        <v>455</v>
      </c>
      <c r="D2262"/>
      <c r="E2262" t="s">
        <v>3327</v>
      </c>
      <c r="F2262" s="67"/>
      <c r="G2262" s="67"/>
      <c r="H2262" s="67"/>
    </row>
    <row r="2263" spans="1:8" s="2" customFormat="1" x14ac:dyDescent="0.25">
      <c r="A2263" t="s">
        <v>1052</v>
      </c>
      <c r="B2263"/>
      <c r="C2263" t="s">
        <v>455</v>
      </c>
      <c r="D2263"/>
      <c r="E2263" t="s">
        <v>3328</v>
      </c>
      <c r="F2263" s="67"/>
      <c r="G2263" s="67"/>
      <c r="H2263" s="67"/>
    </row>
    <row r="2264" spans="1:8" s="2" customFormat="1" x14ac:dyDescent="0.25">
      <c r="A2264" t="s">
        <v>1052</v>
      </c>
      <c r="B2264"/>
      <c r="C2264" t="s">
        <v>455</v>
      </c>
      <c r="D2264"/>
      <c r="E2264" t="s">
        <v>3329</v>
      </c>
      <c r="F2264" s="67"/>
      <c r="G2264" s="67"/>
      <c r="H2264" s="67"/>
    </row>
    <row r="2265" spans="1:8" s="2" customFormat="1" x14ac:dyDescent="0.25">
      <c r="A2265" t="s">
        <v>1052</v>
      </c>
      <c r="B2265"/>
      <c r="C2265" t="s">
        <v>455</v>
      </c>
      <c r="D2265"/>
      <c r="E2265" t="s">
        <v>3330</v>
      </c>
      <c r="F2265" s="67"/>
      <c r="G2265" s="67"/>
      <c r="H2265" s="67"/>
    </row>
    <row r="2266" spans="1:8" s="2" customFormat="1" x14ac:dyDescent="0.25">
      <c r="A2266" t="s">
        <v>1052</v>
      </c>
      <c r="B2266"/>
      <c r="C2266" t="s">
        <v>455</v>
      </c>
      <c r="D2266"/>
      <c r="E2266" t="s">
        <v>3331</v>
      </c>
      <c r="F2266" s="67"/>
      <c r="G2266" s="67"/>
      <c r="H2266" s="67"/>
    </row>
    <row r="2267" spans="1:8" s="2" customFormat="1" x14ac:dyDescent="0.25">
      <c r="A2267" t="s">
        <v>1052</v>
      </c>
      <c r="B2267"/>
      <c r="C2267" t="s">
        <v>673</v>
      </c>
      <c r="D2267"/>
      <c r="E2267" t="s">
        <v>3332</v>
      </c>
      <c r="F2267" s="67"/>
      <c r="G2267" s="67"/>
      <c r="H2267" s="67"/>
    </row>
    <row r="2268" spans="1:8" s="2" customFormat="1" x14ac:dyDescent="0.25">
      <c r="A2268" t="s">
        <v>1052</v>
      </c>
      <c r="B2268"/>
      <c r="C2268" t="s">
        <v>673</v>
      </c>
      <c r="D2268"/>
      <c r="E2268" t="s">
        <v>3333</v>
      </c>
      <c r="F2268" s="67"/>
      <c r="G2268" s="67"/>
      <c r="H2268" s="67"/>
    </row>
    <row r="2269" spans="1:8" s="2" customFormat="1" x14ac:dyDescent="0.25">
      <c r="A2269" t="s">
        <v>1052</v>
      </c>
      <c r="B2269"/>
      <c r="C2269" t="s">
        <v>673</v>
      </c>
      <c r="D2269"/>
      <c r="E2269" t="s">
        <v>3334</v>
      </c>
      <c r="F2269" s="67"/>
      <c r="G2269" s="67"/>
      <c r="H2269" s="67"/>
    </row>
    <row r="2270" spans="1:8" s="2" customFormat="1" x14ac:dyDescent="0.25">
      <c r="A2270" t="s">
        <v>1052</v>
      </c>
      <c r="B2270"/>
      <c r="C2270" t="s">
        <v>673</v>
      </c>
      <c r="D2270"/>
      <c r="E2270" t="s">
        <v>3335</v>
      </c>
      <c r="F2270" s="67"/>
      <c r="G2270" s="67"/>
      <c r="H2270" s="67"/>
    </row>
    <row r="2271" spans="1:8" s="2" customFormat="1" x14ac:dyDescent="0.25">
      <c r="A2271" t="s">
        <v>1052</v>
      </c>
      <c r="B2271"/>
      <c r="C2271" t="s">
        <v>673</v>
      </c>
      <c r="D2271"/>
      <c r="E2271" t="s">
        <v>3336</v>
      </c>
      <c r="F2271" s="67"/>
      <c r="G2271" s="67"/>
      <c r="H2271" s="67"/>
    </row>
    <row r="2272" spans="1:8" s="2" customFormat="1" x14ac:dyDescent="0.25">
      <c r="A2272" t="s">
        <v>1052</v>
      </c>
      <c r="B2272"/>
      <c r="C2272" t="s">
        <v>673</v>
      </c>
      <c r="D2272"/>
      <c r="E2272" t="s">
        <v>3337</v>
      </c>
      <c r="F2272" s="67"/>
      <c r="G2272" s="67"/>
      <c r="H2272" s="67"/>
    </row>
    <row r="2273" spans="1:8" s="2" customFormat="1" x14ac:dyDescent="0.25">
      <c r="A2273" t="s">
        <v>1052</v>
      </c>
      <c r="B2273"/>
      <c r="C2273" t="s">
        <v>675</v>
      </c>
      <c r="D2273"/>
      <c r="E2273" t="s">
        <v>3338</v>
      </c>
      <c r="F2273" s="67"/>
      <c r="G2273" s="67"/>
      <c r="H2273" s="67"/>
    </row>
    <row r="2274" spans="1:8" s="2" customFormat="1" x14ac:dyDescent="0.25">
      <c r="A2274" t="s">
        <v>1052</v>
      </c>
      <c r="B2274"/>
      <c r="C2274" t="s">
        <v>675</v>
      </c>
      <c r="D2274"/>
      <c r="E2274" t="s">
        <v>3339</v>
      </c>
      <c r="F2274" s="67"/>
      <c r="G2274" s="67"/>
      <c r="H2274" s="67"/>
    </row>
    <row r="2275" spans="1:8" s="2" customFormat="1" x14ac:dyDescent="0.25">
      <c r="A2275" t="s">
        <v>1052</v>
      </c>
      <c r="B2275"/>
      <c r="C2275" t="s">
        <v>675</v>
      </c>
      <c r="D2275"/>
      <c r="E2275" t="s">
        <v>3340</v>
      </c>
      <c r="F2275" s="67"/>
      <c r="G2275" s="67"/>
      <c r="H2275" s="67"/>
    </row>
    <row r="2276" spans="1:8" s="2" customFormat="1" x14ac:dyDescent="0.25">
      <c r="A2276" t="s">
        <v>1052</v>
      </c>
      <c r="B2276"/>
      <c r="C2276" t="s">
        <v>675</v>
      </c>
      <c r="D2276"/>
      <c r="E2276" t="s">
        <v>3341</v>
      </c>
      <c r="F2276" s="67"/>
      <c r="G2276" s="67"/>
      <c r="H2276" s="67"/>
    </row>
    <row r="2277" spans="1:8" s="2" customFormat="1" x14ac:dyDescent="0.25">
      <c r="A2277" t="s">
        <v>1052</v>
      </c>
      <c r="B2277"/>
      <c r="C2277" t="s">
        <v>675</v>
      </c>
      <c r="D2277"/>
      <c r="E2277" t="s">
        <v>3342</v>
      </c>
      <c r="F2277" s="67"/>
      <c r="G2277" s="67"/>
      <c r="H2277" s="67"/>
    </row>
    <row r="2278" spans="1:8" s="2" customFormat="1" x14ac:dyDescent="0.25">
      <c r="A2278" t="s">
        <v>1052</v>
      </c>
      <c r="B2278"/>
      <c r="C2278" t="s">
        <v>675</v>
      </c>
      <c r="D2278"/>
      <c r="E2278" t="s">
        <v>3343</v>
      </c>
      <c r="F2278" s="67"/>
      <c r="G2278" s="67"/>
      <c r="H2278" s="67"/>
    </row>
    <row r="2279" spans="1:8" s="2" customFormat="1" x14ac:dyDescent="0.25">
      <c r="A2279" t="s">
        <v>1052</v>
      </c>
      <c r="B2279"/>
      <c r="C2279" t="s">
        <v>675</v>
      </c>
      <c r="D2279"/>
      <c r="E2279" t="s">
        <v>3344</v>
      </c>
      <c r="F2279" s="67"/>
      <c r="G2279" s="67"/>
      <c r="H2279" s="67"/>
    </row>
    <row r="2280" spans="1:8" s="2" customFormat="1" x14ac:dyDescent="0.25">
      <c r="A2280" t="s">
        <v>1052</v>
      </c>
      <c r="B2280"/>
      <c r="C2280" t="s">
        <v>675</v>
      </c>
      <c r="D2280"/>
      <c r="E2280" t="s">
        <v>3345</v>
      </c>
      <c r="F2280" s="67"/>
      <c r="G2280" s="67"/>
      <c r="H2280" s="67"/>
    </row>
    <row r="2281" spans="1:8" s="2" customFormat="1" x14ac:dyDescent="0.25">
      <c r="A2281" t="s">
        <v>1052</v>
      </c>
      <c r="B2281"/>
      <c r="C2281" t="s">
        <v>675</v>
      </c>
      <c r="D2281"/>
      <c r="E2281" t="s">
        <v>3346</v>
      </c>
      <c r="F2281" s="67"/>
      <c r="G2281" s="67"/>
      <c r="H2281" s="67"/>
    </row>
    <row r="2282" spans="1:8" s="2" customFormat="1" x14ac:dyDescent="0.25">
      <c r="A2282" t="s">
        <v>1052</v>
      </c>
      <c r="B2282"/>
      <c r="C2282" t="s">
        <v>675</v>
      </c>
      <c r="D2282"/>
      <c r="E2282" t="s">
        <v>3347</v>
      </c>
      <c r="F2282" s="67"/>
      <c r="G2282" s="67"/>
      <c r="H2282" s="67"/>
    </row>
    <row r="2283" spans="1:8" s="2" customFormat="1" x14ac:dyDescent="0.25">
      <c r="A2283" t="s">
        <v>1052</v>
      </c>
      <c r="B2283"/>
      <c r="C2283" t="s">
        <v>675</v>
      </c>
      <c r="D2283"/>
      <c r="E2283" t="s">
        <v>3348</v>
      </c>
      <c r="F2283" s="67"/>
      <c r="G2283" s="67"/>
      <c r="H2283" s="67"/>
    </row>
    <row r="2284" spans="1:8" s="2" customFormat="1" x14ac:dyDescent="0.25">
      <c r="A2284" t="s">
        <v>1052</v>
      </c>
      <c r="B2284"/>
      <c r="C2284" t="s">
        <v>675</v>
      </c>
      <c r="D2284"/>
      <c r="E2284" t="s">
        <v>3349</v>
      </c>
      <c r="F2284" s="67"/>
      <c r="G2284" s="67"/>
      <c r="H2284" s="67"/>
    </row>
    <row r="2285" spans="1:8" s="2" customFormat="1" x14ac:dyDescent="0.25">
      <c r="A2285" t="s">
        <v>1052</v>
      </c>
      <c r="B2285"/>
      <c r="C2285" t="s">
        <v>675</v>
      </c>
      <c r="D2285"/>
      <c r="E2285" t="s">
        <v>3350</v>
      </c>
      <c r="F2285" s="67"/>
      <c r="G2285" s="67"/>
      <c r="H2285" s="67"/>
    </row>
    <row r="2286" spans="1:8" s="2" customFormat="1" x14ac:dyDescent="0.25">
      <c r="A2286" t="s">
        <v>1052</v>
      </c>
      <c r="B2286"/>
      <c r="C2286" t="s">
        <v>675</v>
      </c>
      <c r="D2286"/>
      <c r="E2286" t="s">
        <v>3351</v>
      </c>
      <c r="F2286" s="67"/>
      <c r="G2286" s="67"/>
      <c r="H2286" s="67"/>
    </row>
    <row r="2287" spans="1:8" s="2" customFormat="1" x14ac:dyDescent="0.25">
      <c r="A2287" t="s">
        <v>1052</v>
      </c>
      <c r="B2287"/>
      <c r="C2287" t="s">
        <v>675</v>
      </c>
      <c r="D2287"/>
      <c r="E2287" t="s">
        <v>3352</v>
      </c>
      <c r="F2287" s="67"/>
      <c r="G2287" s="67"/>
      <c r="H2287" s="67"/>
    </row>
    <row r="2288" spans="1:8" s="2" customFormat="1" x14ac:dyDescent="0.25">
      <c r="A2288" t="s">
        <v>1052</v>
      </c>
      <c r="B2288"/>
      <c r="C2288" t="s">
        <v>675</v>
      </c>
      <c r="D2288"/>
      <c r="E2288" t="s">
        <v>3353</v>
      </c>
      <c r="F2288" s="67"/>
      <c r="G2288" s="67"/>
      <c r="H2288" s="67"/>
    </row>
    <row r="2289" spans="1:8" s="2" customFormat="1" x14ac:dyDescent="0.25">
      <c r="A2289" t="s">
        <v>1052</v>
      </c>
      <c r="B2289"/>
      <c r="C2289" t="s">
        <v>675</v>
      </c>
      <c r="D2289"/>
      <c r="E2289" t="s">
        <v>3354</v>
      </c>
      <c r="F2289" s="67"/>
      <c r="G2289" s="67"/>
      <c r="H2289" s="67"/>
    </row>
    <row r="2290" spans="1:8" s="2" customFormat="1" x14ac:dyDescent="0.25">
      <c r="A2290" t="s">
        <v>1052</v>
      </c>
      <c r="B2290"/>
      <c r="C2290" t="s">
        <v>675</v>
      </c>
      <c r="D2290"/>
      <c r="E2290" t="s">
        <v>3355</v>
      </c>
      <c r="F2290" s="67"/>
      <c r="G2290" s="67"/>
      <c r="H2290" s="67"/>
    </row>
    <row r="2291" spans="1:8" s="2" customFormat="1" x14ac:dyDescent="0.25">
      <c r="A2291" t="s">
        <v>1052</v>
      </c>
      <c r="B2291"/>
      <c r="C2291" t="s">
        <v>675</v>
      </c>
      <c r="D2291"/>
      <c r="E2291" t="s">
        <v>3356</v>
      </c>
      <c r="F2291" s="67"/>
      <c r="G2291" s="67"/>
      <c r="H2291" s="67"/>
    </row>
    <row r="2292" spans="1:8" s="2" customFormat="1" x14ac:dyDescent="0.25">
      <c r="A2292" t="s">
        <v>1052</v>
      </c>
      <c r="B2292"/>
      <c r="C2292" t="s">
        <v>675</v>
      </c>
      <c r="D2292"/>
      <c r="E2292" t="s">
        <v>3357</v>
      </c>
      <c r="F2292" s="67"/>
      <c r="G2292" s="67"/>
      <c r="H2292" s="67"/>
    </row>
    <row r="2293" spans="1:8" s="2" customFormat="1" x14ac:dyDescent="0.25">
      <c r="A2293" t="s">
        <v>1052</v>
      </c>
      <c r="B2293"/>
      <c r="C2293" t="s">
        <v>675</v>
      </c>
      <c r="D2293"/>
      <c r="E2293" t="s">
        <v>3358</v>
      </c>
      <c r="F2293" s="67"/>
      <c r="G2293" s="67"/>
      <c r="H2293" s="67"/>
    </row>
    <row r="2294" spans="1:8" s="2" customFormat="1" x14ac:dyDescent="0.25">
      <c r="A2294" t="s">
        <v>1052</v>
      </c>
      <c r="B2294"/>
      <c r="C2294" t="s">
        <v>675</v>
      </c>
      <c r="D2294"/>
      <c r="E2294" t="s">
        <v>3359</v>
      </c>
      <c r="F2294" s="67"/>
      <c r="G2294" s="67"/>
      <c r="H2294" s="67"/>
    </row>
    <row r="2295" spans="1:8" s="2" customFormat="1" x14ac:dyDescent="0.25">
      <c r="A2295" t="s">
        <v>1052</v>
      </c>
      <c r="B2295"/>
      <c r="C2295" t="s">
        <v>675</v>
      </c>
      <c r="D2295"/>
      <c r="E2295" t="s">
        <v>3360</v>
      </c>
      <c r="F2295" s="67"/>
      <c r="G2295" s="67"/>
      <c r="H2295" s="67"/>
    </row>
    <row r="2296" spans="1:8" s="2" customFormat="1" x14ac:dyDescent="0.25">
      <c r="A2296" t="s">
        <v>1052</v>
      </c>
      <c r="B2296"/>
      <c r="C2296" t="s">
        <v>675</v>
      </c>
      <c r="D2296"/>
      <c r="E2296" t="s">
        <v>3361</v>
      </c>
      <c r="F2296" s="67"/>
      <c r="G2296" s="67"/>
      <c r="H2296" s="67"/>
    </row>
    <row r="2297" spans="1:8" s="2" customFormat="1" x14ac:dyDescent="0.25">
      <c r="A2297" t="s">
        <v>1052</v>
      </c>
      <c r="B2297"/>
      <c r="C2297" t="s">
        <v>675</v>
      </c>
      <c r="D2297"/>
      <c r="E2297" t="s">
        <v>3362</v>
      </c>
      <c r="F2297" s="67"/>
      <c r="G2297" s="67"/>
      <c r="H2297" s="67"/>
    </row>
    <row r="2298" spans="1:8" s="2" customFormat="1" x14ac:dyDescent="0.25">
      <c r="A2298" t="s">
        <v>1052</v>
      </c>
      <c r="B2298"/>
      <c r="C2298" t="s">
        <v>675</v>
      </c>
      <c r="D2298"/>
      <c r="E2298" t="s">
        <v>3363</v>
      </c>
      <c r="F2298" s="67"/>
      <c r="G2298" s="67"/>
      <c r="H2298" s="67"/>
    </row>
    <row r="2299" spans="1:8" s="2" customFormat="1" x14ac:dyDescent="0.25">
      <c r="A2299" t="s">
        <v>1052</v>
      </c>
      <c r="B2299"/>
      <c r="C2299" t="s">
        <v>675</v>
      </c>
      <c r="D2299"/>
      <c r="E2299" t="s">
        <v>3364</v>
      </c>
      <c r="F2299" s="67"/>
      <c r="G2299" s="67"/>
      <c r="H2299" s="67"/>
    </row>
    <row r="2300" spans="1:8" s="2" customFormat="1" x14ac:dyDescent="0.25">
      <c r="A2300" t="s">
        <v>1052</v>
      </c>
      <c r="B2300"/>
      <c r="C2300" t="s">
        <v>675</v>
      </c>
      <c r="D2300"/>
      <c r="E2300" t="s">
        <v>3365</v>
      </c>
      <c r="F2300" s="67"/>
      <c r="G2300" s="67"/>
      <c r="H2300" s="67"/>
    </row>
    <row r="2301" spans="1:8" s="2" customFormat="1" x14ac:dyDescent="0.25">
      <c r="A2301" t="s">
        <v>1052</v>
      </c>
      <c r="B2301"/>
      <c r="C2301" t="s">
        <v>675</v>
      </c>
      <c r="D2301"/>
      <c r="E2301" t="s">
        <v>3366</v>
      </c>
      <c r="F2301" s="67"/>
      <c r="G2301" s="67"/>
      <c r="H2301" s="67"/>
    </row>
    <row r="2302" spans="1:8" s="2" customFormat="1" x14ac:dyDescent="0.25">
      <c r="A2302" t="s">
        <v>1052</v>
      </c>
      <c r="B2302"/>
      <c r="C2302" t="s">
        <v>675</v>
      </c>
      <c r="D2302"/>
      <c r="E2302" t="s">
        <v>3367</v>
      </c>
      <c r="F2302" s="67"/>
      <c r="G2302" s="67"/>
      <c r="H2302" s="67"/>
    </row>
    <row r="2303" spans="1:8" s="2" customFormat="1" x14ac:dyDescent="0.25">
      <c r="A2303" t="s">
        <v>1052</v>
      </c>
      <c r="B2303"/>
      <c r="C2303" t="s">
        <v>675</v>
      </c>
      <c r="D2303"/>
      <c r="E2303" t="s">
        <v>3368</v>
      </c>
      <c r="F2303" s="67"/>
      <c r="G2303" s="67"/>
      <c r="H2303" s="67"/>
    </row>
    <row r="2304" spans="1:8" s="2" customFormat="1" x14ac:dyDescent="0.25">
      <c r="A2304" t="s">
        <v>1052</v>
      </c>
      <c r="B2304"/>
      <c r="C2304" t="s">
        <v>675</v>
      </c>
      <c r="D2304"/>
      <c r="E2304" t="s">
        <v>3369</v>
      </c>
      <c r="F2304" s="67"/>
      <c r="G2304" s="67"/>
      <c r="H2304" s="67"/>
    </row>
    <row r="2305" spans="1:8" s="2" customFormat="1" x14ac:dyDescent="0.25">
      <c r="A2305" t="s">
        <v>1052</v>
      </c>
      <c r="B2305"/>
      <c r="C2305" t="s">
        <v>675</v>
      </c>
      <c r="D2305"/>
      <c r="E2305" t="s">
        <v>3370</v>
      </c>
      <c r="F2305" s="67"/>
      <c r="G2305" s="67"/>
      <c r="H2305" s="67"/>
    </row>
    <row r="2306" spans="1:8" s="2" customFormat="1" x14ac:dyDescent="0.25">
      <c r="A2306" t="s">
        <v>1052</v>
      </c>
      <c r="B2306"/>
      <c r="C2306" t="s">
        <v>675</v>
      </c>
      <c r="D2306"/>
      <c r="E2306" t="s">
        <v>3371</v>
      </c>
      <c r="F2306" s="67"/>
      <c r="G2306" s="67"/>
      <c r="H2306" s="67"/>
    </row>
    <row r="2307" spans="1:8" s="2" customFormat="1" x14ac:dyDescent="0.25">
      <c r="A2307" t="s">
        <v>1052</v>
      </c>
      <c r="B2307"/>
      <c r="C2307" t="s">
        <v>675</v>
      </c>
      <c r="D2307"/>
      <c r="E2307" t="s">
        <v>3372</v>
      </c>
      <c r="F2307" s="67"/>
      <c r="G2307" s="67"/>
      <c r="H2307" s="67"/>
    </row>
    <row r="2308" spans="1:8" s="2" customFormat="1" x14ac:dyDescent="0.25">
      <c r="A2308" t="s">
        <v>1052</v>
      </c>
      <c r="B2308"/>
      <c r="C2308" t="s">
        <v>675</v>
      </c>
      <c r="D2308"/>
      <c r="E2308" t="s">
        <v>3373</v>
      </c>
      <c r="F2308" s="67"/>
      <c r="G2308" s="67"/>
      <c r="H2308" s="67"/>
    </row>
    <row r="2309" spans="1:8" s="2" customFormat="1" x14ac:dyDescent="0.25">
      <c r="A2309" t="s">
        <v>1052</v>
      </c>
      <c r="B2309"/>
      <c r="C2309" t="s">
        <v>675</v>
      </c>
      <c r="D2309"/>
      <c r="E2309" t="s">
        <v>3374</v>
      </c>
      <c r="F2309" s="67"/>
      <c r="G2309" s="67"/>
      <c r="H2309" s="67"/>
    </row>
    <row r="2310" spans="1:8" s="2" customFormat="1" x14ac:dyDescent="0.25">
      <c r="A2310" t="s">
        <v>1052</v>
      </c>
      <c r="B2310"/>
      <c r="C2310" t="s">
        <v>675</v>
      </c>
      <c r="D2310"/>
      <c r="E2310" t="s">
        <v>3375</v>
      </c>
      <c r="F2310" s="67"/>
      <c r="G2310" s="67"/>
      <c r="H2310" s="67"/>
    </row>
    <row r="2311" spans="1:8" s="2" customFormat="1" x14ac:dyDescent="0.25">
      <c r="A2311" t="s">
        <v>1052</v>
      </c>
      <c r="B2311"/>
      <c r="C2311" t="s">
        <v>675</v>
      </c>
      <c r="D2311"/>
      <c r="E2311" t="s">
        <v>3376</v>
      </c>
      <c r="F2311" s="67"/>
      <c r="G2311" s="67"/>
      <c r="H2311" s="67"/>
    </row>
    <row r="2312" spans="1:8" s="2" customFormat="1" x14ac:dyDescent="0.25">
      <c r="A2312" t="s">
        <v>1052</v>
      </c>
      <c r="B2312"/>
      <c r="C2312" t="s">
        <v>675</v>
      </c>
      <c r="D2312"/>
      <c r="E2312" t="s">
        <v>3377</v>
      </c>
      <c r="F2312" s="67"/>
      <c r="G2312" s="67"/>
      <c r="H2312" s="67"/>
    </row>
    <row r="2313" spans="1:8" s="2" customFormat="1" x14ac:dyDescent="0.25">
      <c r="A2313" t="s">
        <v>1052</v>
      </c>
      <c r="B2313"/>
      <c r="C2313" t="s">
        <v>675</v>
      </c>
      <c r="D2313"/>
      <c r="E2313" t="s">
        <v>3378</v>
      </c>
      <c r="F2313" s="67"/>
      <c r="G2313" s="67"/>
      <c r="H2313" s="67"/>
    </row>
    <row r="2314" spans="1:8" s="2" customFormat="1" x14ac:dyDescent="0.25">
      <c r="A2314" t="s">
        <v>1052</v>
      </c>
      <c r="B2314"/>
      <c r="C2314" t="s">
        <v>675</v>
      </c>
      <c r="D2314"/>
      <c r="E2314" t="s">
        <v>3379</v>
      </c>
      <c r="F2314" s="67"/>
      <c r="G2314" s="67"/>
      <c r="H2314" s="67"/>
    </row>
    <row r="2315" spans="1:8" s="2" customFormat="1" x14ac:dyDescent="0.25">
      <c r="A2315" t="s">
        <v>1052</v>
      </c>
      <c r="B2315"/>
      <c r="C2315" t="s">
        <v>675</v>
      </c>
      <c r="D2315"/>
      <c r="E2315" t="s">
        <v>3380</v>
      </c>
      <c r="F2315" s="67"/>
      <c r="G2315" s="67"/>
      <c r="H2315" s="67"/>
    </row>
    <row r="2316" spans="1:8" s="2" customFormat="1" x14ac:dyDescent="0.25">
      <c r="A2316" t="s">
        <v>1052</v>
      </c>
      <c r="B2316"/>
      <c r="C2316" t="s">
        <v>675</v>
      </c>
      <c r="D2316"/>
      <c r="E2316" t="s">
        <v>3381</v>
      </c>
      <c r="F2316" s="67"/>
      <c r="G2316" s="67"/>
      <c r="H2316" s="67"/>
    </row>
    <row r="2317" spans="1:8" s="2" customFormat="1" x14ac:dyDescent="0.25">
      <c r="A2317" t="s">
        <v>1052</v>
      </c>
      <c r="B2317"/>
      <c r="C2317" t="s">
        <v>675</v>
      </c>
      <c r="D2317"/>
      <c r="E2317" t="s">
        <v>3382</v>
      </c>
      <c r="F2317" s="67"/>
      <c r="G2317" s="67"/>
      <c r="H2317" s="67"/>
    </row>
    <row r="2318" spans="1:8" s="2" customFormat="1" x14ac:dyDescent="0.25">
      <c r="A2318" t="s">
        <v>1052</v>
      </c>
      <c r="B2318"/>
      <c r="C2318" t="s">
        <v>675</v>
      </c>
      <c r="D2318"/>
      <c r="E2318" t="s">
        <v>3383</v>
      </c>
      <c r="F2318" s="67"/>
      <c r="G2318" s="67"/>
      <c r="H2318" s="67"/>
    </row>
    <row r="2319" spans="1:8" s="2" customFormat="1" x14ac:dyDescent="0.25">
      <c r="A2319" t="s">
        <v>1052</v>
      </c>
      <c r="B2319"/>
      <c r="C2319" t="s">
        <v>675</v>
      </c>
      <c r="D2319"/>
      <c r="E2319" t="s">
        <v>3384</v>
      </c>
      <c r="F2319" s="67"/>
      <c r="G2319" s="67"/>
      <c r="H2319" s="67"/>
    </row>
    <row r="2320" spans="1:8" s="2" customFormat="1" x14ac:dyDescent="0.25">
      <c r="A2320" t="s">
        <v>1052</v>
      </c>
      <c r="B2320"/>
      <c r="C2320" t="s">
        <v>675</v>
      </c>
      <c r="D2320"/>
      <c r="E2320" t="s">
        <v>3385</v>
      </c>
      <c r="F2320" s="67"/>
      <c r="G2320" s="67"/>
      <c r="H2320" s="67"/>
    </row>
    <row r="2321" spans="1:8" s="2" customFormat="1" x14ac:dyDescent="0.25">
      <c r="A2321" t="s">
        <v>1052</v>
      </c>
      <c r="B2321"/>
      <c r="C2321" t="s">
        <v>675</v>
      </c>
      <c r="D2321"/>
      <c r="E2321" t="s">
        <v>3386</v>
      </c>
      <c r="F2321" s="67"/>
      <c r="G2321" s="67"/>
      <c r="H2321" s="67"/>
    </row>
    <row r="2322" spans="1:8" s="2" customFormat="1" x14ac:dyDescent="0.25">
      <c r="A2322" t="s">
        <v>1052</v>
      </c>
      <c r="B2322"/>
      <c r="C2322" t="s">
        <v>675</v>
      </c>
      <c r="D2322"/>
      <c r="E2322" t="s">
        <v>3387</v>
      </c>
      <c r="F2322" s="67"/>
      <c r="G2322" s="67"/>
      <c r="H2322" s="67"/>
    </row>
    <row r="2323" spans="1:8" s="2" customFormat="1" x14ac:dyDescent="0.25">
      <c r="A2323" t="s">
        <v>1052</v>
      </c>
      <c r="B2323"/>
      <c r="C2323" t="s">
        <v>675</v>
      </c>
      <c r="D2323"/>
      <c r="E2323" t="s">
        <v>3388</v>
      </c>
      <c r="F2323" s="67"/>
      <c r="G2323" s="67"/>
      <c r="H2323" s="67"/>
    </row>
    <row r="2324" spans="1:8" s="2" customFormat="1" x14ac:dyDescent="0.25">
      <c r="A2324" t="s">
        <v>1052</v>
      </c>
      <c r="B2324"/>
      <c r="C2324" t="s">
        <v>675</v>
      </c>
      <c r="D2324"/>
      <c r="E2324" t="s">
        <v>3389</v>
      </c>
      <c r="F2324" s="67"/>
      <c r="G2324" s="67"/>
      <c r="H2324" s="67"/>
    </row>
    <row r="2325" spans="1:8" s="2" customFormat="1" x14ac:dyDescent="0.25">
      <c r="A2325" t="s">
        <v>1052</v>
      </c>
      <c r="B2325"/>
      <c r="C2325" t="s">
        <v>675</v>
      </c>
      <c r="D2325"/>
      <c r="E2325" t="s">
        <v>3390</v>
      </c>
      <c r="F2325" s="67"/>
      <c r="G2325" s="67"/>
      <c r="H2325" s="67"/>
    </row>
    <row r="2326" spans="1:8" s="2" customFormat="1" x14ac:dyDescent="0.25">
      <c r="A2326" t="s">
        <v>1052</v>
      </c>
      <c r="B2326"/>
      <c r="C2326" t="s">
        <v>675</v>
      </c>
      <c r="D2326"/>
      <c r="E2326" t="s">
        <v>3391</v>
      </c>
      <c r="F2326" s="67"/>
      <c r="G2326" s="67"/>
      <c r="H2326" s="67"/>
    </row>
    <row r="2327" spans="1:8" s="2" customFormat="1" x14ac:dyDescent="0.25">
      <c r="A2327" t="s">
        <v>1052</v>
      </c>
      <c r="B2327"/>
      <c r="C2327" t="s">
        <v>675</v>
      </c>
      <c r="D2327"/>
      <c r="E2327" t="s">
        <v>3392</v>
      </c>
      <c r="F2327" s="67"/>
      <c r="G2327" s="67"/>
      <c r="H2327" s="67"/>
    </row>
    <row r="2328" spans="1:8" s="2" customFormat="1" x14ac:dyDescent="0.25">
      <c r="A2328" t="s">
        <v>1052</v>
      </c>
      <c r="B2328"/>
      <c r="C2328" t="s">
        <v>675</v>
      </c>
      <c r="D2328"/>
      <c r="E2328" t="s">
        <v>3393</v>
      </c>
      <c r="F2328" s="67"/>
      <c r="G2328" s="67"/>
      <c r="H2328" s="67"/>
    </row>
    <row r="2329" spans="1:8" s="2" customFormat="1" x14ac:dyDescent="0.25">
      <c r="A2329" t="s">
        <v>1052</v>
      </c>
      <c r="B2329"/>
      <c r="C2329" t="s">
        <v>3394</v>
      </c>
      <c r="D2329"/>
      <c r="E2329" t="s">
        <v>3395</v>
      </c>
      <c r="F2329" s="67"/>
      <c r="G2329" s="67"/>
      <c r="H2329" s="67"/>
    </row>
    <row r="2330" spans="1:8" s="2" customFormat="1" x14ac:dyDescent="0.25">
      <c r="A2330" t="s">
        <v>1052</v>
      </c>
      <c r="B2330"/>
      <c r="C2330" t="s">
        <v>457</v>
      </c>
      <c r="D2330"/>
      <c r="E2330" t="s">
        <v>3396</v>
      </c>
      <c r="F2330" s="67"/>
      <c r="G2330" s="67"/>
      <c r="H2330" s="67"/>
    </row>
    <row r="2331" spans="1:8" s="2" customFormat="1" x14ac:dyDescent="0.25">
      <c r="A2331" t="s">
        <v>1052</v>
      </c>
      <c r="B2331"/>
      <c r="C2331" t="s">
        <v>457</v>
      </c>
      <c r="D2331"/>
      <c r="E2331" t="s">
        <v>3397</v>
      </c>
      <c r="F2331" s="67"/>
      <c r="G2331" s="67"/>
      <c r="H2331" s="67"/>
    </row>
    <row r="2332" spans="1:8" s="2" customFormat="1" x14ac:dyDescent="0.25">
      <c r="A2332" t="s">
        <v>1052</v>
      </c>
      <c r="B2332"/>
      <c r="C2332" t="s">
        <v>457</v>
      </c>
      <c r="D2332"/>
      <c r="E2332" t="s">
        <v>3398</v>
      </c>
      <c r="F2332" s="67"/>
      <c r="G2332" s="67"/>
      <c r="H2332" s="67"/>
    </row>
    <row r="2333" spans="1:8" s="2" customFormat="1" x14ac:dyDescent="0.25">
      <c r="A2333" t="s">
        <v>1052</v>
      </c>
      <c r="B2333"/>
      <c r="C2333" t="s">
        <v>457</v>
      </c>
      <c r="D2333"/>
      <c r="E2333" t="s">
        <v>3399</v>
      </c>
      <c r="F2333" s="67"/>
      <c r="G2333" s="67"/>
      <c r="H2333" s="67"/>
    </row>
    <row r="2334" spans="1:8" s="2" customFormat="1" x14ac:dyDescent="0.25">
      <c r="A2334" t="s">
        <v>1052</v>
      </c>
      <c r="B2334"/>
      <c r="C2334" t="s">
        <v>457</v>
      </c>
      <c r="D2334"/>
      <c r="E2334" t="s">
        <v>3400</v>
      </c>
      <c r="F2334" s="67"/>
      <c r="G2334" s="67"/>
      <c r="H2334" s="67"/>
    </row>
    <row r="2335" spans="1:8" s="2" customFormat="1" x14ac:dyDescent="0.25">
      <c r="A2335" t="s">
        <v>1052</v>
      </c>
      <c r="B2335"/>
      <c r="C2335" t="s">
        <v>457</v>
      </c>
      <c r="D2335"/>
      <c r="E2335" t="s">
        <v>3401</v>
      </c>
      <c r="F2335" s="67"/>
      <c r="G2335" s="67"/>
      <c r="H2335" s="67"/>
    </row>
    <row r="2336" spans="1:8" s="2" customFormat="1" x14ac:dyDescent="0.25">
      <c r="A2336" t="s">
        <v>1052</v>
      </c>
      <c r="B2336"/>
      <c r="C2336" t="s">
        <v>457</v>
      </c>
      <c r="D2336"/>
      <c r="E2336" t="s">
        <v>3402</v>
      </c>
      <c r="F2336" s="67"/>
      <c r="G2336" s="67"/>
      <c r="H2336" s="67"/>
    </row>
    <row r="2337" spans="1:8" s="2" customFormat="1" x14ac:dyDescent="0.25">
      <c r="A2337" t="s">
        <v>1052</v>
      </c>
      <c r="B2337"/>
      <c r="C2337" t="s">
        <v>457</v>
      </c>
      <c r="D2337"/>
      <c r="E2337" t="s">
        <v>3403</v>
      </c>
      <c r="F2337" s="67"/>
      <c r="G2337" s="67"/>
      <c r="H2337" s="67"/>
    </row>
    <row r="2338" spans="1:8" s="2" customFormat="1" x14ac:dyDescent="0.25">
      <c r="A2338" t="s">
        <v>1052</v>
      </c>
      <c r="B2338"/>
      <c r="C2338" t="s">
        <v>457</v>
      </c>
      <c r="D2338"/>
      <c r="E2338" t="s">
        <v>3404</v>
      </c>
      <c r="F2338" s="67"/>
      <c r="G2338" s="67"/>
      <c r="H2338" s="67"/>
    </row>
    <row r="2339" spans="1:8" s="2" customFormat="1" x14ac:dyDescent="0.25">
      <c r="A2339" t="s">
        <v>1052</v>
      </c>
      <c r="B2339"/>
      <c r="C2339" t="s">
        <v>457</v>
      </c>
      <c r="D2339"/>
      <c r="E2339" t="s">
        <v>3405</v>
      </c>
      <c r="F2339" s="67"/>
      <c r="G2339" s="67"/>
      <c r="H2339" s="67"/>
    </row>
    <row r="2340" spans="1:8" s="2" customFormat="1" x14ac:dyDescent="0.25">
      <c r="A2340" t="s">
        <v>1052</v>
      </c>
      <c r="B2340"/>
      <c r="C2340" t="s">
        <v>457</v>
      </c>
      <c r="D2340"/>
      <c r="E2340" t="s">
        <v>3406</v>
      </c>
      <c r="F2340" s="67"/>
      <c r="G2340" s="67"/>
      <c r="H2340" s="67"/>
    </row>
    <row r="2341" spans="1:8" s="2" customFormat="1" x14ac:dyDescent="0.25">
      <c r="A2341" t="s">
        <v>1052</v>
      </c>
      <c r="B2341"/>
      <c r="C2341" t="s">
        <v>457</v>
      </c>
      <c r="D2341"/>
      <c r="E2341" t="s">
        <v>3407</v>
      </c>
      <c r="F2341" s="67"/>
      <c r="G2341" s="67"/>
      <c r="H2341" s="67"/>
    </row>
    <row r="2342" spans="1:8" s="2" customFormat="1" x14ac:dyDescent="0.25">
      <c r="A2342" t="s">
        <v>1052</v>
      </c>
      <c r="B2342"/>
      <c r="C2342" t="s">
        <v>457</v>
      </c>
      <c r="D2342"/>
      <c r="E2342" t="s">
        <v>3408</v>
      </c>
      <c r="F2342" s="67"/>
      <c r="G2342" s="67"/>
      <c r="H2342" s="67"/>
    </row>
    <row r="2343" spans="1:8" s="2" customFormat="1" x14ac:dyDescent="0.25">
      <c r="A2343" t="s">
        <v>1052</v>
      </c>
      <c r="B2343"/>
      <c r="C2343" t="s">
        <v>457</v>
      </c>
      <c r="D2343"/>
      <c r="E2343" t="s">
        <v>3409</v>
      </c>
      <c r="F2343" s="67"/>
      <c r="G2343" s="67"/>
      <c r="H2343" s="67"/>
    </row>
    <row r="2344" spans="1:8" s="2" customFormat="1" x14ac:dyDescent="0.25">
      <c r="A2344" t="s">
        <v>1052</v>
      </c>
      <c r="B2344"/>
      <c r="C2344" t="s">
        <v>457</v>
      </c>
      <c r="D2344"/>
      <c r="E2344" t="s">
        <v>3410</v>
      </c>
      <c r="F2344" s="67"/>
      <c r="G2344" s="67"/>
      <c r="H2344" s="67"/>
    </row>
    <row r="2345" spans="1:8" s="2" customFormat="1" x14ac:dyDescent="0.25">
      <c r="A2345" t="s">
        <v>1052</v>
      </c>
      <c r="B2345"/>
      <c r="C2345" t="s">
        <v>457</v>
      </c>
      <c r="D2345"/>
      <c r="E2345" t="s">
        <v>3411</v>
      </c>
      <c r="F2345" s="67"/>
      <c r="G2345" s="67"/>
      <c r="H2345" s="67"/>
    </row>
    <row r="2346" spans="1:8" s="2" customFormat="1" x14ac:dyDescent="0.25">
      <c r="A2346" t="s">
        <v>1052</v>
      </c>
      <c r="B2346"/>
      <c r="C2346" t="s">
        <v>457</v>
      </c>
      <c r="D2346"/>
      <c r="E2346" t="s">
        <v>3412</v>
      </c>
      <c r="F2346" s="67"/>
      <c r="G2346" s="67"/>
      <c r="H2346" s="67"/>
    </row>
    <row r="2347" spans="1:8" s="2" customFormat="1" x14ac:dyDescent="0.25">
      <c r="A2347" t="s">
        <v>1052</v>
      </c>
      <c r="B2347"/>
      <c r="C2347" t="s">
        <v>457</v>
      </c>
      <c r="D2347"/>
      <c r="E2347" t="s">
        <v>3413</v>
      </c>
      <c r="F2347" s="67"/>
      <c r="G2347" s="67"/>
      <c r="H2347" s="67"/>
    </row>
    <row r="2348" spans="1:8" s="2" customFormat="1" x14ac:dyDescent="0.25">
      <c r="A2348" t="s">
        <v>1052</v>
      </c>
      <c r="B2348"/>
      <c r="C2348" t="s">
        <v>457</v>
      </c>
      <c r="D2348"/>
      <c r="E2348" t="s">
        <v>3414</v>
      </c>
      <c r="F2348" s="67"/>
      <c r="G2348" s="67"/>
      <c r="H2348" s="67"/>
    </row>
    <row r="2349" spans="1:8" s="2" customFormat="1" x14ac:dyDescent="0.25">
      <c r="A2349" t="s">
        <v>1052</v>
      </c>
      <c r="B2349"/>
      <c r="C2349" t="s">
        <v>457</v>
      </c>
      <c r="D2349"/>
      <c r="E2349" t="s">
        <v>3415</v>
      </c>
      <c r="F2349" s="67"/>
      <c r="G2349" s="67"/>
      <c r="H2349" s="67"/>
    </row>
    <row r="2350" spans="1:8" s="2" customFormat="1" x14ac:dyDescent="0.25">
      <c r="A2350" t="s">
        <v>1052</v>
      </c>
      <c r="B2350"/>
      <c r="C2350" t="s">
        <v>457</v>
      </c>
      <c r="D2350"/>
      <c r="E2350" t="s">
        <v>3416</v>
      </c>
      <c r="F2350" s="67"/>
      <c r="G2350" s="67"/>
      <c r="H2350" s="67"/>
    </row>
    <row r="2351" spans="1:8" s="2" customFormat="1" x14ac:dyDescent="0.25">
      <c r="A2351" t="s">
        <v>1052</v>
      </c>
      <c r="B2351"/>
      <c r="C2351" t="s">
        <v>457</v>
      </c>
      <c r="D2351"/>
      <c r="E2351" t="s">
        <v>3417</v>
      </c>
      <c r="F2351" s="67"/>
      <c r="G2351" s="67"/>
      <c r="H2351" s="67"/>
    </row>
    <row r="2352" spans="1:8" s="2" customFormat="1" x14ac:dyDescent="0.25">
      <c r="A2352" t="s">
        <v>1052</v>
      </c>
      <c r="B2352"/>
      <c r="C2352" t="s">
        <v>457</v>
      </c>
      <c r="D2352"/>
      <c r="E2352" t="s">
        <v>3418</v>
      </c>
      <c r="F2352" s="67"/>
      <c r="G2352" s="67"/>
      <c r="H2352" s="67"/>
    </row>
    <row r="2353" spans="1:8" s="2" customFormat="1" x14ac:dyDescent="0.25">
      <c r="A2353" t="s">
        <v>1052</v>
      </c>
      <c r="B2353"/>
      <c r="C2353" t="s">
        <v>457</v>
      </c>
      <c r="D2353"/>
      <c r="E2353" t="s">
        <v>3419</v>
      </c>
      <c r="F2353" s="67"/>
      <c r="G2353" s="67"/>
      <c r="H2353" s="67"/>
    </row>
    <row r="2354" spans="1:8" s="2" customFormat="1" x14ac:dyDescent="0.25">
      <c r="A2354" t="s">
        <v>1052</v>
      </c>
      <c r="B2354"/>
      <c r="C2354" t="s">
        <v>457</v>
      </c>
      <c r="D2354"/>
      <c r="E2354" t="s">
        <v>3420</v>
      </c>
      <c r="F2354" s="67"/>
      <c r="G2354" s="67"/>
      <c r="H2354" s="67"/>
    </row>
    <row r="2355" spans="1:8" s="2" customFormat="1" x14ac:dyDescent="0.25">
      <c r="A2355" t="s">
        <v>1052</v>
      </c>
      <c r="B2355"/>
      <c r="C2355" t="s">
        <v>457</v>
      </c>
      <c r="D2355"/>
      <c r="E2355" t="s">
        <v>3421</v>
      </c>
      <c r="F2355" s="67"/>
      <c r="G2355" s="67"/>
      <c r="H2355" s="67"/>
    </row>
    <row r="2356" spans="1:8" s="2" customFormat="1" x14ac:dyDescent="0.25">
      <c r="A2356" t="s">
        <v>1052</v>
      </c>
      <c r="B2356"/>
      <c r="C2356" t="s">
        <v>457</v>
      </c>
      <c r="D2356"/>
      <c r="E2356" t="s">
        <v>3422</v>
      </c>
      <c r="F2356" s="67"/>
      <c r="G2356" s="67"/>
      <c r="H2356" s="67"/>
    </row>
    <row r="2357" spans="1:8" s="2" customFormat="1" x14ac:dyDescent="0.25">
      <c r="A2357" t="s">
        <v>1052</v>
      </c>
      <c r="B2357"/>
      <c r="C2357" t="s">
        <v>457</v>
      </c>
      <c r="D2357"/>
      <c r="E2357" t="s">
        <v>3423</v>
      </c>
      <c r="F2357" s="67"/>
      <c r="G2357" s="67"/>
      <c r="H2357" s="67"/>
    </row>
    <row r="2358" spans="1:8" s="2" customFormat="1" x14ac:dyDescent="0.25">
      <c r="A2358" t="s">
        <v>1052</v>
      </c>
      <c r="B2358"/>
      <c r="C2358" t="s">
        <v>457</v>
      </c>
      <c r="D2358"/>
      <c r="E2358" t="s">
        <v>3424</v>
      </c>
      <c r="F2358" s="67"/>
      <c r="G2358" s="67"/>
      <c r="H2358" s="67"/>
    </row>
    <row r="2359" spans="1:8" s="2" customFormat="1" x14ac:dyDescent="0.25">
      <c r="A2359" t="s">
        <v>1052</v>
      </c>
      <c r="B2359"/>
      <c r="C2359" t="s">
        <v>677</v>
      </c>
      <c r="D2359" t="s">
        <v>2292</v>
      </c>
      <c r="E2359" t="s">
        <v>3425</v>
      </c>
      <c r="F2359" s="67"/>
      <c r="G2359" s="67"/>
      <c r="H2359" s="67"/>
    </row>
    <row r="2360" spans="1:8" s="2" customFormat="1" x14ac:dyDescent="0.25">
      <c r="A2360" t="s">
        <v>1052</v>
      </c>
      <c r="B2360"/>
      <c r="C2360" t="s">
        <v>677</v>
      </c>
      <c r="D2360" t="s">
        <v>2292</v>
      </c>
      <c r="E2360" t="s">
        <v>3426</v>
      </c>
      <c r="F2360" s="67"/>
      <c r="G2360" s="67"/>
      <c r="H2360" s="67"/>
    </row>
    <row r="2361" spans="1:8" s="2" customFormat="1" x14ac:dyDescent="0.25">
      <c r="A2361" t="s">
        <v>1052</v>
      </c>
      <c r="B2361"/>
      <c r="C2361" t="s">
        <v>677</v>
      </c>
      <c r="D2361" t="s">
        <v>2292</v>
      </c>
      <c r="E2361" t="s">
        <v>3427</v>
      </c>
      <c r="F2361" s="67"/>
      <c r="G2361" s="67"/>
      <c r="H2361" s="67"/>
    </row>
    <row r="2362" spans="1:8" s="2" customFormat="1" x14ac:dyDescent="0.25">
      <c r="A2362" t="s">
        <v>1052</v>
      </c>
      <c r="B2362"/>
      <c r="C2362" t="s">
        <v>677</v>
      </c>
      <c r="D2362" t="s">
        <v>2292</v>
      </c>
      <c r="E2362" t="s">
        <v>3428</v>
      </c>
      <c r="F2362" s="67"/>
      <c r="G2362" s="67"/>
      <c r="H2362" s="67"/>
    </row>
    <row r="2363" spans="1:8" s="2" customFormat="1" x14ac:dyDescent="0.25">
      <c r="A2363" t="s">
        <v>1052</v>
      </c>
      <c r="B2363"/>
      <c r="C2363" t="s">
        <v>677</v>
      </c>
      <c r="D2363" t="s">
        <v>2292</v>
      </c>
      <c r="E2363" t="s">
        <v>3429</v>
      </c>
      <c r="F2363" s="67"/>
      <c r="G2363" s="67"/>
      <c r="H2363" s="67"/>
    </row>
    <row r="2364" spans="1:8" s="2" customFormat="1" x14ac:dyDescent="0.25">
      <c r="A2364" t="s">
        <v>1052</v>
      </c>
      <c r="B2364"/>
      <c r="C2364" t="s">
        <v>677</v>
      </c>
      <c r="D2364" t="s">
        <v>2292</v>
      </c>
      <c r="E2364" t="s">
        <v>3430</v>
      </c>
      <c r="F2364" s="67"/>
      <c r="G2364" s="67"/>
      <c r="H2364" s="67"/>
    </row>
    <row r="2365" spans="1:8" s="2" customFormat="1" x14ac:dyDescent="0.25">
      <c r="A2365" t="s">
        <v>1052</v>
      </c>
      <c r="B2365"/>
      <c r="C2365" t="s">
        <v>677</v>
      </c>
      <c r="D2365" t="s">
        <v>2292</v>
      </c>
      <c r="E2365" t="s">
        <v>3431</v>
      </c>
      <c r="F2365" s="67"/>
      <c r="G2365" s="67"/>
      <c r="H2365" s="67"/>
    </row>
    <row r="2366" spans="1:8" s="2" customFormat="1" x14ac:dyDescent="0.25">
      <c r="A2366" t="s">
        <v>1052</v>
      </c>
      <c r="B2366"/>
      <c r="C2366" t="s">
        <v>677</v>
      </c>
      <c r="D2366" t="s">
        <v>2292</v>
      </c>
      <c r="E2366" t="s">
        <v>3432</v>
      </c>
      <c r="F2366" s="67"/>
      <c r="G2366" s="67"/>
      <c r="H2366" s="67"/>
    </row>
    <row r="2367" spans="1:8" s="2" customFormat="1" x14ac:dyDescent="0.25">
      <c r="A2367" t="s">
        <v>1052</v>
      </c>
      <c r="B2367"/>
      <c r="C2367" t="s">
        <v>677</v>
      </c>
      <c r="D2367" t="s">
        <v>2292</v>
      </c>
      <c r="E2367" t="s">
        <v>3433</v>
      </c>
      <c r="F2367" s="67"/>
      <c r="G2367" s="67"/>
      <c r="H2367" s="67"/>
    </row>
    <row r="2368" spans="1:8" s="2" customFormat="1" x14ac:dyDescent="0.25">
      <c r="A2368" t="s">
        <v>1052</v>
      </c>
      <c r="B2368"/>
      <c r="C2368" t="s">
        <v>677</v>
      </c>
      <c r="D2368" t="s">
        <v>2292</v>
      </c>
      <c r="E2368" t="s">
        <v>3434</v>
      </c>
      <c r="F2368" s="67"/>
      <c r="G2368" s="67"/>
      <c r="H2368" s="67"/>
    </row>
    <row r="2369" spans="1:8" s="2" customFormat="1" x14ac:dyDescent="0.25">
      <c r="A2369" t="s">
        <v>1052</v>
      </c>
      <c r="B2369"/>
      <c r="C2369" t="s">
        <v>677</v>
      </c>
      <c r="D2369" t="s">
        <v>2292</v>
      </c>
      <c r="E2369" t="s">
        <v>3435</v>
      </c>
      <c r="F2369" s="67"/>
      <c r="G2369" s="67"/>
      <c r="H2369" s="67"/>
    </row>
    <row r="2370" spans="1:8" s="2" customFormat="1" x14ac:dyDescent="0.25">
      <c r="A2370" t="s">
        <v>1052</v>
      </c>
      <c r="B2370"/>
      <c r="C2370" t="s">
        <v>677</v>
      </c>
      <c r="D2370" t="s">
        <v>2292</v>
      </c>
      <c r="E2370" t="s">
        <v>3436</v>
      </c>
      <c r="F2370" s="67"/>
      <c r="G2370" s="67"/>
      <c r="H2370" s="67"/>
    </row>
    <row r="2371" spans="1:8" s="2" customFormat="1" x14ac:dyDescent="0.25">
      <c r="A2371" t="s">
        <v>1052</v>
      </c>
      <c r="B2371"/>
      <c r="C2371" t="s">
        <v>677</v>
      </c>
      <c r="D2371" t="s">
        <v>2292</v>
      </c>
      <c r="E2371" t="s">
        <v>3437</v>
      </c>
      <c r="F2371" s="67"/>
      <c r="G2371" s="67"/>
      <c r="H2371" s="67"/>
    </row>
    <row r="2372" spans="1:8" s="2" customFormat="1" x14ac:dyDescent="0.25">
      <c r="A2372" t="s">
        <v>1052</v>
      </c>
      <c r="B2372"/>
      <c r="C2372" t="s">
        <v>677</v>
      </c>
      <c r="D2372" t="s">
        <v>2292</v>
      </c>
      <c r="E2372" t="s">
        <v>3438</v>
      </c>
      <c r="F2372" s="67"/>
      <c r="G2372" s="67"/>
      <c r="H2372" s="67"/>
    </row>
    <row r="2373" spans="1:8" s="2" customFormat="1" x14ac:dyDescent="0.25">
      <c r="A2373" t="s">
        <v>1052</v>
      </c>
      <c r="B2373"/>
      <c r="C2373" t="s">
        <v>677</v>
      </c>
      <c r="D2373" t="s">
        <v>2292</v>
      </c>
      <c r="E2373" t="s">
        <v>3439</v>
      </c>
      <c r="F2373" s="67"/>
      <c r="G2373" s="67"/>
      <c r="H2373" s="67"/>
    </row>
    <row r="2374" spans="1:8" s="2" customFormat="1" x14ac:dyDescent="0.25">
      <c r="A2374" t="s">
        <v>1052</v>
      </c>
      <c r="B2374"/>
      <c r="C2374" t="s">
        <v>677</v>
      </c>
      <c r="D2374" t="s">
        <v>2292</v>
      </c>
      <c r="E2374" t="s">
        <v>3440</v>
      </c>
      <c r="F2374" s="67"/>
      <c r="G2374" s="67"/>
      <c r="H2374" s="67"/>
    </row>
    <row r="2375" spans="1:8" s="2" customFormat="1" x14ac:dyDescent="0.25">
      <c r="A2375" t="s">
        <v>1052</v>
      </c>
      <c r="B2375"/>
      <c r="C2375" t="s">
        <v>677</v>
      </c>
      <c r="D2375" t="s">
        <v>2292</v>
      </c>
      <c r="E2375" t="s">
        <v>3441</v>
      </c>
      <c r="F2375" s="67"/>
      <c r="G2375" s="67"/>
      <c r="H2375" s="67"/>
    </row>
    <row r="2376" spans="1:8" s="2" customFormat="1" x14ac:dyDescent="0.25">
      <c r="A2376" t="s">
        <v>1052</v>
      </c>
      <c r="B2376"/>
      <c r="C2376" t="s">
        <v>677</v>
      </c>
      <c r="D2376"/>
      <c r="E2376" t="s">
        <v>3442</v>
      </c>
      <c r="F2376" s="67"/>
      <c r="G2376" s="67"/>
      <c r="H2376" s="67"/>
    </row>
    <row r="2377" spans="1:8" s="2" customFormat="1" x14ac:dyDescent="0.25">
      <c r="A2377" t="s">
        <v>1052</v>
      </c>
      <c r="B2377"/>
      <c r="C2377" t="s">
        <v>677</v>
      </c>
      <c r="D2377"/>
      <c r="E2377" t="s">
        <v>3443</v>
      </c>
      <c r="F2377" s="67"/>
      <c r="G2377" s="67"/>
      <c r="H2377" s="67"/>
    </row>
    <row r="2378" spans="1:8" s="2" customFormat="1" x14ac:dyDescent="0.25">
      <c r="A2378" t="s">
        <v>1052</v>
      </c>
      <c r="B2378"/>
      <c r="C2378" t="s">
        <v>677</v>
      </c>
      <c r="D2378"/>
      <c r="E2378" t="s">
        <v>3444</v>
      </c>
      <c r="F2378" s="67"/>
      <c r="G2378" s="67"/>
      <c r="H2378" s="67"/>
    </row>
    <row r="2379" spans="1:8" s="2" customFormat="1" x14ac:dyDescent="0.25">
      <c r="A2379" t="s">
        <v>1052</v>
      </c>
      <c r="B2379"/>
      <c r="C2379" t="s">
        <v>677</v>
      </c>
      <c r="D2379"/>
      <c r="E2379" t="s">
        <v>3445</v>
      </c>
      <c r="F2379" s="67"/>
      <c r="G2379" s="67"/>
      <c r="H2379" s="67"/>
    </row>
    <row r="2380" spans="1:8" s="2" customFormat="1" x14ac:dyDescent="0.25">
      <c r="A2380" t="s">
        <v>1052</v>
      </c>
      <c r="B2380"/>
      <c r="C2380" t="s">
        <v>677</v>
      </c>
      <c r="D2380"/>
      <c r="E2380" t="s">
        <v>3446</v>
      </c>
      <c r="F2380" s="67"/>
      <c r="G2380" s="67"/>
      <c r="H2380" s="67"/>
    </row>
    <row r="2381" spans="1:8" s="2" customFormat="1" x14ac:dyDescent="0.25">
      <c r="A2381" t="s">
        <v>1052</v>
      </c>
      <c r="B2381"/>
      <c r="C2381" t="s">
        <v>677</v>
      </c>
      <c r="D2381"/>
      <c r="E2381" t="s">
        <v>3447</v>
      </c>
      <c r="F2381" s="67"/>
      <c r="G2381" s="67"/>
      <c r="H2381" s="67"/>
    </row>
    <row r="2382" spans="1:8" s="2" customFormat="1" x14ac:dyDescent="0.25">
      <c r="A2382" t="s">
        <v>1052</v>
      </c>
      <c r="B2382"/>
      <c r="C2382" t="s">
        <v>677</v>
      </c>
      <c r="D2382"/>
      <c r="E2382" t="s">
        <v>3448</v>
      </c>
      <c r="F2382" s="67"/>
      <c r="G2382" s="67"/>
      <c r="H2382" s="67"/>
    </row>
    <row r="2383" spans="1:8" s="2" customFormat="1" x14ac:dyDescent="0.25">
      <c r="A2383" t="s">
        <v>1052</v>
      </c>
      <c r="B2383"/>
      <c r="C2383" t="s">
        <v>677</v>
      </c>
      <c r="D2383"/>
      <c r="E2383" t="s">
        <v>3449</v>
      </c>
      <c r="F2383" s="67"/>
      <c r="G2383" s="67"/>
      <c r="H2383" s="67"/>
    </row>
    <row r="2384" spans="1:8" s="2" customFormat="1" x14ac:dyDescent="0.25">
      <c r="A2384" t="s">
        <v>1052</v>
      </c>
      <c r="B2384"/>
      <c r="C2384" t="s">
        <v>677</v>
      </c>
      <c r="D2384"/>
      <c r="E2384" t="s">
        <v>3450</v>
      </c>
      <c r="F2384" s="67"/>
      <c r="G2384" s="67"/>
      <c r="H2384" s="67"/>
    </row>
    <row r="2385" spans="1:8" s="2" customFormat="1" x14ac:dyDescent="0.25">
      <c r="A2385" t="s">
        <v>1052</v>
      </c>
      <c r="B2385"/>
      <c r="C2385" t="s">
        <v>677</v>
      </c>
      <c r="D2385"/>
      <c r="E2385" t="s">
        <v>3451</v>
      </c>
      <c r="F2385" s="67"/>
      <c r="G2385" s="67"/>
      <c r="H2385" s="67"/>
    </row>
    <row r="2386" spans="1:8" s="2" customFormat="1" x14ac:dyDescent="0.25">
      <c r="A2386" t="s">
        <v>1052</v>
      </c>
      <c r="B2386"/>
      <c r="C2386" t="s">
        <v>677</v>
      </c>
      <c r="D2386"/>
      <c r="E2386" t="s">
        <v>3452</v>
      </c>
      <c r="F2386" s="67"/>
      <c r="G2386" s="67"/>
      <c r="H2386" s="67"/>
    </row>
    <row r="2387" spans="1:8" s="2" customFormat="1" x14ac:dyDescent="0.25">
      <c r="A2387" t="s">
        <v>1052</v>
      </c>
      <c r="B2387"/>
      <c r="C2387" t="s">
        <v>677</v>
      </c>
      <c r="D2387"/>
      <c r="E2387" t="s">
        <v>3453</v>
      </c>
      <c r="F2387" s="67"/>
      <c r="G2387" s="67"/>
      <c r="H2387" s="67"/>
    </row>
    <row r="2388" spans="1:8" s="2" customFormat="1" x14ac:dyDescent="0.25">
      <c r="A2388" t="s">
        <v>1052</v>
      </c>
      <c r="B2388"/>
      <c r="C2388" t="s">
        <v>677</v>
      </c>
      <c r="D2388"/>
      <c r="E2388" t="s">
        <v>3454</v>
      </c>
      <c r="F2388" s="67"/>
      <c r="G2388" s="67"/>
      <c r="H2388" s="67"/>
    </row>
    <row r="2389" spans="1:8" s="2" customFormat="1" x14ac:dyDescent="0.25">
      <c r="A2389" t="s">
        <v>1052</v>
      </c>
      <c r="B2389"/>
      <c r="C2389" t="s">
        <v>677</v>
      </c>
      <c r="D2389"/>
      <c r="E2389" t="s">
        <v>3455</v>
      </c>
      <c r="F2389" s="67"/>
      <c r="G2389" s="67"/>
      <c r="H2389" s="67"/>
    </row>
    <row r="2390" spans="1:8" s="2" customFormat="1" x14ac:dyDescent="0.25">
      <c r="A2390" t="s">
        <v>1052</v>
      </c>
      <c r="B2390"/>
      <c r="C2390" t="s">
        <v>677</v>
      </c>
      <c r="D2390"/>
      <c r="E2390" t="s">
        <v>3456</v>
      </c>
      <c r="F2390" s="67"/>
      <c r="G2390" s="67"/>
      <c r="H2390" s="67"/>
    </row>
    <row r="2391" spans="1:8" s="2" customFormat="1" x14ac:dyDescent="0.25">
      <c r="A2391" t="s">
        <v>1052</v>
      </c>
      <c r="B2391"/>
      <c r="C2391" t="s">
        <v>677</v>
      </c>
      <c r="D2391"/>
      <c r="E2391" t="s">
        <v>3457</v>
      </c>
      <c r="F2391" s="67"/>
      <c r="G2391" s="67"/>
      <c r="H2391" s="67"/>
    </row>
    <row r="2392" spans="1:8" s="2" customFormat="1" x14ac:dyDescent="0.25">
      <c r="A2392" t="s">
        <v>1052</v>
      </c>
      <c r="B2392"/>
      <c r="C2392" t="s">
        <v>677</v>
      </c>
      <c r="D2392"/>
      <c r="E2392" t="s">
        <v>3458</v>
      </c>
      <c r="F2392" s="67"/>
      <c r="G2392" s="67"/>
      <c r="H2392" s="67"/>
    </row>
    <row r="2393" spans="1:8" s="2" customFormat="1" x14ac:dyDescent="0.25">
      <c r="A2393" t="s">
        <v>1052</v>
      </c>
      <c r="B2393"/>
      <c r="C2393" t="s">
        <v>677</v>
      </c>
      <c r="D2393"/>
      <c r="E2393" t="s">
        <v>3459</v>
      </c>
      <c r="F2393" s="67"/>
      <c r="G2393" s="67"/>
      <c r="H2393" s="67"/>
    </row>
    <row r="2394" spans="1:8" s="2" customFormat="1" x14ac:dyDescent="0.25">
      <c r="A2394" t="s">
        <v>1052</v>
      </c>
      <c r="B2394"/>
      <c r="C2394" t="s">
        <v>677</v>
      </c>
      <c r="D2394"/>
      <c r="E2394" t="s">
        <v>3460</v>
      </c>
      <c r="F2394" s="67"/>
      <c r="G2394" s="67"/>
      <c r="H2394" s="67"/>
    </row>
    <row r="2395" spans="1:8" s="2" customFormat="1" x14ac:dyDescent="0.25">
      <c r="A2395" t="s">
        <v>1052</v>
      </c>
      <c r="B2395"/>
      <c r="C2395" t="s">
        <v>677</v>
      </c>
      <c r="D2395"/>
      <c r="E2395" t="s">
        <v>3461</v>
      </c>
      <c r="F2395" s="67"/>
      <c r="G2395" s="67"/>
      <c r="H2395" s="67"/>
    </row>
    <row r="2396" spans="1:8" s="2" customFormat="1" x14ac:dyDescent="0.25">
      <c r="A2396" t="s">
        <v>1052</v>
      </c>
      <c r="B2396"/>
      <c r="C2396" t="s">
        <v>677</v>
      </c>
      <c r="D2396"/>
      <c r="E2396" t="s">
        <v>3462</v>
      </c>
      <c r="F2396" s="67"/>
      <c r="G2396" s="67"/>
      <c r="H2396" s="67"/>
    </row>
    <row r="2397" spans="1:8" s="2" customFormat="1" x14ac:dyDescent="0.25">
      <c r="A2397" t="s">
        <v>1052</v>
      </c>
      <c r="B2397"/>
      <c r="C2397" t="s">
        <v>677</v>
      </c>
      <c r="D2397"/>
      <c r="E2397" t="s">
        <v>3463</v>
      </c>
      <c r="F2397" s="67"/>
      <c r="G2397" s="67"/>
      <c r="H2397" s="67"/>
    </row>
    <row r="2398" spans="1:8" s="2" customFormat="1" x14ac:dyDescent="0.25">
      <c r="A2398" t="s">
        <v>1052</v>
      </c>
      <c r="B2398"/>
      <c r="C2398" t="s">
        <v>677</v>
      </c>
      <c r="D2398"/>
      <c r="E2398" t="s">
        <v>3464</v>
      </c>
      <c r="F2398" s="67"/>
      <c r="G2398" s="67"/>
      <c r="H2398" s="67"/>
    </row>
    <row r="2399" spans="1:8" s="2" customFormat="1" x14ac:dyDescent="0.25">
      <c r="A2399" t="s">
        <v>1052</v>
      </c>
      <c r="B2399"/>
      <c r="C2399" t="s">
        <v>677</v>
      </c>
      <c r="D2399"/>
      <c r="E2399" t="s">
        <v>3465</v>
      </c>
      <c r="F2399" s="67"/>
      <c r="G2399" s="67"/>
      <c r="H2399" s="67"/>
    </row>
    <row r="2400" spans="1:8" s="2" customFormat="1" x14ac:dyDescent="0.25">
      <c r="A2400" t="s">
        <v>1052</v>
      </c>
      <c r="B2400"/>
      <c r="C2400" t="s">
        <v>677</v>
      </c>
      <c r="D2400"/>
      <c r="E2400" t="s">
        <v>3466</v>
      </c>
      <c r="F2400" s="67"/>
      <c r="G2400" s="67"/>
      <c r="H2400" s="67"/>
    </row>
    <row r="2401" spans="1:8" s="2" customFormat="1" x14ac:dyDescent="0.25">
      <c r="A2401" t="s">
        <v>1052</v>
      </c>
      <c r="B2401"/>
      <c r="C2401" t="s">
        <v>680</v>
      </c>
      <c r="D2401"/>
      <c r="E2401" t="s">
        <v>3467</v>
      </c>
      <c r="F2401" s="67"/>
      <c r="G2401" s="67"/>
      <c r="H2401" s="67"/>
    </row>
    <row r="2402" spans="1:8" s="2" customFormat="1" x14ac:dyDescent="0.25">
      <c r="A2402" t="s">
        <v>1052</v>
      </c>
      <c r="B2402"/>
      <c r="C2402" t="s">
        <v>680</v>
      </c>
      <c r="D2402"/>
      <c r="E2402" t="s">
        <v>3468</v>
      </c>
      <c r="F2402" s="67"/>
      <c r="G2402" s="67"/>
      <c r="H2402" s="67"/>
    </row>
    <row r="2403" spans="1:8" s="2" customFormat="1" x14ac:dyDescent="0.25">
      <c r="A2403" t="s">
        <v>1052</v>
      </c>
      <c r="B2403"/>
      <c r="C2403" t="s">
        <v>680</v>
      </c>
      <c r="D2403"/>
      <c r="E2403" t="s">
        <v>3469</v>
      </c>
      <c r="F2403" s="67"/>
      <c r="G2403" s="67"/>
      <c r="H2403" s="67"/>
    </row>
    <row r="2404" spans="1:8" s="2" customFormat="1" x14ac:dyDescent="0.25">
      <c r="A2404" t="s">
        <v>1052</v>
      </c>
      <c r="B2404"/>
      <c r="C2404" t="s">
        <v>680</v>
      </c>
      <c r="D2404"/>
      <c r="E2404" t="s">
        <v>3470</v>
      </c>
      <c r="F2404" s="67"/>
      <c r="G2404" s="67"/>
      <c r="H2404" s="67"/>
    </row>
    <row r="2405" spans="1:8" s="2" customFormat="1" x14ac:dyDescent="0.25">
      <c r="A2405" t="s">
        <v>1052</v>
      </c>
      <c r="B2405"/>
      <c r="C2405" t="s">
        <v>680</v>
      </c>
      <c r="D2405"/>
      <c r="E2405" t="s">
        <v>3471</v>
      </c>
      <c r="F2405" s="67"/>
      <c r="G2405" s="67"/>
      <c r="H2405" s="67"/>
    </row>
    <row r="2406" spans="1:8" s="2" customFormat="1" x14ac:dyDescent="0.25">
      <c r="A2406" t="s">
        <v>1052</v>
      </c>
      <c r="B2406"/>
      <c r="C2406" t="s">
        <v>680</v>
      </c>
      <c r="D2406"/>
      <c r="E2406" t="s">
        <v>3472</v>
      </c>
      <c r="F2406" s="67"/>
      <c r="G2406" s="67"/>
      <c r="H2406" s="67"/>
    </row>
    <row r="2407" spans="1:8" s="2" customFormat="1" x14ac:dyDescent="0.25">
      <c r="A2407" t="s">
        <v>1052</v>
      </c>
      <c r="B2407"/>
      <c r="C2407" t="s">
        <v>680</v>
      </c>
      <c r="D2407"/>
      <c r="E2407" t="s">
        <v>3473</v>
      </c>
      <c r="F2407" s="67"/>
      <c r="G2407" s="67"/>
      <c r="H2407" s="67"/>
    </row>
    <row r="2408" spans="1:8" s="2" customFormat="1" x14ac:dyDescent="0.25">
      <c r="A2408" t="s">
        <v>1052</v>
      </c>
      <c r="B2408"/>
      <c r="C2408" t="s">
        <v>680</v>
      </c>
      <c r="D2408"/>
      <c r="E2408" t="s">
        <v>3474</v>
      </c>
      <c r="F2408" s="67"/>
      <c r="G2408" s="67"/>
      <c r="H2408" s="67"/>
    </row>
    <row r="2409" spans="1:8" s="2" customFormat="1" x14ac:dyDescent="0.25">
      <c r="A2409" t="s">
        <v>1052</v>
      </c>
      <c r="B2409"/>
      <c r="C2409" t="s">
        <v>680</v>
      </c>
      <c r="D2409"/>
      <c r="E2409" t="s">
        <v>3475</v>
      </c>
      <c r="F2409" s="67"/>
      <c r="G2409" s="67"/>
      <c r="H2409" s="67"/>
    </row>
    <row r="2410" spans="1:8" s="2" customFormat="1" x14ac:dyDescent="0.25">
      <c r="A2410" t="s">
        <v>1052</v>
      </c>
      <c r="B2410"/>
      <c r="C2410" t="s">
        <v>680</v>
      </c>
      <c r="D2410"/>
      <c r="E2410" t="s">
        <v>3476</v>
      </c>
      <c r="F2410" s="67"/>
      <c r="G2410" s="67"/>
      <c r="H2410" s="67"/>
    </row>
    <row r="2411" spans="1:8" s="2" customFormat="1" x14ac:dyDescent="0.25">
      <c r="A2411" t="s">
        <v>1052</v>
      </c>
      <c r="B2411"/>
      <c r="C2411" t="s">
        <v>680</v>
      </c>
      <c r="D2411"/>
      <c r="E2411" t="s">
        <v>3477</v>
      </c>
      <c r="F2411" s="67"/>
      <c r="G2411" s="67"/>
      <c r="H2411" s="67"/>
    </row>
    <row r="2412" spans="1:8" s="2" customFormat="1" x14ac:dyDescent="0.25">
      <c r="A2412" t="s">
        <v>1052</v>
      </c>
      <c r="B2412"/>
      <c r="C2412" t="s">
        <v>680</v>
      </c>
      <c r="D2412"/>
      <c r="E2412" t="s">
        <v>3478</v>
      </c>
      <c r="F2412" s="67"/>
      <c r="G2412" s="67"/>
      <c r="H2412" s="67"/>
    </row>
    <row r="2413" spans="1:8" s="2" customFormat="1" x14ac:dyDescent="0.25">
      <c r="A2413" t="s">
        <v>1052</v>
      </c>
      <c r="B2413"/>
      <c r="C2413" t="s">
        <v>682</v>
      </c>
      <c r="D2413"/>
      <c r="E2413" t="s">
        <v>3479</v>
      </c>
      <c r="F2413" s="67"/>
      <c r="G2413" s="67"/>
      <c r="H2413" s="67"/>
    </row>
    <row r="2414" spans="1:8" s="2" customFormat="1" x14ac:dyDescent="0.25">
      <c r="A2414" t="s">
        <v>1052</v>
      </c>
      <c r="B2414"/>
      <c r="C2414" t="s">
        <v>682</v>
      </c>
      <c r="D2414"/>
      <c r="E2414" t="s">
        <v>3480</v>
      </c>
      <c r="F2414" s="67"/>
      <c r="G2414" s="67"/>
      <c r="H2414" s="67"/>
    </row>
    <row r="2415" spans="1:8" s="2" customFormat="1" x14ac:dyDescent="0.25">
      <c r="A2415" t="s">
        <v>1052</v>
      </c>
      <c r="B2415"/>
      <c r="C2415" t="s">
        <v>682</v>
      </c>
      <c r="D2415"/>
      <c r="E2415" t="s">
        <v>3481</v>
      </c>
      <c r="F2415" s="67"/>
      <c r="G2415" s="67"/>
      <c r="H2415" s="67"/>
    </row>
    <row r="2416" spans="1:8" s="2" customFormat="1" x14ac:dyDescent="0.25">
      <c r="A2416" t="s">
        <v>1052</v>
      </c>
      <c r="B2416"/>
      <c r="C2416" t="s">
        <v>682</v>
      </c>
      <c r="D2416"/>
      <c r="E2416" t="s">
        <v>3482</v>
      </c>
      <c r="F2416" s="67"/>
      <c r="G2416" s="67"/>
      <c r="H2416" s="67"/>
    </row>
    <row r="2417" spans="1:8" s="2" customFormat="1" x14ac:dyDescent="0.25">
      <c r="A2417" t="s">
        <v>1052</v>
      </c>
      <c r="B2417"/>
      <c r="C2417" t="s">
        <v>682</v>
      </c>
      <c r="D2417"/>
      <c r="E2417" t="s">
        <v>3483</v>
      </c>
      <c r="F2417" s="67"/>
      <c r="G2417" s="67"/>
      <c r="H2417" s="67"/>
    </row>
    <row r="2418" spans="1:8" s="2" customFormat="1" x14ac:dyDescent="0.25">
      <c r="A2418" t="s">
        <v>1052</v>
      </c>
      <c r="B2418"/>
      <c r="C2418" t="s">
        <v>682</v>
      </c>
      <c r="D2418"/>
      <c r="E2418" t="s">
        <v>3484</v>
      </c>
      <c r="F2418" s="67"/>
      <c r="G2418" s="67"/>
      <c r="H2418" s="67"/>
    </row>
    <row r="2419" spans="1:8" s="2" customFormat="1" x14ac:dyDescent="0.25">
      <c r="A2419" t="s">
        <v>1052</v>
      </c>
      <c r="B2419"/>
      <c r="C2419" t="s">
        <v>682</v>
      </c>
      <c r="D2419"/>
      <c r="E2419" t="s">
        <v>3485</v>
      </c>
      <c r="F2419" s="67"/>
      <c r="G2419" s="67"/>
      <c r="H2419" s="67"/>
    </row>
    <row r="2420" spans="1:8" s="2" customFormat="1" x14ac:dyDescent="0.25">
      <c r="A2420" t="s">
        <v>1052</v>
      </c>
      <c r="B2420"/>
      <c r="C2420" t="s">
        <v>682</v>
      </c>
      <c r="D2420"/>
      <c r="E2420" t="s">
        <v>3486</v>
      </c>
      <c r="F2420" s="67"/>
      <c r="G2420" s="67"/>
      <c r="H2420" s="67"/>
    </row>
    <row r="2421" spans="1:8" s="2" customFormat="1" x14ac:dyDescent="0.25">
      <c r="A2421" t="s">
        <v>1052</v>
      </c>
      <c r="B2421"/>
      <c r="C2421" t="s">
        <v>685</v>
      </c>
      <c r="D2421"/>
      <c r="E2421" t="s">
        <v>3487</v>
      </c>
      <c r="F2421" s="67"/>
      <c r="G2421" s="67"/>
      <c r="H2421" s="67"/>
    </row>
    <row r="2422" spans="1:8" s="2" customFormat="1" x14ac:dyDescent="0.25">
      <c r="A2422" t="s">
        <v>1052</v>
      </c>
      <c r="B2422"/>
      <c r="C2422" t="s">
        <v>685</v>
      </c>
      <c r="D2422"/>
      <c r="E2422" t="s">
        <v>3488</v>
      </c>
      <c r="F2422" s="67"/>
      <c r="G2422" s="67"/>
      <c r="H2422" s="67"/>
    </row>
    <row r="2423" spans="1:8" s="2" customFormat="1" x14ac:dyDescent="0.25">
      <c r="A2423" t="s">
        <v>1052</v>
      </c>
      <c r="B2423"/>
      <c r="C2423" t="s">
        <v>685</v>
      </c>
      <c r="D2423"/>
      <c r="E2423" t="s">
        <v>3489</v>
      </c>
      <c r="F2423" s="67"/>
      <c r="G2423" s="67"/>
      <c r="H2423" s="67"/>
    </row>
    <row r="2424" spans="1:8" s="2" customFormat="1" x14ac:dyDescent="0.25">
      <c r="A2424" t="s">
        <v>1052</v>
      </c>
      <c r="B2424"/>
      <c r="C2424" t="s">
        <v>685</v>
      </c>
      <c r="D2424"/>
      <c r="E2424" t="s">
        <v>3490</v>
      </c>
      <c r="F2424" s="67"/>
      <c r="G2424" s="67"/>
      <c r="H2424" s="67"/>
    </row>
    <row r="2425" spans="1:8" s="2" customFormat="1" x14ac:dyDescent="0.25">
      <c r="A2425" t="s">
        <v>1052</v>
      </c>
      <c r="B2425"/>
      <c r="C2425" t="s">
        <v>685</v>
      </c>
      <c r="D2425"/>
      <c r="E2425" t="s">
        <v>3491</v>
      </c>
      <c r="F2425" s="67"/>
      <c r="G2425" s="67"/>
      <c r="H2425" s="67"/>
    </row>
    <row r="2426" spans="1:8" s="2" customFormat="1" x14ac:dyDescent="0.25">
      <c r="A2426" t="s">
        <v>1052</v>
      </c>
      <c r="B2426"/>
      <c r="C2426" t="s">
        <v>685</v>
      </c>
      <c r="D2426"/>
      <c r="E2426" t="s">
        <v>3492</v>
      </c>
      <c r="F2426" s="67"/>
      <c r="G2426" s="67"/>
      <c r="H2426" s="67"/>
    </row>
    <row r="2427" spans="1:8" s="2" customFormat="1" x14ac:dyDescent="0.25">
      <c r="A2427" t="s">
        <v>1052</v>
      </c>
      <c r="B2427"/>
      <c r="C2427" t="s">
        <v>685</v>
      </c>
      <c r="D2427"/>
      <c r="E2427" t="s">
        <v>3493</v>
      </c>
      <c r="F2427" s="67"/>
      <c r="G2427" s="67"/>
      <c r="H2427" s="67"/>
    </row>
    <row r="2428" spans="1:8" s="2" customFormat="1" x14ac:dyDescent="0.25">
      <c r="A2428" t="s">
        <v>1052</v>
      </c>
      <c r="B2428"/>
      <c r="C2428" t="s">
        <v>685</v>
      </c>
      <c r="D2428"/>
      <c r="E2428" t="s">
        <v>3494</v>
      </c>
      <c r="F2428" s="67"/>
      <c r="G2428" s="67"/>
      <c r="H2428" s="67"/>
    </row>
    <row r="2429" spans="1:8" s="2" customFormat="1" x14ac:dyDescent="0.25">
      <c r="A2429" t="s">
        <v>1052</v>
      </c>
      <c r="B2429"/>
      <c r="C2429" t="s">
        <v>685</v>
      </c>
      <c r="D2429"/>
      <c r="E2429" t="s">
        <v>3495</v>
      </c>
      <c r="F2429" s="67"/>
      <c r="G2429" s="67"/>
      <c r="H2429" s="67"/>
    </row>
    <row r="2430" spans="1:8" s="2" customFormat="1" x14ac:dyDescent="0.25">
      <c r="A2430" t="s">
        <v>1052</v>
      </c>
      <c r="B2430"/>
      <c r="C2430" t="s">
        <v>685</v>
      </c>
      <c r="D2430"/>
      <c r="E2430" t="s">
        <v>3496</v>
      </c>
      <c r="F2430" s="67"/>
      <c r="G2430" s="67"/>
      <c r="H2430" s="67"/>
    </row>
    <row r="2431" spans="1:8" s="2" customFormat="1" x14ac:dyDescent="0.25">
      <c r="A2431" t="s">
        <v>1052</v>
      </c>
      <c r="B2431"/>
      <c r="C2431" t="s">
        <v>685</v>
      </c>
      <c r="D2431"/>
      <c r="E2431" t="s">
        <v>3497</v>
      </c>
      <c r="F2431" s="67"/>
      <c r="G2431" s="67"/>
      <c r="H2431" s="67"/>
    </row>
    <row r="2432" spans="1:8" s="2" customFormat="1" x14ac:dyDescent="0.25">
      <c r="A2432" t="s">
        <v>1052</v>
      </c>
      <c r="B2432"/>
      <c r="C2432" t="s">
        <v>685</v>
      </c>
      <c r="D2432"/>
      <c r="E2432" t="s">
        <v>3498</v>
      </c>
      <c r="F2432" s="67"/>
      <c r="G2432" s="67"/>
      <c r="H2432" s="67"/>
    </row>
    <row r="2433" spans="1:8" s="2" customFormat="1" x14ac:dyDescent="0.25">
      <c r="A2433" t="s">
        <v>1052</v>
      </c>
      <c r="B2433"/>
      <c r="C2433" t="s">
        <v>685</v>
      </c>
      <c r="D2433"/>
      <c r="E2433" t="s">
        <v>3499</v>
      </c>
      <c r="F2433" s="67"/>
      <c r="G2433" s="67"/>
      <c r="H2433" s="67"/>
    </row>
    <row r="2434" spans="1:8" s="2" customFormat="1" x14ac:dyDescent="0.25">
      <c r="A2434" t="s">
        <v>1052</v>
      </c>
      <c r="B2434"/>
      <c r="C2434" t="s">
        <v>685</v>
      </c>
      <c r="D2434"/>
      <c r="E2434" t="s">
        <v>3500</v>
      </c>
      <c r="F2434" s="67"/>
      <c r="G2434" s="67"/>
      <c r="H2434" s="67"/>
    </row>
    <row r="2435" spans="1:8" s="2" customFormat="1" x14ac:dyDescent="0.25">
      <c r="A2435" t="s">
        <v>1052</v>
      </c>
      <c r="B2435"/>
      <c r="C2435" t="s">
        <v>685</v>
      </c>
      <c r="D2435"/>
      <c r="E2435" t="s">
        <v>3501</v>
      </c>
      <c r="F2435" s="67"/>
      <c r="G2435" s="67"/>
      <c r="H2435" s="67"/>
    </row>
    <row r="2436" spans="1:8" s="2" customFormat="1" x14ac:dyDescent="0.25">
      <c r="A2436" t="s">
        <v>1052</v>
      </c>
      <c r="B2436"/>
      <c r="C2436" t="s">
        <v>685</v>
      </c>
      <c r="D2436"/>
      <c r="E2436" t="s">
        <v>3502</v>
      </c>
      <c r="F2436" s="67"/>
      <c r="G2436" s="67"/>
      <c r="H2436" s="67"/>
    </row>
    <row r="2437" spans="1:8" s="2" customFormat="1" x14ac:dyDescent="0.25">
      <c r="A2437" t="s">
        <v>1052</v>
      </c>
      <c r="B2437"/>
      <c r="C2437" t="s">
        <v>685</v>
      </c>
      <c r="D2437"/>
      <c r="E2437" t="s">
        <v>3503</v>
      </c>
      <c r="F2437" s="67"/>
      <c r="G2437" s="67"/>
      <c r="H2437" s="67"/>
    </row>
    <row r="2438" spans="1:8" s="2" customFormat="1" x14ac:dyDescent="0.25">
      <c r="A2438" t="s">
        <v>1052</v>
      </c>
      <c r="B2438"/>
      <c r="C2438" t="s">
        <v>685</v>
      </c>
      <c r="D2438"/>
      <c r="E2438" t="s">
        <v>3504</v>
      </c>
      <c r="F2438" s="67"/>
      <c r="G2438" s="67"/>
      <c r="H2438" s="67"/>
    </row>
    <row r="2439" spans="1:8" s="2" customFormat="1" x14ac:dyDescent="0.25">
      <c r="A2439" t="s">
        <v>1052</v>
      </c>
      <c r="B2439"/>
      <c r="C2439" t="s">
        <v>685</v>
      </c>
      <c r="D2439"/>
      <c r="E2439" t="s">
        <v>1427</v>
      </c>
      <c r="F2439" s="67"/>
      <c r="G2439" s="67"/>
      <c r="H2439" s="67"/>
    </row>
    <row r="2440" spans="1:8" s="2" customFormat="1" x14ac:dyDescent="0.25">
      <c r="A2440" t="s">
        <v>1052</v>
      </c>
      <c r="B2440"/>
      <c r="C2440" t="s">
        <v>685</v>
      </c>
      <c r="D2440"/>
      <c r="E2440" t="s">
        <v>3505</v>
      </c>
      <c r="F2440" s="67"/>
      <c r="G2440" s="67"/>
      <c r="H2440" s="67"/>
    </row>
    <row r="2441" spans="1:8" s="2" customFormat="1" x14ac:dyDescent="0.25">
      <c r="A2441" t="s">
        <v>1052</v>
      </c>
      <c r="B2441"/>
      <c r="C2441" t="s">
        <v>685</v>
      </c>
      <c r="D2441"/>
      <c r="E2441" t="s">
        <v>3506</v>
      </c>
      <c r="F2441" s="67"/>
      <c r="G2441" s="67"/>
      <c r="H2441" s="67"/>
    </row>
    <row r="2442" spans="1:8" s="2" customFormat="1" x14ac:dyDescent="0.25">
      <c r="A2442" t="s">
        <v>1052</v>
      </c>
      <c r="B2442"/>
      <c r="C2442" t="s">
        <v>685</v>
      </c>
      <c r="D2442"/>
      <c r="E2442" t="s">
        <v>3507</v>
      </c>
      <c r="F2442" s="67"/>
      <c r="G2442" s="67"/>
      <c r="H2442" s="67"/>
    </row>
    <row r="2443" spans="1:8" s="2" customFormat="1" x14ac:dyDescent="0.25">
      <c r="A2443" t="s">
        <v>1052</v>
      </c>
      <c r="B2443"/>
      <c r="C2443" t="s">
        <v>685</v>
      </c>
      <c r="D2443"/>
      <c r="E2443" t="s">
        <v>3508</v>
      </c>
      <c r="F2443" s="67"/>
      <c r="G2443" s="67"/>
      <c r="H2443" s="67"/>
    </row>
    <row r="2444" spans="1:8" s="2" customFormat="1" x14ac:dyDescent="0.25">
      <c r="A2444" t="s">
        <v>1052</v>
      </c>
      <c r="B2444"/>
      <c r="C2444" t="s">
        <v>685</v>
      </c>
      <c r="D2444"/>
      <c r="E2444" t="s">
        <v>3509</v>
      </c>
      <c r="F2444" s="67"/>
      <c r="G2444" s="67"/>
      <c r="H2444" s="67"/>
    </row>
    <row r="2445" spans="1:8" s="2" customFormat="1" x14ac:dyDescent="0.25">
      <c r="A2445" t="s">
        <v>1052</v>
      </c>
      <c r="B2445"/>
      <c r="C2445" t="s">
        <v>3510</v>
      </c>
      <c r="D2445"/>
      <c r="E2445" t="s">
        <v>1388</v>
      </c>
      <c r="F2445" s="67"/>
      <c r="G2445" s="67"/>
      <c r="H2445" s="67"/>
    </row>
    <row r="2446" spans="1:8" s="2" customFormat="1" x14ac:dyDescent="0.25">
      <c r="A2446" t="s">
        <v>1052</v>
      </c>
      <c r="B2446"/>
      <c r="C2446" t="s">
        <v>459</v>
      </c>
      <c r="D2446"/>
      <c r="E2446" t="s">
        <v>3511</v>
      </c>
      <c r="F2446" s="67"/>
      <c r="G2446" s="67"/>
      <c r="H2446" s="67"/>
    </row>
    <row r="2447" spans="1:8" s="2" customFormat="1" x14ac:dyDescent="0.25">
      <c r="A2447" t="s">
        <v>1052</v>
      </c>
      <c r="B2447"/>
      <c r="C2447" t="s">
        <v>459</v>
      </c>
      <c r="D2447"/>
      <c r="E2447" t="s">
        <v>3512</v>
      </c>
      <c r="F2447" s="67"/>
      <c r="G2447" s="67"/>
      <c r="H2447" s="67"/>
    </row>
    <row r="2448" spans="1:8" s="2" customFormat="1" x14ac:dyDescent="0.25">
      <c r="A2448" t="s">
        <v>1052</v>
      </c>
      <c r="B2448"/>
      <c r="C2448" t="s">
        <v>459</v>
      </c>
      <c r="D2448"/>
      <c r="E2448" t="s">
        <v>3513</v>
      </c>
      <c r="F2448" s="67"/>
      <c r="G2448" s="67"/>
      <c r="H2448" s="67"/>
    </row>
    <row r="2449" spans="1:8" s="2" customFormat="1" x14ac:dyDescent="0.25">
      <c r="A2449" t="s">
        <v>1052</v>
      </c>
      <c r="B2449"/>
      <c r="C2449" t="s">
        <v>459</v>
      </c>
      <c r="D2449"/>
      <c r="E2449" t="s">
        <v>3514</v>
      </c>
      <c r="F2449" s="67"/>
      <c r="G2449" s="67"/>
      <c r="H2449" s="67"/>
    </row>
    <row r="2450" spans="1:8" s="2" customFormat="1" x14ac:dyDescent="0.25">
      <c r="A2450" t="s">
        <v>1052</v>
      </c>
      <c r="B2450"/>
      <c r="C2450" t="s">
        <v>459</v>
      </c>
      <c r="D2450"/>
      <c r="E2450" t="s">
        <v>3515</v>
      </c>
      <c r="F2450" s="67"/>
      <c r="G2450" s="67"/>
      <c r="H2450" s="67"/>
    </row>
    <row r="2451" spans="1:8" s="2" customFormat="1" x14ac:dyDescent="0.25">
      <c r="A2451" t="s">
        <v>1052</v>
      </c>
      <c r="B2451"/>
      <c r="C2451" t="s">
        <v>459</v>
      </c>
      <c r="D2451"/>
      <c r="E2451" t="s">
        <v>3516</v>
      </c>
      <c r="F2451" s="67"/>
      <c r="G2451" s="67"/>
      <c r="H2451" s="67"/>
    </row>
    <row r="2452" spans="1:8" s="2" customFormat="1" x14ac:dyDescent="0.25">
      <c r="A2452" t="s">
        <v>1052</v>
      </c>
      <c r="B2452"/>
      <c r="C2452" t="s">
        <v>459</v>
      </c>
      <c r="D2452"/>
      <c r="E2452" t="s">
        <v>3517</v>
      </c>
      <c r="F2452" s="67"/>
      <c r="G2452" s="67"/>
      <c r="H2452" s="67"/>
    </row>
    <row r="2453" spans="1:8" s="2" customFormat="1" x14ac:dyDescent="0.25">
      <c r="A2453" t="s">
        <v>1052</v>
      </c>
      <c r="B2453"/>
      <c r="C2453" t="s">
        <v>459</v>
      </c>
      <c r="D2453"/>
      <c r="E2453" t="s">
        <v>3518</v>
      </c>
      <c r="F2453" s="67"/>
      <c r="G2453" s="67"/>
      <c r="H2453" s="67"/>
    </row>
    <row r="2454" spans="1:8" s="2" customFormat="1" x14ac:dyDescent="0.25">
      <c r="A2454" t="s">
        <v>1052</v>
      </c>
      <c r="B2454"/>
      <c r="C2454" t="s">
        <v>459</v>
      </c>
      <c r="D2454"/>
      <c r="E2454" t="s">
        <v>3519</v>
      </c>
      <c r="F2454" s="67"/>
      <c r="G2454" s="67"/>
      <c r="H2454" s="67"/>
    </row>
    <row r="2455" spans="1:8" s="2" customFormat="1" x14ac:dyDescent="0.25">
      <c r="A2455" t="s">
        <v>1052</v>
      </c>
      <c r="B2455"/>
      <c r="C2455" t="s">
        <v>459</v>
      </c>
      <c r="D2455"/>
      <c r="E2455" t="s">
        <v>3520</v>
      </c>
      <c r="F2455" s="67"/>
      <c r="G2455" s="67"/>
      <c r="H2455" s="67"/>
    </row>
    <row r="2456" spans="1:8" s="2" customFormat="1" x14ac:dyDescent="0.25">
      <c r="A2456" t="s">
        <v>1052</v>
      </c>
      <c r="B2456"/>
      <c r="C2456" t="s">
        <v>459</v>
      </c>
      <c r="D2456"/>
      <c r="E2456" t="s">
        <v>3521</v>
      </c>
      <c r="F2456" s="67"/>
      <c r="G2456" s="67"/>
      <c r="H2456" s="67"/>
    </row>
    <row r="2457" spans="1:8" s="2" customFormat="1" x14ac:dyDescent="0.25">
      <c r="A2457" t="s">
        <v>1052</v>
      </c>
      <c r="B2457"/>
      <c r="C2457" t="s">
        <v>459</v>
      </c>
      <c r="D2457"/>
      <c r="E2457" t="s">
        <v>3522</v>
      </c>
      <c r="F2457" s="67"/>
      <c r="G2457" s="67"/>
      <c r="H2457" s="67"/>
    </row>
    <row r="2458" spans="1:8" s="2" customFormat="1" x14ac:dyDescent="0.25">
      <c r="A2458" t="s">
        <v>1052</v>
      </c>
      <c r="B2458"/>
      <c r="C2458" t="s">
        <v>459</v>
      </c>
      <c r="D2458"/>
      <c r="E2458" t="s">
        <v>3523</v>
      </c>
      <c r="F2458" s="67"/>
      <c r="G2458" s="67"/>
      <c r="H2458" s="67"/>
    </row>
    <row r="2459" spans="1:8" s="2" customFormat="1" x14ac:dyDescent="0.25">
      <c r="A2459" t="s">
        <v>1052</v>
      </c>
      <c r="B2459"/>
      <c r="C2459" t="s">
        <v>459</v>
      </c>
      <c r="D2459"/>
      <c r="E2459" t="s">
        <v>3524</v>
      </c>
      <c r="F2459" s="67"/>
      <c r="G2459" s="67"/>
      <c r="H2459" s="67"/>
    </row>
    <row r="2460" spans="1:8" s="2" customFormat="1" x14ac:dyDescent="0.25">
      <c r="A2460" t="s">
        <v>1052</v>
      </c>
      <c r="B2460"/>
      <c r="C2460" t="s">
        <v>459</v>
      </c>
      <c r="D2460"/>
      <c r="E2460" t="s">
        <v>3525</v>
      </c>
      <c r="F2460" s="67"/>
      <c r="G2460" s="67"/>
      <c r="H2460" s="67"/>
    </row>
    <row r="2461" spans="1:8" s="2" customFormat="1" x14ac:dyDescent="0.25">
      <c r="A2461" t="s">
        <v>1052</v>
      </c>
      <c r="B2461"/>
      <c r="C2461" t="s">
        <v>459</v>
      </c>
      <c r="D2461"/>
      <c r="E2461" t="s">
        <v>3526</v>
      </c>
      <c r="F2461" s="67"/>
      <c r="G2461" s="67"/>
      <c r="H2461" s="67"/>
    </row>
    <row r="2462" spans="1:8" s="2" customFormat="1" x14ac:dyDescent="0.25">
      <c r="A2462" t="s">
        <v>1052</v>
      </c>
      <c r="B2462"/>
      <c r="C2462" t="s">
        <v>459</v>
      </c>
      <c r="D2462"/>
      <c r="E2462" t="s">
        <v>3527</v>
      </c>
      <c r="F2462" s="67"/>
      <c r="G2462" s="67"/>
      <c r="H2462" s="67"/>
    </row>
    <row r="2463" spans="1:8" s="2" customFormat="1" x14ac:dyDescent="0.25">
      <c r="A2463" t="s">
        <v>1052</v>
      </c>
      <c r="B2463"/>
      <c r="C2463" t="s">
        <v>459</v>
      </c>
      <c r="D2463"/>
      <c r="E2463" t="s">
        <v>3528</v>
      </c>
      <c r="F2463" s="67"/>
      <c r="G2463" s="67"/>
      <c r="H2463" s="67"/>
    </row>
    <row r="2464" spans="1:8" s="2" customFormat="1" x14ac:dyDescent="0.25">
      <c r="A2464" t="s">
        <v>1052</v>
      </c>
      <c r="B2464"/>
      <c r="C2464" t="s">
        <v>459</v>
      </c>
      <c r="D2464"/>
      <c r="E2464" t="s">
        <v>3529</v>
      </c>
      <c r="F2464" s="67"/>
      <c r="G2464" s="67"/>
      <c r="H2464" s="67"/>
    </row>
    <row r="2465" spans="1:8" s="2" customFormat="1" x14ac:dyDescent="0.25">
      <c r="A2465" t="s">
        <v>1052</v>
      </c>
      <c r="B2465"/>
      <c r="C2465" t="s">
        <v>459</v>
      </c>
      <c r="D2465"/>
      <c r="E2465" t="s">
        <v>3530</v>
      </c>
      <c r="F2465" s="67"/>
      <c r="G2465" s="67"/>
      <c r="H2465" s="67"/>
    </row>
    <row r="2466" spans="1:8" s="2" customFormat="1" x14ac:dyDescent="0.25">
      <c r="A2466" t="s">
        <v>1052</v>
      </c>
      <c r="B2466"/>
      <c r="C2466" t="s">
        <v>459</v>
      </c>
      <c r="D2466"/>
      <c r="E2466" t="s">
        <v>3531</v>
      </c>
      <c r="F2466" s="67"/>
      <c r="G2466" s="67"/>
      <c r="H2466" s="67"/>
    </row>
    <row r="2467" spans="1:8" s="2" customFormat="1" x14ac:dyDescent="0.25">
      <c r="A2467" t="s">
        <v>1052</v>
      </c>
      <c r="B2467"/>
      <c r="C2467" t="s">
        <v>3532</v>
      </c>
      <c r="D2467"/>
      <c r="E2467" t="s">
        <v>3533</v>
      </c>
      <c r="F2467" s="67"/>
      <c r="G2467" s="67"/>
      <c r="H2467" s="67"/>
    </row>
    <row r="2468" spans="1:8" s="2" customFormat="1" x14ac:dyDescent="0.25">
      <c r="A2468" t="s">
        <v>1052</v>
      </c>
      <c r="B2468"/>
      <c r="C2468" t="s">
        <v>687</v>
      </c>
      <c r="D2468"/>
      <c r="E2468" t="s">
        <v>3534</v>
      </c>
      <c r="F2468" s="67"/>
      <c r="G2468" s="67"/>
      <c r="H2468" s="67"/>
    </row>
    <row r="2469" spans="1:8" s="2" customFormat="1" x14ac:dyDescent="0.25">
      <c r="A2469" t="s">
        <v>1052</v>
      </c>
      <c r="B2469"/>
      <c r="C2469" t="s">
        <v>687</v>
      </c>
      <c r="D2469"/>
      <c r="E2469" t="s">
        <v>3535</v>
      </c>
      <c r="F2469" s="67"/>
      <c r="G2469" s="67"/>
      <c r="H2469" s="67"/>
    </row>
    <row r="2470" spans="1:8" s="2" customFormat="1" x14ac:dyDescent="0.25">
      <c r="A2470" t="s">
        <v>1052</v>
      </c>
      <c r="B2470"/>
      <c r="C2470" t="s">
        <v>687</v>
      </c>
      <c r="D2470"/>
      <c r="E2470" t="s">
        <v>3536</v>
      </c>
      <c r="F2470" s="67"/>
      <c r="G2470" s="67"/>
      <c r="H2470" s="67"/>
    </row>
    <row r="2471" spans="1:8" s="2" customFormat="1" x14ac:dyDescent="0.25">
      <c r="A2471" t="s">
        <v>1052</v>
      </c>
      <c r="B2471"/>
      <c r="C2471" t="s">
        <v>687</v>
      </c>
      <c r="D2471"/>
      <c r="E2471" t="s">
        <v>3537</v>
      </c>
      <c r="F2471" s="67"/>
      <c r="G2471" s="67"/>
      <c r="H2471" s="67"/>
    </row>
    <row r="2472" spans="1:8" s="2" customFormat="1" x14ac:dyDescent="0.25">
      <c r="A2472" t="s">
        <v>1052</v>
      </c>
      <c r="B2472"/>
      <c r="C2472" t="s">
        <v>687</v>
      </c>
      <c r="D2472"/>
      <c r="E2472" t="s">
        <v>3538</v>
      </c>
      <c r="F2472" s="67"/>
      <c r="G2472" s="67"/>
      <c r="H2472" s="67"/>
    </row>
    <row r="2473" spans="1:8" s="2" customFormat="1" x14ac:dyDescent="0.25">
      <c r="A2473" t="s">
        <v>1052</v>
      </c>
      <c r="B2473"/>
      <c r="C2473" t="s">
        <v>687</v>
      </c>
      <c r="D2473"/>
      <c r="E2473" t="s">
        <v>3539</v>
      </c>
      <c r="F2473" s="67"/>
      <c r="G2473" s="67"/>
      <c r="H2473" s="67"/>
    </row>
    <row r="2474" spans="1:8" s="2" customFormat="1" x14ac:dyDescent="0.25">
      <c r="A2474" t="s">
        <v>1052</v>
      </c>
      <c r="B2474"/>
      <c r="C2474" t="s">
        <v>687</v>
      </c>
      <c r="D2474"/>
      <c r="E2474" t="s">
        <v>3540</v>
      </c>
      <c r="F2474" s="67"/>
      <c r="G2474" s="67"/>
      <c r="H2474" s="67"/>
    </row>
    <row r="2475" spans="1:8" s="2" customFormat="1" x14ac:dyDescent="0.25">
      <c r="A2475" t="s">
        <v>1052</v>
      </c>
      <c r="B2475"/>
      <c r="C2475" t="s">
        <v>687</v>
      </c>
      <c r="D2475"/>
      <c r="E2475" t="s">
        <v>3541</v>
      </c>
      <c r="F2475" s="67"/>
      <c r="G2475" s="67"/>
      <c r="H2475" s="67"/>
    </row>
    <row r="2476" spans="1:8" s="2" customFormat="1" x14ac:dyDescent="0.25">
      <c r="A2476" t="s">
        <v>1052</v>
      </c>
      <c r="B2476"/>
      <c r="C2476" t="s">
        <v>687</v>
      </c>
      <c r="D2476"/>
      <c r="E2476" t="s">
        <v>3542</v>
      </c>
      <c r="F2476" s="67"/>
      <c r="G2476" s="67"/>
      <c r="H2476" s="67"/>
    </row>
    <row r="2477" spans="1:8" s="2" customFormat="1" x14ac:dyDescent="0.25">
      <c r="A2477" t="s">
        <v>1052</v>
      </c>
      <c r="B2477"/>
      <c r="C2477" t="s">
        <v>687</v>
      </c>
      <c r="D2477"/>
      <c r="E2477" t="s">
        <v>3543</v>
      </c>
      <c r="F2477" s="67"/>
      <c r="G2477" s="67"/>
      <c r="H2477" s="67"/>
    </row>
    <row r="2478" spans="1:8" s="2" customFormat="1" x14ac:dyDescent="0.25">
      <c r="A2478" t="s">
        <v>1052</v>
      </c>
      <c r="B2478"/>
      <c r="C2478" t="s">
        <v>687</v>
      </c>
      <c r="D2478"/>
      <c r="E2478" t="s">
        <v>3544</v>
      </c>
      <c r="F2478" s="67"/>
      <c r="G2478" s="67"/>
      <c r="H2478" s="67"/>
    </row>
    <row r="2479" spans="1:8" s="2" customFormat="1" x14ac:dyDescent="0.25">
      <c r="A2479" t="s">
        <v>1052</v>
      </c>
      <c r="B2479"/>
      <c r="C2479" t="s">
        <v>687</v>
      </c>
      <c r="D2479"/>
      <c r="E2479" t="s">
        <v>3545</v>
      </c>
      <c r="F2479" s="67"/>
      <c r="G2479" s="67"/>
      <c r="H2479" s="67"/>
    </row>
    <row r="2480" spans="1:8" s="2" customFormat="1" x14ac:dyDescent="0.25">
      <c r="A2480" t="s">
        <v>1052</v>
      </c>
      <c r="B2480"/>
      <c r="C2480" t="s">
        <v>687</v>
      </c>
      <c r="D2480"/>
      <c r="E2480" t="s">
        <v>3546</v>
      </c>
      <c r="F2480" s="67"/>
      <c r="G2480" s="67"/>
      <c r="H2480" s="67"/>
    </row>
    <row r="2481" spans="1:8" s="2" customFormat="1" x14ac:dyDescent="0.25">
      <c r="A2481" t="s">
        <v>1052</v>
      </c>
      <c r="B2481"/>
      <c r="C2481" t="s">
        <v>687</v>
      </c>
      <c r="D2481"/>
      <c r="E2481" t="s">
        <v>3547</v>
      </c>
      <c r="F2481" s="67"/>
      <c r="G2481" s="67"/>
      <c r="H2481" s="67"/>
    </row>
    <row r="2482" spans="1:8" s="2" customFormat="1" x14ac:dyDescent="0.25">
      <c r="A2482" t="s">
        <v>1052</v>
      </c>
      <c r="B2482"/>
      <c r="C2482" t="s">
        <v>687</v>
      </c>
      <c r="D2482"/>
      <c r="E2482" t="s">
        <v>3548</v>
      </c>
      <c r="F2482" s="67"/>
      <c r="G2482" s="67"/>
      <c r="H2482" s="67"/>
    </row>
    <row r="2483" spans="1:8" s="2" customFormat="1" x14ac:dyDescent="0.25">
      <c r="A2483" t="s">
        <v>1052</v>
      </c>
      <c r="B2483"/>
      <c r="C2483" t="s">
        <v>687</v>
      </c>
      <c r="D2483"/>
      <c r="E2483" t="s">
        <v>3549</v>
      </c>
      <c r="F2483" s="67"/>
      <c r="G2483" s="67"/>
      <c r="H2483" s="67"/>
    </row>
    <row r="2484" spans="1:8" s="2" customFormat="1" x14ac:dyDescent="0.25">
      <c r="A2484" t="s">
        <v>1052</v>
      </c>
      <c r="B2484"/>
      <c r="C2484" t="s">
        <v>687</v>
      </c>
      <c r="D2484"/>
      <c r="E2484" t="s">
        <v>3550</v>
      </c>
      <c r="F2484" s="67"/>
      <c r="G2484" s="67"/>
      <c r="H2484" s="67"/>
    </row>
    <row r="2485" spans="1:8" s="2" customFormat="1" x14ac:dyDescent="0.25">
      <c r="A2485" t="s">
        <v>1052</v>
      </c>
      <c r="B2485"/>
      <c r="C2485" t="s">
        <v>687</v>
      </c>
      <c r="D2485"/>
      <c r="E2485" t="s">
        <v>3551</v>
      </c>
      <c r="F2485" s="67"/>
      <c r="G2485" s="67"/>
      <c r="H2485" s="67"/>
    </row>
    <row r="2486" spans="1:8" s="2" customFormat="1" x14ac:dyDescent="0.25">
      <c r="A2486" t="s">
        <v>1052</v>
      </c>
      <c r="B2486"/>
      <c r="C2486" t="s">
        <v>687</v>
      </c>
      <c r="D2486"/>
      <c r="E2486" t="s">
        <v>3552</v>
      </c>
      <c r="F2486" s="67"/>
      <c r="G2486" s="67"/>
      <c r="H2486" s="67"/>
    </row>
    <row r="2487" spans="1:8" s="2" customFormat="1" x14ac:dyDescent="0.25">
      <c r="A2487" t="s">
        <v>1052</v>
      </c>
      <c r="B2487"/>
      <c r="C2487" t="s">
        <v>687</v>
      </c>
      <c r="D2487"/>
      <c r="E2487" t="s">
        <v>3553</v>
      </c>
      <c r="F2487" s="67"/>
      <c r="G2487" s="67"/>
      <c r="H2487" s="67"/>
    </row>
    <row r="2488" spans="1:8" s="2" customFormat="1" x14ac:dyDescent="0.25">
      <c r="A2488" t="s">
        <v>1052</v>
      </c>
      <c r="B2488"/>
      <c r="C2488" t="s">
        <v>687</v>
      </c>
      <c r="D2488"/>
      <c r="E2488" t="s">
        <v>3554</v>
      </c>
      <c r="F2488" s="67"/>
      <c r="G2488" s="67"/>
      <c r="H2488" s="67"/>
    </row>
    <row r="2489" spans="1:8" s="2" customFormat="1" x14ac:dyDescent="0.25">
      <c r="A2489" t="s">
        <v>1052</v>
      </c>
      <c r="B2489"/>
      <c r="C2489" t="s">
        <v>689</v>
      </c>
      <c r="D2489"/>
      <c r="E2489" t="s">
        <v>3555</v>
      </c>
      <c r="F2489" s="67"/>
      <c r="G2489" s="67"/>
      <c r="H2489" s="67"/>
    </row>
    <row r="2490" spans="1:8" s="2" customFormat="1" x14ac:dyDescent="0.25">
      <c r="A2490" t="s">
        <v>1052</v>
      </c>
      <c r="B2490"/>
      <c r="C2490" t="s">
        <v>689</v>
      </c>
      <c r="D2490"/>
      <c r="E2490" t="s">
        <v>3556</v>
      </c>
      <c r="F2490" s="67"/>
      <c r="G2490" s="67"/>
      <c r="H2490" s="67"/>
    </row>
    <row r="2491" spans="1:8" s="2" customFormat="1" x14ac:dyDescent="0.25">
      <c r="A2491" t="s">
        <v>1052</v>
      </c>
      <c r="B2491"/>
      <c r="C2491" t="s">
        <v>689</v>
      </c>
      <c r="D2491"/>
      <c r="E2491" t="s">
        <v>3557</v>
      </c>
      <c r="F2491" s="67"/>
      <c r="G2491" s="67"/>
      <c r="H2491" s="67"/>
    </row>
    <row r="2492" spans="1:8" s="2" customFormat="1" x14ac:dyDescent="0.25">
      <c r="A2492" t="s">
        <v>1052</v>
      </c>
      <c r="B2492"/>
      <c r="C2492" t="s">
        <v>689</v>
      </c>
      <c r="D2492"/>
      <c r="E2492" t="s">
        <v>3558</v>
      </c>
      <c r="F2492" s="67"/>
      <c r="G2492" s="67"/>
      <c r="H2492" s="67"/>
    </row>
    <row r="2493" spans="1:8" s="2" customFormat="1" x14ac:dyDescent="0.25">
      <c r="A2493" t="s">
        <v>1052</v>
      </c>
      <c r="B2493"/>
      <c r="C2493" t="s">
        <v>689</v>
      </c>
      <c r="D2493"/>
      <c r="E2493" t="s">
        <v>3559</v>
      </c>
      <c r="F2493" s="67"/>
      <c r="G2493" s="67"/>
      <c r="H2493" s="67"/>
    </row>
    <row r="2494" spans="1:8" s="2" customFormat="1" x14ac:dyDescent="0.25">
      <c r="A2494" t="s">
        <v>1052</v>
      </c>
      <c r="B2494"/>
      <c r="C2494" t="s">
        <v>689</v>
      </c>
      <c r="D2494"/>
      <c r="E2494" t="s">
        <v>3560</v>
      </c>
      <c r="F2494" s="67"/>
      <c r="G2494" s="67"/>
      <c r="H2494" s="67"/>
    </row>
    <row r="2495" spans="1:8" s="2" customFormat="1" x14ac:dyDescent="0.25">
      <c r="A2495" t="s">
        <v>1052</v>
      </c>
      <c r="B2495"/>
      <c r="C2495" t="s">
        <v>689</v>
      </c>
      <c r="D2495"/>
      <c r="E2495" t="s">
        <v>3561</v>
      </c>
      <c r="F2495" s="67"/>
      <c r="G2495" s="67"/>
      <c r="H2495" s="67"/>
    </row>
    <row r="2496" spans="1:8" s="2" customFormat="1" x14ac:dyDescent="0.25">
      <c r="A2496" t="s">
        <v>1052</v>
      </c>
      <c r="B2496"/>
      <c r="C2496" t="s">
        <v>689</v>
      </c>
      <c r="D2496"/>
      <c r="E2496" t="s">
        <v>3562</v>
      </c>
      <c r="F2496" s="67"/>
      <c r="G2496" s="67"/>
      <c r="H2496" s="67"/>
    </row>
    <row r="2497" spans="1:8" s="2" customFormat="1" x14ac:dyDescent="0.25">
      <c r="A2497" t="s">
        <v>1052</v>
      </c>
      <c r="B2497"/>
      <c r="C2497" t="s">
        <v>689</v>
      </c>
      <c r="D2497"/>
      <c r="E2497" t="s">
        <v>3563</v>
      </c>
      <c r="F2497" s="67"/>
      <c r="G2497" s="67"/>
      <c r="H2497" s="67"/>
    </row>
    <row r="2498" spans="1:8" s="2" customFormat="1" x14ac:dyDescent="0.25">
      <c r="A2498" t="s">
        <v>1052</v>
      </c>
      <c r="B2498"/>
      <c r="C2498" t="s">
        <v>689</v>
      </c>
      <c r="D2498"/>
      <c r="E2498" t="s">
        <v>3564</v>
      </c>
      <c r="F2498" s="67"/>
      <c r="G2498" s="67"/>
      <c r="H2498" s="67"/>
    </row>
    <row r="2499" spans="1:8" s="2" customFormat="1" x14ac:dyDescent="0.25">
      <c r="A2499" t="s">
        <v>1052</v>
      </c>
      <c r="B2499"/>
      <c r="C2499" t="s">
        <v>689</v>
      </c>
      <c r="D2499"/>
      <c r="E2499" t="s">
        <v>3565</v>
      </c>
      <c r="F2499" s="67"/>
      <c r="G2499" s="67"/>
      <c r="H2499" s="67"/>
    </row>
    <row r="2500" spans="1:8" s="2" customFormat="1" x14ac:dyDescent="0.25">
      <c r="A2500" t="s">
        <v>1052</v>
      </c>
      <c r="B2500"/>
      <c r="C2500" t="s">
        <v>689</v>
      </c>
      <c r="D2500"/>
      <c r="E2500" t="s">
        <v>3566</v>
      </c>
      <c r="F2500" s="67"/>
      <c r="G2500" s="67"/>
      <c r="H2500" s="67"/>
    </row>
    <row r="2501" spans="1:8" s="2" customFormat="1" x14ac:dyDescent="0.25">
      <c r="A2501" t="s">
        <v>1052</v>
      </c>
      <c r="B2501"/>
      <c r="C2501" t="s">
        <v>689</v>
      </c>
      <c r="D2501"/>
      <c r="E2501" t="s">
        <v>3567</v>
      </c>
      <c r="F2501" s="67"/>
      <c r="G2501" s="67"/>
      <c r="H2501" s="67"/>
    </row>
    <row r="2502" spans="1:8" s="2" customFormat="1" x14ac:dyDescent="0.25">
      <c r="A2502" t="s">
        <v>1052</v>
      </c>
      <c r="B2502"/>
      <c r="C2502" t="s">
        <v>691</v>
      </c>
      <c r="D2502"/>
      <c r="E2502" t="s">
        <v>3568</v>
      </c>
      <c r="F2502" s="67"/>
      <c r="G2502" s="67"/>
      <c r="H2502" s="67"/>
    </row>
    <row r="2503" spans="1:8" s="2" customFormat="1" x14ac:dyDescent="0.25">
      <c r="A2503" t="s">
        <v>1052</v>
      </c>
      <c r="B2503"/>
      <c r="C2503" t="s">
        <v>691</v>
      </c>
      <c r="D2503"/>
      <c r="E2503" t="s">
        <v>3569</v>
      </c>
      <c r="F2503" s="67"/>
      <c r="G2503" s="67"/>
      <c r="H2503" s="67"/>
    </row>
    <row r="2504" spans="1:8" s="2" customFormat="1" x14ac:dyDescent="0.25">
      <c r="A2504" t="s">
        <v>1052</v>
      </c>
      <c r="B2504"/>
      <c r="C2504" t="s">
        <v>691</v>
      </c>
      <c r="D2504"/>
      <c r="E2504" t="s">
        <v>3570</v>
      </c>
      <c r="F2504" s="67"/>
      <c r="G2504" s="67"/>
      <c r="H2504" s="67"/>
    </row>
    <row r="2505" spans="1:8" s="2" customFormat="1" x14ac:dyDescent="0.25">
      <c r="A2505" t="s">
        <v>1052</v>
      </c>
      <c r="B2505"/>
      <c r="C2505" t="s">
        <v>691</v>
      </c>
      <c r="D2505"/>
      <c r="E2505" t="s">
        <v>3571</v>
      </c>
      <c r="F2505" s="67"/>
      <c r="G2505" s="67"/>
      <c r="H2505" s="67"/>
    </row>
    <row r="2506" spans="1:8" s="2" customFormat="1" x14ac:dyDescent="0.25">
      <c r="A2506" t="s">
        <v>1052</v>
      </c>
      <c r="B2506"/>
      <c r="C2506" t="s">
        <v>691</v>
      </c>
      <c r="D2506"/>
      <c r="E2506" t="s">
        <v>3572</v>
      </c>
      <c r="F2506" s="67"/>
      <c r="G2506" s="67"/>
      <c r="H2506" s="67"/>
    </row>
    <row r="2507" spans="1:8" s="2" customFormat="1" x14ac:dyDescent="0.25">
      <c r="A2507" t="s">
        <v>1052</v>
      </c>
      <c r="B2507"/>
      <c r="C2507" t="s">
        <v>691</v>
      </c>
      <c r="D2507"/>
      <c r="E2507" t="s">
        <v>3573</v>
      </c>
      <c r="F2507" s="67"/>
      <c r="G2507" s="67"/>
      <c r="H2507" s="67"/>
    </row>
    <row r="2508" spans="1:8" s="2" customFormat="1" x14ac:dyDescent="0.25">
      <c r="A2508" t="s">
        <v>1052</v>
      </c>
      <c r="B2508"/>
      <c r="C2508" t="s">
        <v>691</v>
      </c>
      <c r="D2508"/>
      <c r="E2508" t="s">
        <v>3574</v>
      </c>
      <c r="F2508" s="67"/>
      <c r="G2508" s="67"/>
      <c r="H2508" s="67"/>
    </row>
    <row r="2509" spans="1:8" s="2" customFormat="1" x14ac:dyDescent="0.25">
      <c r="A2509" t="s">
        <v>1052</v>
      </c>
      <c r="B2509"/>
      <c r="C2509" t="s">
        <v>691</v>
      </c>
      <c r="D2509"/>
      <c r="E2509" t="s">
        <v>3575</v>
      </c>
      <c r="F2509" s="67"/>
      <c r="G2509" s="67"/>
      <c r="H2509" s="67"/>
    </row>
    <row r="2510" spans="1:8" s="2" customFormat="1" x14ac:dyDescent="0.25">
      <c r="A2510" t="s">
        <v>1052</v>
      </c>
      <c r="B2510"/>
      <c r="C2510" t="s">
        <v>691</v>
      </c>
      <c r="D2510"/>
      <c r="E2510" t="s">
        <v>1442</v>
      </c>
      <c r="F2510" s="67"/>
      <c r="G2510" s="67"/>
      <c r="H2510" s="67"/>
    </row>
    <row r="2511" spans="1:8" s="2" customFormat="1" x14ac:dyDescent="0.25">
      <c r="A2511" t="s">
        <v>1052</v>
      </c>
      <c r="B2511"/>
      <c r="C2511" t="s">
        <v>691</v>
      </c>
      <c r="D2511"/>
      <c r="E2511" t="s">
        <v>3576</v>
      </c>
      <c r="F2511" s="67"/>
      <c r="G2511" s="67"/>
      <c r="H2511" s="67"/>
    </row>
    <row r="2512" spans="1:8" s="2" customFormat="1" x14ac:dyDescent="0.25">
      <c r="A2512" t="s">
        <v>1052</v>
      </c>
      <c r="B2512"/>
      <c r="C2512" t="s">
        <v>691</v>
      </c>
      <c r="D2512"/>
      <c r="E2512" t="s">
        <v>3577</v>
      </c>
      <c r="F2512" s="67"/>
      <c r="G2512" s="67"/>
      <c r="H2512" s="67"/>
    </row>
    <row r="2513" spans="1:8" s="2" customFormat="1" x14ac:dyDescent="0.25">
      <c r="A2513" t="s">
        <v>1052</v>
      </c>
      <c r="B2513"/>
      <c r="C2513" t="s">
        <v>691</v>
      </c>
      <c r="D2513"/>
      <c r="E2513" t="s">
        <v>3578</v>
      </c>
      <c r="F2513" s="67"/>
      <c r="G2513" s="67"/>
      <c r="H2513" s="67"/>
    </row>
    <row r="2514" spans="1:8" s="2" customFormat="1" x14ac:dyDescent="0.25">
      <c r="A2514" t="s">
        <v>1052</v>
      </c>
      <c r="B2514"/>
      <c r="C2514" t="s">
        <v>691</v>
      </c>
      <c r="D2514"/>
      <c r="E2514" t="s">
        <v>3579</v>
      </c>
      <c r="F2514" s="67"/>
      <c r="G2514" s="67"/>
      <c r="H2514" s="67"/>
    </row>
    <row r="2515" spans="1:8" s="2" customFormat="1" x14ac:dyDescent="0.25">
      <c r="A2515" t="s">
        <v>1052</v>
      </c>
      <c r="B2515"/>
      <c r="C2515" t="s">
        <v>691</v>
      </c>
      <c r="D2515"/>
      <c r="E2515" t="s">
        <v>3580</v>
      </c>
      <c r="F2515" s="67"/>
      <c r="G2515" s="67"/>
      <c r="H2515" s="67"/>
    </row>
    <row r="2516" spans="1:8" s="2" customFormat="1" x14ac:dyDescent="0.25">
      <c r="A2516" t="s">
        <v>1052</v>
      </c>
      <c r="B2516"/>
      <c r="C2516" t="s">
        <v>691</v>
      </c>
      <c r="D2516"/>
      <c r="E2516" t="s">
        <v>3581</v>
      </c>
      <c r="F2516" s="67"/>
      <c r="G2516" s="67"/>
      <c r="H2516" s="67"/>
    </row>
    <row r="2517" spans="1:8" s="2" customFormat="1" x14ac:dyDescent="0.25">
      <c r="A2517" t="s">
        <v>1052</v>
      </c>
      <c r="B2517"/>
      <c r="C2517" t="s">
        <v>691</v>
      </c>
      <c r="D2517"/>
      <c r="E2517" t="s">
        <v>3582</v>
      </c>
      <c r="F2517" s="67"/>
      <c r="G2517" s="67"/>
      <c r="H2517" s="67"/>
    </row>
    <row r="2518" spans="1:8" s="2" customFormat="1" x14ac:dyDescent="0.25">
      <c r="A2518" t="s">
        <v>1052</v>
      </c>
      <c r="B2518"/>
      <c r="C2518" t="s">
        <v>691</v>
      </c>
      <c r="D2518"/>
      <c r="E2518" t="s">
        <v>3583</v>
      </c>
      <c r="F2518" s="67"/>
      <c r="G2518" s="67"/>
      <c r="H2518" s="67"/>
    </row>
    <row r="2519" spans="1:8" s="2" customFormat="1" x14ac:dyDescent="0.25">
      <c r="A2519" t="s">
        <v>1052</v>
      </c>
      <c r="B2519"/>
      <c r="C2519" t="s">
        <v>691</v>
      </c>
      <c r="D2519"/>
      <c r="E2519" t="s">
        <v>3584</v>
      </c>
      <c r="F2519" s="67"/>
      <c r="G2519" s="67"/>
      <c r="H2519" s="67"/>
    </row>
    <row r="2520" spans="1:8" s="2" customFormat="1" x14ac:dyDescent="0.25">
      <c r="A2520" t="s">
        <v>1052</v>
      </c>
      <c r="B2520"/>
      <c r="C2520" t="s">
        <v>691</v>
      </c>
      <c r="D2520"/>
      <c r="E2520" t="s">
        <v>3585</v>
      </c>
      <c r="F2520" s="67"/>
      <c r="G2520" s="67"/>
      <c r="H2520" s="67"/>
    </row>
    <row r="2521" spans="1:8" s="2" customFormat="1" x14ac:dyDescent="0.25">
      <c r="A2521" t="s">
        <v>1052</v>
      </c>
      <c r="B2521"/>
      <c r="C2521" t="s">
        <v>691</v>
      </c>
      <c r="D2521"/>
      <c r="E2521" t="s">
        <v>3586</v>
      </c>
      <c r="F2521" s="67"/>
      <c r="G2521" s="67"/>
      <c r="H2521" s="67"/>
    </row>
    <row r="2522" spans="1:8" s="2" customFormat="1" x14ac:dyDescent="0.25">
      <c r="A2522" t="s">
        <v>1052</v>
      </c>
      <c r="B2522"/>
      <c r="C2522" t="s">
        <v>691</v>
      </c>
      <c r="D2522"/>
      <c r="E2522" t="s">
        <v>3587</v>
      </c>
      <c r="F2522" s="67"/>
      <c r="G2522" s="67"/>
      <c r="H2522" s="67"/>
    </row>
    <row r="2523" spans="1:8" s="2" customFormat="1" x14ac:dyDescent="0.25">
      <c r="A2523" t="s">
        <v>1052</v>
      </c>
      <c r="B2523"/>
      <c r="C2523" t="s">
        <v>693</v>
      </c>
      <c r="D2523"/>
      <c r="E2523" t="s">
        <v>3588</v>
      </c>
      <c r="F2523" s="67"/>
      <c r="G2523" s="67"/>
      <c r="H2523" s="67"/>
    </row>
    <row r="2524" spans="1:8" s="2" customFormat="1" x14ac:dyDescent="0.25">
      <c r="A2524" t="s">
        <v>1052</v>
      </c>
      <c r="B2524"/>
      <c r="C2524" t="s">
        <v>693</v>
      </c>
      <c r="D2524"/>
      <c r="E2524" t="s">
        <v>3589</v>
      </c>
      <c r="F2524" s="67"/>
      <c r="G2524" s="67"/>
      <c r="H2524" s="67"/>
    </row>
    <row r="2525" spans="1:8" s="2" customFormat="1" x14ac:dyDescent="0.25">
      <c r="A2525" t="s">
        <v>1052</v>
      </c>
      <c r="B2525"/>
      <c r="C2525" t="s">
        <v>693</v>
      </c>
      <c r="D2525"/>
      <c r="E2525" t="s">
        <v>3590</v>
      </c>
      <c r="F2525" s="67"/>
      <c r="G2525" s="67"/>
      <c r="H2525" s="67"/>
    </row>
    <row r="2526" spans="1:8" s="2" customFormat="1" x14ac:dyDescent="0.25">
      <c r="A2526" t="s">
        <v>1052</v>
      </c>
      <c r="B2526"/>
      <c r="C2526" t="s">
        <v>693</v>
      </c>
      <c r="D2526"/>
      <c r="E2526" t="s">
        <v>3591</v>
      </c>
      <c r="F2526" s="67"/>
      <c r="G2526" s="67"/>
      <c r="H2526" s="67"/>
    </row>
    <row r="2527" spans="1:8" s="2" customFormat="1" x14ac:dyDescent="0.25">
      <c r="A2527" t="s">
        <v>1052</v>
      </c>
      <c r="B2527"/>
      <c r="C2527" t="s">
        <v>693</v>
      </c>
      <c r="D2527"/>
      <c r="E2527" t="s">
        <v>3592</v>
      </c>
      <c r="F2527" s="67"/>
      <c r="G2527" s="67"/>
      <c r="H2527" s="67"/>
    </row>
    <row r="2528" spans="1:8" s="2" customFormat="1" x14ac:dyDescent="0.25">
      <c r="A2528" t="s">
        <v>1052</v>
      </c>
      <c r="B2528"/>
      <c r="C2528" t="s">
        <v>693</v>
      </c>
      <c r="D2528"/>
      <c r="E2528" t="s">
        <v>3593</v>
      </c>
      <c r="F2528" s="67"/>
      <c r="G2528" s="67"/>
      <c r="H2528" s="67"/>
    </row>
    <row r="2529" spans="1:8" s="2" customFormat="1" x14ac:dyDescent="0.25">
      <c r="A2529" t="s">
        <v>1052</v>
      </c>
      <c r="B2529"/>
      <c r="C2529" t="s">
        <v>693</v>
      </c>
      <c r="D2529"/>
      <c r="E2529" t="s">
        <v>3594</v>
      </c>
      <c r="F2529" s="67"/>
      <c r="G2529" s="67"/>
      <c r="H2529" s="67"/>
    </row>
    <row r="2530" spans="1:8" s="2" customFormat="1" x14ac:dyDescent="0.25">
      <c r="A2530" t="s">
        <v>1052</v>
      </c>
      <c r="B2530"/>
      <c r="C2530" t="s">
        <v>693</v>
      </c>
      <c r="D2530"/>
      <c r="E2530" t="s">
        <v>3595</v>
      </c>
      <c r="F2530" s="67"/>
      <c r="G2530" s="67"/>
      <c r="H2530" s="67"/>
    </row>
    <row r="2531" spans="1:8" s="2" customFormat="1" x14ac:dyDescent="0.25">
      <c r="A2531" t="s">
        <v>1052</v>
      </c>
      <c r="B2531"/>
      <c r="C2531" t="s">
        <v>693</v>
      </c>
      <c r="D2531"/>
      <c r="E2531" t="s">
        <v>3596</v>
      </c>
      <c r="F2531" s="67"/>
      <c r="G2531" s="67"/>
      <c r="H2531" s="67"/>
    </row>
    <row r="2532" spans="1:8" s="2" customFormat="1" x14ac:dyDescent="0.25">
      <c r="A2532" t="s">
        <v>1052</v>
      </c>
      <c r="B2532"/>
      <c r="C2532" t="s">
        <v>693</v>
      </c>
      <c r="D2532"/>
      <c r="E2532" t="s">
        <v>3597</v>
      </c>
      <c r="F2532" s="67"/>
      <c r="G2532" s="67"/>
      <c r="H2532" s="67"/>
    </row>
    <row r="2533" spans="1:8" s="2" customFormat="1" x14ac:dyDescent="0.25">
      <c r="A2533" t="s">
        <v>1052</v>
      </c>
      <c r="B2533"/>
      <c r="C2533" t="s">
        <v>693</v>
      </c>
      <c r="D2533"/>
      <c r="E2533" t="s">
        <v>3598</v>
      </c>
      <c r="F2533" s="67"/>
      <c r="G2533" s="67"/>
      <c r="H2533" s="67"/>
    </row>
    <row r="2534" spans="1:8" s="2" customFormat="1" x14ac:dyDescent="0.25">
      <c r="A2534" t="s">
        <v>1052</v>
      </c>
      <c r="B2534"/>
      <c r="C2534" t="s">
        <v>693</v>
      </c>
      <c r="D2534"/>
      <c r="E2534" t="s">
        <v>3599</v>
      </c>
      <c r="F2534" s="67"/>
      <c r="G2534" s="67"/>
      <c r="H2534" s="67"/>
    </row>
    <row r="2535" spans="1:8" s="2" customFormat="1" x14ac:dyDescent="0.25">
      <c r="A2535" t="s">
        <v>1052</v>
      </c>
      <c r="B2535"/>
      <c r="C2535" t="s">
        <v>693</v>
      </c>
      <c r="D2535"/>
      <c r="E2535" t="s">
        <v>3600</v>
      </c>
      <c r="F2535" s="67"/>
      <c r="G2535" s="67"/>
      <c r="H2535" s="67"/>
    </row>
    <row r="2536" spans="1:8" s="2" customFormat="1" x14ac:dyDescent="0.25">
      <c r="A2536" t="s">
        <v>1052</v>
      </c>
      <c r="B2536"/>
      <c r="C2536" t="s">
        <v>693</v>
      </c>
      <c r="D2536"/>
      <c r="E2536" t="s">
        <v>3601</v>
      </c>
      <c r="F2536" s="67"/>
      <c r="G2536" s="67"/>
      <c r="H2536" s="67"/>
    </row>
    <row r="2537" spans="1:8" s="2" customFormat="1" x14ac:dyDescent="0.25">
      <c r="A2537" t="s">
        <v>1052</v>
      </c>
      <c r="B2537"/>
      <c r="C2537" t="s">
        <v>693</v>
      </c>
      <c r="D2537"/>
      <c r="E2537" t="s">
        <v>3602</v>
      </c>
      <c r="F2537" s="67"/>
      <c r="G2537" s="67"/>
      <c r="H2537" s="67"/>
    </row>
    <row r="2538" spans="1:8" s="2" customFormat="1" x14ac:dyDescent="0.25">
      <c r="A2538" t="s">
        <v>1052</v>
      </c>
      <c r="B2538"/>
      <c r="C2538" t="s">
        <v>693</v>
      </c>
      <c r="D2538"/>
      <c r="E2538" t="s">
        <v>3603</v>
      </c>
      <c r="F2538" s="67"/>
      <c r="G2538" s="67"/>
      <c r="H2538" s="67"/>
    </row>
    <row r="2539" spans="1:8" s="2" customFormat="1" x14ac:dyDescent="0.25">
      <c r="A2539" t="s">
        <v>1052</v>
      </c>
      <c r="B2539"/>
      <c r="C2539" t="s">
        <v>693</v>
      </c>
      <c r="D2539"/>
      <c r="E2539" t="s">
        <v>3604</v>
      </c>
      <c r="F2539" s="67"/>
      <c r="G2539" s="67"/>
      <c r="H2539" s="67"/>
    </row>
    <row r="2540" spans="1:8" s="2" customFormat="1" x14ac:dyDescent="0.25">
      <c r="A2540" t="s">
        <v>1052</v>
      </c>
      <c r="B2540"/>
      <c r="C2540" t="s">
        <v>695</v>
      </c>
      <c r="D2540"/>
      <c r="E2540" t="s">
        <v>3605</v>
      </c>
      <c r="F2540" s="67"/>
      <c r="G2540" s="67"/>
      <c r="H2540" s="67"/>
    </row>
    <row r="2541" spans="1:8" s="2" customFormat="1" x14ac:dyDescent="0.25">
      <c r="A2541" t="s">
        <v>1052</v>
      </c>
      <c r="B2541"/>
      <c r="C2541" t="s">
        <v>695</v>
      </c>
      <c r="D2541"/>
      <c r="E2541" t="s">
        <v>3606</v>
      </c>
      <c r="F2541" s="67"/>
      <c r="G2541" s="67"/>
      <c r="H2541" s="67"/>
    </row>
    <row r="2542" spans="1:8" s="2" customFormat="1" x14ac:dyDescent="0.25">
      <c r="A2542" t="s">
        <v>1052</v>
      </c>
      <c r="B2542"/>
      <c r="C2542" t="s">
        <v>695</v>
      </c>
      <c r="D2542"/>
      <c r="E2542" t="s">
        <v>3607</v>
      </c>
      <c r="F2542" s="67"/>
      <c r="G2542" s="67"/>
      <c r="H2542" s="67"/>
    </row>
    <row r="2543" spans="1:8" s="2" customFormat="1" x14ac:dyDescent="0.25">
      <c r="A2543" t="s">
        <v>1052</v>
      </c>
      <c r="B2543"/>
      <c r="C2543" t="s">
        <v>695</v>
      </c>
      <c r="D2543"/>
      <c r="E2543" t="s">
        <v>3608</v>
      </c>
      <c r="F2543" s="67"/>
      <c r="G2543" s="67"/>
      <c r="H2543" s="67"/>
    </row>
    <row r="2544" spans="1:8" s="2" customFormat="1" x14ac:dyDescent="0.25">
      <c r="A2544" t="s">
        <v>1052</v>
      </c>
      <c r="B2544"/>
      <c r="C2544" t="s">
        <v>695</v>
      </c>
      <c r="D2544"/>
      <c r="E2544" t="s">
        <v>3609</v>
      </c>
      <c r="F2544" s="67"/>
      <c r="G2544" s="67"/>
      <c r="H2544" s="67"/>
    </row>
    <row r="2545" spans="1:8" s="2" customFormat="1" x14ac:dyDescent="0.25">
      <c r="A2545" t="s">
        <v>1052</v>
      </c>
      <c r="B2545"/>
      <c r="C2545" t="s">
        <v>695</v>
      </c>
      <c r="D2545"/>
      <c r="E2545" t="s">
        <v>3610</v>
      </c>
      <c r="F2545" s="67"/>
      <c r="G2545" s="67"/>
      <c r="H2545" s="67"/>
    </row>
    <row r="2546" spans="1:8" s="2" customFormat="1" x14ac:dyDescent="0.25">
      <c r="A2546" t="s">
        <v>1052</v>
      </c>
      <c r="B2546"/>
      <c r="C2546" t="s">
        <v>695</v>
      </c>
      <c r="D2546"/>
      <c r="E2546" t="s">
        <v>3611</v>
      </c>
      <c r="F2546" s="67"/>
      <c r="G2546" s="67"/>
      <c r="H2546" s="67"/>
    </row>
    <row r="2547" spans="1:8" s="2" customFormat="1" x14ac:dyDescent="0.25">
      <c r="A2547" t="s">
        <v>1052</v>
      </c>
      <c r="B2547"/>
      <c r="C2547" t="s">
        <v>695</v>
      </c>
      <c r="D2547"/>
      <c r="E2547" t="s">
        <v>3612</v>
      </c>
      <c r="F2547" s="67"/>
      <c r="G2547" s="67"/>
      <c r="H2547" s="67"/>
    </row>
    <row r="2548" spans="1:8" s="2" customFormat="1" x14ac:dyDescent="0.25">
      <c r="A2548" t="s">
        <v>1052</v>
      </c>
      <c r="B2548"/>
      <c r="C2548" t="s">
        <v>695</v>
      </c>
      <c r="D2548"/>
      <c r="E2548" t="s">
        <v>3613</v>
      </c>
      <c r="F2548" s="67"/>
      <c r="G2548" s="67"/>
      <c r="H2548" s="67"/>
    </row>
    <row r="2549" spans="1:8" s="2" customFormat="1" x14ac:dyDescent="0.25">
      <c r="A2549" t="s">
        <v>1052</v>
      </c>
      <c r="B2549"/>
      <c r="C2549" t="s">
        <v>695</v>
      </c>
      <c r="D2549"/>
      <c r="E2549" t="s">
        <v>3614</v>
      </c>
      <c r="F2549" s="67"/>
      <c r="G2549" s="67"/>
      <c r="H2549" s="67"/>
    </row>
    <row r="2550" spans="1:8" s="2" customFormat="1" x14ac:dyDescent="0.25">
      <c r="A2550" t="s">
        <v>1052</v>
      </c>
      <c r="B2550"/>
      <c r="C2550" t="s">
        <v>695</v>
      </c>
      <c r="D2550"/>
      <c r="E2550" t="s">
        <v>3615</v>
      </c>
      <c r="F2550" s="67"/>
      <c r="G2550" s="67"/>
      <c r="H2550" s="67"/>
    </row>
    <row r="2551" spans="1:8" s="2" customFormat="1" x14ac:dyDescent="0.25">
      <c r="A2551" t="s">
        <v>1052</v>
      </c>
      <c r="B2551"/>
      <c r="C2551" t="s">
        <v>695</v>
      </c>
      <c r="D2551"/>
      <c r="E2551" t="s">
        <v>3616</v>
      </c>
      <c r="F2551" s="67"/>
      <c r="G2551" s="67"/>
      <c r="H2551" s="67"/>
    </row>
    <row r="2552" spans="1:8" s="2" customFormat="1" x14ac:dyDescent="0.25">
      <c r="A2552" t="s">
        <v>1052</v>
      </c>
      <c r="B2552"/>
      <c r="C2552" t="s">
        <v>695</v>
      </c>
      <c r="D2552"/>
      <c r="E2552" t="s">
        <v>3617</v>
      </c>
      <c r="F2552" s="67"/>
      <c r="G2552" s="67"/>
      <c r="H2552" s="67"/>
    </row>
    <row r="2553" spans="1:8" s="2" customFormat="1" x14ac:dyDescent="0.25">
      <c r="A2553" t="s">
        <v>1052</v>
      </c>
      <c r="B2553"/>
      <c r="C2553" t="s">
        <v>695</v>
      </c>
      <c r="D2553"/>
      <c r="E2553" t="s">
        <v>3618</v>
      </c>
      <c r="F2553" s="67"/>
      <c r="G2553" s="67"/>
      <c r="H2553" s="67"/>
    </row>
    <row r="2554" spans="1:8" s="2" customFormat="1" x14ac:dyDescent="0.25">
      <c r="A2554" t="s">
        <v>1052</v>
      </c>
      <c r="B2554"/>
      <c r="C2554" t="s">
        <v>695</v>
      </c>
      <c r="D2554"/>
      <c r="E2554" t="s">
        <v>3619</v>
      </c>
      <c r="F2554" s="67"/>
      <c r="G2554" s="67"/>
      <c r="H2554" s="67"/>
    </row>
    <row r="2555" spans="1:8" s="2" customFormat="1" x14ac:dyDescent="0.25">
      <c r="A2555" t="s">
        <v>1052</v>
      </c>
      <c r="B2555"/>
      <c r="C2555" t="s">
        <v>695</v>
      </c>
      <c r="D2555"/>
      <c r="E2555" t="s">
        <v>3620</v>
      </c>
      <c r="F2555" s="67"/>
      <c r="G2555" s="67"/>
      <c r="H2555" s="67"/>
    </row>
    <row r="2556" spans="1:8" s="2" customFormat="1" x14ac:dyDescent="0.25">
      <c r="A2556" t="s">
        <v>1052</v>
      </c>
      <c r="B2556"/>
      <c r="C2556" t="s">
        <v>695</v>
      </c>
      <c r="D2556"/>
      <c r="E2556" t="s">
        <v>3621</v>
      </c>
      <c r="F2556" s="67"/>
      <c r="G2556" s="67"/>
      <c r="H2556" s="67"/>
    </row>
    <row r="2557" spans="1:8" s="2" customFormat="1" x14ac:dyDescent="0.25">
      <c r="A2557" t="s">
        <v>1052</v>
      </c>
      <c r="B2557"/>
      <c r="C2557" t="s">
        <v>695</v>
      </c>
      <c r="D2557"/>
      <c r="E2557" t="s">
        <v>3622</v>
      </c>
      <c r="F2557" s="67"/>
      <c r="G2557" s="67"/>
      <c r="H2557" s="67"/>
    </row>
    <row r="2558" spans="1:8" s="2" customFormat="1" x14ac:dyDescent="0.25">
      <c r="A2558" t="s">
        <v>1052</v>
      </c>
      <c r="B2558"/>
      <c r="C2558" t="s">
        <v>695</v>
      </c>
      <c r="D2558"/>
      <c r="E2558" t="s">
        <v>3623</v>
      </c>
      <c r="F2558" s="67"/>
      <c r="G2558" s="67"/>
      <c r="H2558" s="67"/>
    </row>
    <row r="2559" spans="1:8" s="2" customFormat="1" x14ac:dyDescent="0.25">
      <c r="A2559" t="s">
        <v>1052</v>
      </c>
      <c r="B2559"/>
      <c r="C2559" t="s">
        <v>695</v>
      </c>
      <c r="D2559"/>
      <c r="E2559" t="s">
        <v>3624</v>
      </c>
      <c r="F2559" s="67"/>
      <c r="G2559" s="67"/>
      <c r="H2559" s="67"/>
    </row>
    <row r="2560" spans="1:8" s="2" customFormat="1" x14ac:dyDescent="0.25">
      <c r="A2560" t="s">
        <v>1052</v>
      </c>
      <c r="B2560"/>
      <c r="C2560" t="s">
        <v>695</v>
      </c>
      <c r="D2560"/>
      <c r="E2560" t="s">
        <v>3625</v>
      </c>
      <c r="F2560" s="67"/>
      <c r="G2560" s="67"/>
      <c r="H2560" s="67"/>
    </row>
    <row r="2561" spans="1:8" s="2" customFormat="1" x14ac:dyDescent="0.25">
      <c r="A2561" t="s">
        <v>1052</v>
      </c>
      <c r="B2561"/>
      <c r="C2561" t="s">
        <v>695</v>
      </c>
      <c r="D2561"/>
      <c r="E2561" t="s">
        <v>3626</v>
      </c>
      <c r="F2561" s="67"/>
      <c r="G2561" s="67"/>
      <c r="H2561" s="67"/>
    </row>
    <row r="2562" spans="1:8" s="2" customFormat="1" x14ac:dyDescent="0.25">
      <c r="A2562" t="s">
        <v>1052</v>
      </c>
      <c r="B2562"/>
      <c r="C2562" t="s">
        <v>695</v>
      </c>
      <c r="D2562"/>
      <c r="E2562" t="s">
        <v>3627</v>
      </c>
      <c r="F2562" s="67"/>
      <c r="G2562" s="67"/>
      <c r="H2562" s="67"/>
    </row>
    <row r="2563" spans="1:8" s="2" customFormat="1" x14ac:dyDescent="0.25">
      <c r="A2563" t="s">
        <v>1052</v>
      </c>
      <c r="B2563"/>
      <c r="C2563" t="s">
        <v>461</v>
      </c>
      <c r="D2563"/>
      <c r="E2563" t="s">
        <v>3628</v>
      </c>
      <c r="F2563" s="67"/>
      <c r="G2563" s="67"/>
      <c r="H2563" s="67"/>
    </row>
    <row r="2564" spans="1:8" s="2" customFormat="1" x14ac:dyDescent="0.25">
      <c r="A2564" t="s">
        <v>1052</v>
      </c>
      <c r="B2564"/>
      <c r="C2564" t="s">
        <v>461</v>
      </c>
      <c r="D2564"/>
      <c r="E2564" t="s">
        <v>3629</v>
      </c>
      <c r="F2564" s="67"/>
      <c r="G2564" s="67"/>
      <c r="H2564" s="67"/>
    </row>
    <row r="2565" spans="1:8" s="2" customFormat="1" x14ac:dyDescent="0.25">
      <c r="A2565" t="s">
        <v>1052</v>
      </c>
      <c r="B2565"/>
      <c r="C2565" t="s">
        <v>461</v>
      </c>
      <c r="D2565"/>
      <c r="E2565" t="s">
        <v>3630</v>
      </c>
      <c r="F2565" s="67"/>
      <c r="G2565" s="67"/>
      <c r="H2565" s="67"/>
    </row>
    <row r="2566" spans="1:8" s="2" customFormat="1" x14ac:dyDescent="0.25">
      <c r="A2566" t="s">
        <v>1052</v>
      </c>
      <c r="B2566"/>
      <c r="C2566" t="s">
        <v>461</v>
      </c>
      <c r="D2566"/>
      <c r="E2566" t="s">
        <v>3631</v>
      </c>
      <c r="F2566" s="67"/>
      <c r="G2566" s="67"/>
      <c r="H2566" s="67"/>
    </row>
    <row r="2567" spans="1:8" s="2" customFormat="1" x14ac:dyDescent="0.25">
      <c r="A2567" t="s">
        <v>1052</v>
      </c>
      <c r="B2567"/>
      <c r="C2567" t="s">
        <v>461</v>
      </c>
      <c r="D2567"/>
      <c r="E2567" t="s">
        <v>3632</v>
      </c>
      <c r="F2567" s="67"/>
      <c r="G2567" s="67"/>
      <c r="H2567" s="67"/>
    </row>
    <row r="2568" spans="1:8" s="2" customFormat="1" x14ac:dyDescent="0.25">
      <c r="A2568" t="s">
        <v>1052</v>
      </c>
      <c r="B2568"/>
      <c r="C2568" t="s">
        <v>461</v>
      </c>
      <c r="D2568"/>
      <c r="E2568" t="s">
        <v>3633</v>
      </c>
      <c r="F2568" s="67"/>
      <c r="G2568" s="67"/>
      <c r="H2568" s="67"/>
    </row>
    <row r="2569" spans="1:8" s="2" customFormat="1" x14ac:dyDescent="0.25">
      <c r="A2569" t="s">
        <v>1052</v>
      </c>
      <c r="B2569"/>
      <c r="C2569" t="s">
        <v>461</v>
      </c>
      <c r="D2569"/>
      <c r="E2569" t="s">
        <v>3634</v>
      </c>
      <c r="F2569" s="67"/>
      <c r="G2569" s="67"/>
      <c r="H2569" s="67"/>
    </row>
    <row r="2570" spans="1:8" s="2" customFormat="1" x14ac:dyDescent="0.25">
      <c r="A2570" t="s">
        <v>1052</v>
      </c>
      <c r="B2570"/>
      <c r="C2570" t="s">
        <v>461</v>
      </c>
      <c r="D2570"/>
      <c r="E2570" t="s">
        <v>3635</v>
      </c>
      <c r="F2570" s="67"/>
      <c r="G2570" s="67"/>
      <c r="H2570" s="67"/>
    </row>
    <row r="2571" spans="1:8" s="2" customFormat="1" x14ac:dyDescent="0.25">
      <c r="A2571" t="s">
        <v>1052</v>
      </c>
      <c r="B2571"/>
      <c r="C2571" t="s">
        <v>461</v>
      </c>
      <c r="D2571"/>
      <c r="E2571" t="s">
        <v>3636</v>
      </c>
      <c r="F2571" s="67"/>
      <c r="G2571" s="67"/>
      <c r="H2571" s="67"/>
    </row>
    <row r="2572" spans="1:8" s="2" customFormat="1" x14ac:dyDescent="0.25">
      <c r="A2572" t="s">
        <v>1052</v>
      </c>
      <c r="B2572"/>
      <c r="C2572" t="s">
        <v>461</v>
      </c>
      <c r="D2572"/>
      <c r="E2572" t="s">
        <v>3637</v>
      </c>
      <c r="F2572" s="67"/>
      <c r="G2572" s="67"/>
      <c r="H2572" s="67"/>
    </row>
    <row r="2573" spans="1:8" s="2" customFormat="1" x14ac:dyDescent="0.25">
      <c r="A2573" t="s">
        <v>1052</v>
      </c>
      <c r="B2573"/>
      <c r="C2573" t="s">
        <v>461</v>
      </c>
      <c r="D2573"/>
      <c r="E2573" t="s">
        <v>3638</v>
      </c>
      <c r="F2573" s="67"/>
      <c r="G2573" s="67"/>
      <c r="H2573" s="67"/>
    </row>
    <row r="2574" spans="1:8" s="2" customFormat="1" x14ac:dyDescent="0.25">
      <c r="A2574" t="s">
        <v>1052</v>
      </c>
      <c r="B2574"/>
      <c r="C2574" t="s">
        <v>461</v>
      </c>
      <c r="D2574"/>
      <c r="E2574" t="s">
        <v>3639</v>
      </c>
      <c r="F2574" s="67"/>
      <c r="G2574" s="67"/>
      <c r="H2574" s="67"/>
    </row>
    <row r="2575" spans="1:8" s="2" customFormat="1" x14ac:dyDescent="0.25">
      <c r="A2575" t="s">
        <v>1052</v>
      </c>
      <c r="B2575"/>
      <c r="C2575" t="s">
        <v>461</v>
      </c>
      <c r="D2575"/>
      <c r="E2575" t="s">
        <v>3640</v>
      </c>
      <c r="F2575" s="67"/>
      <c r="G2575" s="67"/>
      <c r="H2575" s="67"/>
    </row>
    <row r="2576" spans="1:8" s="2" customFormat="1" x14ac:dyDescent="0.25">
      <c r="A2576" t="s">
        <v>1052</v>
      </c>
      <c r="B2576"/>
      <c r="C2576" t="s">
        <v>461</v>
      </c>
      <c r="D2576"/>
      <c r="E2576" t="s">
        <v>3641</v>
      </c>
      <c r="F2576" s="67"/>
      <c r="G2576" s="67"/>
      <c r="H2576" s="67"/>
    </row>
    <row r="2577" spans="1:8" s="2" customFormat="1" x14ac:dyDescent="0.25">
      <c r="A2577" t="s">
        <v>1052</v>
      </c>
      <c r="B2577"/>
      <c r="C2577" t="s">
        <v>461</v>
      </c>
      <c r="D2577"/>
      <c r="E2577" t="s">
        <v>3642</v>
      </c>
      <c r="F2577" s="67"/>
      <c r="G2577" s="67"/>
      <c r="H2577" s="67"/>
    </row>
    <row r="2578" spans="1:8" s="2" customFormat="1" x14ac:dyDescent="0.25">
      <c r="A2578" t="s">
        <v>1052</v>
      </c>
      <c r="B2578"/>
      <c r="C2578" t="s">
        <v>461</v>
      </c>
      <c r="D2578"/>
      <c r="E2578" t="s">
        <v>3643</v>
      </c>
      <c r="F2578" s="67"/>
      <c r="G2578" s="67"/>
      <c r="H2578" s="67"/>
    </row>
    <row r="2579" spans="1:8" s="2" customFormat="1" x14ac:dyDescent="0.25">
      <c r="A2579" t="s">
        <v>1052</v>
      </c>
      <c r="B2579"/>
      <c r="C2579" t="s">
        <v>461</v>
      </c>
      <c r="D2579"/>
      <c r="E2579" t="s">
        <v>3644</v>
      </c>
      <c r="F2579" s="67"/>
      <c r="G2579" s="67"/>
      <c r="H2579" s="67"/>
    </row>
    <row r="2580" spans="1:8" s="2" customFormat="1" x14ac:dyDescent="0.25">
      <c r="A2580" t="s">
        <v>1052</v>
      </c>
      <c r="B2580"/>
      <c r="C2580" t="s">
        <v>461</v>
      </c>
      <c r="D2580"/>
      <c r="E2580" t="s">
        <v>3645</v>
      </c>
      <c r="F2580" s="67"/>
      <c r="G2580" s="67"/>
      <c r="H2580" s="67"/>
    </row>
    <row r="2581" spans="1:8" s="2" customFormat="1" x14ac:dyDescent="0.25">
      <c r="A2581" t="s">
        <v>1052</v>
      </c>
      <c r="B2581"/>
      <c r="C2581" t="s">
        <v>461</v>
      </c>
      <c r="D2581"/>
      <c r="E2581" t="s">
        <v>3646</v>
      </c>
      <c r="F2581" s="67"/>
      <c r="G2581" s="67"/>
      <c r="H2581" s="67"/>
    </row>
    <row r="2582" spans="1:8" s="2" customFormat="1" x14ac:dyDescent="0.25">
      <c r="A2582" t="s">
        <v>1052</v>
      </c>
      <c r="B2582"/>
      <c r="C2582" t="s">
        <v>461</v>
      </c>
      <c r="D2582"/>
      <c r="E2582" t="s">
        <v>3647</v>
      </c>
      <c r="F2582" s="67"/>
      <c r="G2582" s="67"/>
      <c r="H2582" s="67"/>
    </row>
    <row r="2583" spans="1:8" s="2" customFormat="1" x14ac:dyDescent="0.25">
      <c r="A2583" t="s">
        <v>1052</v>
      </c>
      <c r="B2583"/>
      <c r="C2583" t="s">
        <v>461</v>
      </c>
      <c r="D2583"/>
      <c r="E2583" t="s">
        <v>3648</v>
      </c>
      <c r="F2583" s="67"/>
      <c r="G2583" s="67"/>
      <c r="H2583" s="67"/>
    </row>
    <row r="2584" spans="1:8" s="2" customFormat="1" x14ac:dyDescent="0.25">
      <c r="A2584" t="s">
        <v>1052</v>
      </c>
      <c r="B2584"/>
      <c r="C2584" t="s">
        <v>461</v>
      </c>
      <c r="D2584"/>
      <c r="E2584" t="s">
        <v>3649</v>
      </c>
      <c r="F2584" s="67"/>
      <c r="G2584" s="67"/>
      <c r="H2584" s="67"/>
    </row>
    <row r="2585" spans="1:8" s="2" customFormat="1" x14ac:dyDescent="0.25">
      <c r="A2585" t="s">
        <v>1052</v>
      </c>
      <c r="B2585"/>
      <c r="C2585" t="s">
        <v>461</v>
      </c>
      <c r="D2585"/>
      <c r="E2585" t="s">
        <v>3650</v>
      </c>
      <c r="F2585" s="67"/>
      <c r="G2585" s="67"/>
      <c r="H2585" s="67"/>
    </row>
    <row r="2586" spans="1:8" s="2" customFormat="1" x14ac:dyDescent="0.25">
      <c r="A2586" t="s">
        <v>1052</v>
      </c>
      <c r="B2586"/>
      <c r="C2586" t="s">
        <v>697</v>
      </c>
      <c r="D2586"/>
      <c r="E2586" t="s">
        <v>3651</v>
      </c>
      <c r="F2586" s="67"/>
      <c r="G2586" s="67"/>
      <c r="H2586" s="67"/>
    </row>
    <row r="2587" spans="1:8" s="2" customFormat="1" x14ac:dyDescent="0.25">
      <c r="A2587" t="s">
        <v>1052</v>
      </c>
      <c r="B2587"/>
      <c r="C2587" t="s">
        <v>697</v>
      </c>
      <c r="D2587"/>
      <c r="E2587" t="s">
        <v>3652</v>
      </c>
      <c r="F2587" s="67"/>
      <c r="G2587" s="67"/>
      <c r="H2587" s="67"/>
    </row>
    <row r="2588" spans="1:8" s="2" customFormat="1" x14ac:dyDescent="0.25">
      <c r="A2588" t="s">
        <v>1052</v>
      </c>
      <c r="B2588"/>
      <c r="C2588" t="s">
        <v>697</v>
      </c>
      <c r="D2588"/>
      <c r="E2588" t="s">
        <v>3653</v>
      </c>
      <c r="F2588" s="67"/>
      <c r="G2588" s="67"/>
      <c r="H2588" s="67"/>
    </row>
    <row r="2589" spans="1:8" s="2" customFormat="1" x14ac:dyDescent="0.25">
      <c r="A2589" t="s">
        <v>1052</v>
      </c>
      <c r="B2589"/>
      <c r="C2589" t="s">
        <v>697</v>
      </c>
      <c r="D2589"/>
      <c r="E2589" t="s">
        <v>3654</v>
      </c>
      <c r="F2589" s="67"/>
      <c r="G2589" s="67"/>
      <c r="H2589" s="67"/>
    </row>
    <row r="2590" spans="1:8" s="2" customFormat="1" x14ac:dyDescent="0.25">
      <c r="A2590" t="s">
        <v>1052</v>
      </c>
      <c r="B2590"/>
      <c r="C2590" t="s">
        <v>697</v>
      </c>
      <c r="D2590"/>
      <c r="E2590" t="s">
        <v>3655</v>
      </c>
      <c r="F2590" s="67"/>
      <c r="G2590" s="67"/>
      <c r="H2590" s="67"/>
    </row>
    <row r="2591" spans="1:8" s="2" customFormat="1" x14ac:dyDescent="0.25">
      <c r="A2591" t="s">
        <v>1052</v>
      </c>
      <c r="B2591"/>
      <c r="C2591" t="s">
        <v>697</v>
      </c>
      <c r="D2591"/>
      <c r="E2591" t="s">
        <v>3656</v>
      </c>
      <c r="F2591" s="67"/>
      <c r="G2591" s="67"/>
      <c r="H2591" s="67"/>
    </row>
    <row r="2592" spans="1:8" s="2" customFormat="1" x14ac:dyDescent="0.25">
      <c r="A2592" t="s">
        <v>1052</v>
      </c>
      <c r="B2592"/>
      <c r="C2592" t="s">
        <v>697</v>
      </c>
      <c r="D2592"/>
      <c r="E2592" t="s">
        <v>3657</v>
      </c>
      <c r="F2592" s="67"/>
      <c r="G2592" s="67"/>
      <c r="H2592" s="67"/>
    </row>
    <row r="2593" spans="1:8" s="2" customFormat="1" x14ac:dyDescent="0.25">
      <c r="A2593" t="s">
        <v>1052</v>
      </c>
      <c r="B2593"/>
      <c r="C2593" t="s">
        <v>697</v>
      </c>
      <c r="D2593"/>
      <c r="E2593" t="s">
        <v>3658</v>
      </c>
      <c r="F2593" s="67"/>
      <c r="G2593" s="67"/>
      <c r="H2593" s="67"/>
    </row>
    <row r="2594" spans="1:8" s="2" customFormat="1" x14ac:dyDescent="0.25">
      <c r="A2594" t="s">
        <v>1052</v>
      </c>
      <c r="B2594"/>
      <c r="C2594" t="s">
        <v>697</v>
      </c>
      <c r="D2594"/>
      <c r="E2594" t="s">
        <v>2678</v>
      </c>
      <c r="F2594" s="67"/>
      <c r="G2594" s="67"/>
      <c r="H2594" s="67"/>
    </row>
    <row r="2595" spans="1:8" s="2" customFormat="1" x14ac:dyDescent="0.25">
      <c r="A2595" t="s">
        <v>1052</v>
      </c>
      <c r="B2595"/>
      <c r="C2595" t="s">
        <v>697</v>
      </c>
      <c r="D2595"/>
      <c r="E2595" t="s">
        <v>3659</v>
      </c>
      <c r="F2595" s="67"/>
      <c r="G2595" s="67"/>
      <c r="H2595" s="67"/>
    </row>
    <row r="2596" spans="1:8" s="2" customFormat="1" x14ac:dyDescent="0.25">
      <c r="A2596" t="s">
        <v>1052</v>
      </c>
      <c r="B2596"/>
      <c r="C2596" t="s">
        <v>697</v>
      </c>
      <c r="D2596"/>
      <c r="E2596" t="s">
        <v>3660</v>
      </c>
      <c r="F2596" s="67"/>
      <c r="G2596" s="67"/>
      <c r="H2596" s="67"/>
    </row>
    <row r="2597" spans="1:8" s="2" customFormat="1" x14ac:dyDescent="0.25">
      <c r="A2597" t="s">
        <v>1052</v>
      </c>
      <c r="B2597"/>
      <c r="C2597" t="s">
        <v>697</v>
      </c>
      <c r="D2597"/>
      <c r="E2597" t="s">
        <v>3661</v>
      </c>
      <c r="F2597" s="67"/>
      <c r="G2597" s="67"/>
      <c r="H2597" s="67"/>
    </row>
    <row r="2598" spans="1:8" s="2" customFormat="1" x14ac:dyDescent="0.25">
      <c r="A2598" t="s">
        <v>1052</v>
      </c>
      <c r="B2598"/>
      <c r="C2598" t="s">
        <v>697</v>
      </c>
      <c r="D2598"/>
      <c r="E2598" t="s">
        <v>3662</v>
      </c>
      <c r="F2598" s="67"/>
      <c r="G2598" s="67"/>
      <c r="H2598" s="67"/>
    </row>
    <row r="2599" spans="1:8" s="2" customFormat="1" x14ac:dyDescent="0.25">
      <c r="A2599" t="s">
        <v>1052</v>
      </c>
      <c r="B2599"/>
      <c r="C2599" t="s">
        <v>697</v>
      </c>
      <c r="D2599"/>
      <c r="E2599" t="s">
        <v>3663</v>
      </c>
      <c r="F2599" s="67"/>
      <c r="G2599" s="67"/>
      <c r="H2599" s="67"/>
    </row>
    <row r="2600" spans="1:8" s="2" customFormat="1" x14ac:dyDescent="0.25">
      <c r="A2600" t="s">
        <v>1052</v>
      </c>
      <c r="B2600"/>
      <c r="C2600" t="s">
        <v>697</v>
      </c>
      <c r="D2600"/>
      <c r="E2600" t="s">
        <v>3664</v>
      </c>
      <c r="F2600" s="67"/>
      <c r="G2600" s="67"/>
      <c r="H2600" s="67"/>
    </row>
    <row r="2601" spans="1:8" s="2" customFormat="1" x14ac:dyDescent="0.25">
      <c r="A2601" t="s">
        <v>1052</v>
      </c>
      <c r="B2601"/>
      <c r="C2601" t="s">
        <v>697</v>
      </c>
      <c r="D2601"/>
      <c r="E2601" t="s">
        <v>3665</v>
      </c>
      <c r="F2601" s="67"/>
      <c r="G2601" s="67"/>
      <c r="H2601" s="67"/>
    </row>
    <row r="2602" spans="1:8" s="2" customFormat="1" x14ac:dyDescent="0.25">
      <c r="A2602" t="s">
        <v>1052</v>
      </c>
      <c r="B2602"/>
      <c r="C2602" t="s">
        <v>697</v>
      </c>
      <c r="D2602"/>
      <c r="E2602" t="s">
        <v>3666</v>
      </c>
      <c r="F2602" s="67"/>
      <c r="G2602" s="67"/>
      <c r="H2602" s="67"/>
    </row>
    <row r="2603" spans="1:8" s="2" customFormat="1" x14ac:dyDescent="0.25">
      <c r="A2603" t="s">
        <v>1052</v>
      </c>
      <c r="B2603"/>
      <c r="C2603" t="s">
        <v>697</v>
      </c>
      <c r="D2603"/>
      <c r="E2603" t="s">
        <v>3667</v>
      </c>
      <c r="F2603" s="67"/>
      <c r="G2603" s="67"/>
      <c r="H2603" s="67"/>
    </row>
    <row r="2604" spans="1:8" s="2" customFormat="1" x14ac:dyDescent="0.25">
      <c r="A2604" t="s">
        <v>1052</v>
      </c>
      <c r="B2604"/>
      <c r="C2604" t="s">
        <v>697</v>
      </c>
      <c r="D2604"/>
      <c r="E2604" t="s">
        <v>3668</v>
      </c>
      <c r="F2604" s="67"/>
      <c r="G2604" s="67"/>
      <c r="H2604" s="67"/>
    </row>
    <row r="2605" spans="1:8" s="2" customFormat="1" x14ac:dyDescent="0.25">
      <c r="A2605" t="s">
        <v>1052</v>
      </c>
      <c r="B2605"/>
      <c r="C2605" t="s">
        <v>697</v>
      </c>
      <c r="D2605"/>
      <c r="E2605" t="s">
        <v>3669</v>
      </c>
      <c r="F2605" s="67"/>
      <c r="G2605" s="67"/>
      <c r="H2605" s="67"/>
    </row>
    <row r="2606" spans="1:8" s="2" customFormat="1" x14ac:dyDescent="0.25">
      <c r="A2606" t="s">
        <v>1052</v>
      </c>
      <c r="B2606"/>
      <c r="C2606" t="s">
        <v>697</v>
      </c>
      <c r="D2606"/>
      <c r="E2606" t="s">
        <v>3670</v>
      </c>
      <c r="F2606" s="67"/>
      <c r="G2606" s="67"/>
      <c r="H2606" s="67"/>
    </row>
    <row r="2607" spans="1:8" s="2" customFormat="1" x14ac:dyDescent="0.25">
      <c r="A2607" t="s">
        <v>1052</v>
      </c>
      <c r="B2607"/>
      <c r="C2607" t="s">
        <v>697</v>
      </c>
      <c r="D2607"/>
      <c r="E2607" t="s">
        <v>3671</v>
      </c>
      <c r="F2607" s="67"/>
      <c r="G2607" s="67"/>
      <c r="H2607" s="67"/>
    </row>
    <row r="2608" spans="1:8" s="2" customFormat="1" x14ac:dyDescent="0.25">
      <c r="A2608" t="s">
        <v>1052</v>
      </c>
      <c r="B2608"/>
      <c r="C2608" t="s">
        <v>697</v>
      </c>
      <c r="D2608"/>
      <c r="E2608" t="s">
        <v>3672</v>
      </c>
      <c r="F2608" s="67"/>
      <c r="G2608" s="67"/>
      <c r="H2608" s="67"/>
    </row>
    <row r="2609" spans="1:8" s="2" customFormat="1" x14ac:dyDescent="0.25">
      <c r="A2609" t="s">
        <v>1052</v>
      </c>
      <c r="B2609"/>
      <c r="C2609" t="s">
        <v>697</v>
      </c>
      <c r="D2609"/>
      <c r="E2609" t="s">
        <v>3673</v>
      </c>
      <c r="F2609" s="67"/>
      <c r="G2609" s="67"/>
      <c r="H2609" s="67"/>
    </row>
    <row r="2610" spans="1:8" s="2" customFormat="1" x14ac:dyDescent="0.25">
      <c r="A2610" t="s">
        <v>1052</v>
      </c>
      <c r="B2610"/>
      <c r="C2610" t="s">
        <v>697</v>
      </c>
      <c r="D2610"/>
      <c r="E2610" t="s">
        <v>3674</v>
      </c>
      <c r="F2610" s="67"/>
      <c r="G2610" s="67"/>
      <c r="H2610" s="67"/>
    </row>
    <row r="2611" spans="1:8" s="2" customFormat="1" x14ac:dyDescent="0.25">
      <c r="A2611" t="s">
        <v>1052</v>
      </c>
      <c r="B2611"/>
      <c r="C2611" t="s">
        <v>697</v>
      </c>
      <c r="D2611"/>
      <c r="E2611" t="s">
        <v>3675</v>
      </c>
      <c r="F2611" s="67"/>
      <c r="G2611" s="67"/>
      <c r="H2611" s="67"/>
    </row>
    <row r="2612" spans="1:8" s="2" customFormat="1" x14ac:dyDescent="0.25">
      <c r="A2612" t="s">
        <v>1052</v>
      </c>
      <c r="B2612"/>
      <c r="C2612" t="s">
        <v>697</v>
      </c>
      <c r="D2612"/>
      <c r="E2612" t="s">
        <v>3676</v>
      </c>
      <c r="F2612" s="67"/>
      <c r="G2612" s="67"/>
      <c r="H2612" s="67"/>
    </row>
    <row r="2613" spans="1:8" s="2" customFormat="1" x14ac:dyDescent="0.25">
      <c r="A2613" t="s">
        <v>1052</v>
      </c>
      <c r="B2613"/>
      <c r="C2613" t="s">
        <v>697</v>
      </c>
      <c r="D2613"/>
      <c r="E2613" t="s">
        <v>3677</v>
      </c>
      <c r="F2613" s="67"/>
      <c r="G2613" s="67"/>
      <c r="H2613" s="67"/>
    </row>
    <row r="2614" spans="1:8" s="2" customFormat="1" x14ac:dyDescent="0.25">
      <c r="A2614" t="s">
        <v>1052</v>
      </c>
      <c r="B2614"/>
      <c r="C2614" t="s">
        <v>697</v>
      </c>
      <c r="D2614"/>
      <c r="E2614" t="s">
        <v>3678</v>
      </c>
      <c r="F2614" s="67"/>
      <c r="G2614" s="67"/>
      <c r="H2614" s="67"/>
    </row>
    <row r="2615" spans="1:8" s="2" customFormat="1" x14ac:dyDescent="0.25">
      <c r="A2615" t="s">
        <v>1052</v>
      </c>
      <c r="B2615"/>
      <c r="C2615" t="s">
        <v>697</v>
      </c>
      <c r="D2615"/>
      <c r="E2615" t="s">
        <v>3679</v>
      </c>
      <c r="F2615" s="67"/>
      <c r="G2615" s="67"/>
      <c r="H2615" s="67"/>
    </row>
    <row r="2616" spans="1:8" s="2" customFormat="1" x14ac:dyDescent="0.25">
      <c r="A2616" t="s">
        <v>1052</v>
      </c>
      <c r="B2616"/>
      <c r="C2616" t="s">
        <v>697</v>
      </c>
      <c r="D2616"/>
      <c r="E2616" t="s">
        <v>3680</v>
      </c>
      <c r="F2616" s="67"/>
      <c r="G2616" s="67"/>
      <c r="H2616" s="67"/>
    </row>
    <row r="2617" spans="1:8" s="2" customFormat="1" x14ac:dyDescent="0.25">
      <c r="A2617" t="s">
        <v>1052</v>
      </c>
      <c r="B2617"/>
      <c r="C2617" t="s">
        <v>697</v>
      </c>
      <c r="D2617"/>
      <c r="E2617" t="s">
        <v>3681</v>
      </c>
      <c r="F2617" s="67"/>
      <c r="G2617" s="67"/>
      <c r="H2617" s="67"/>
    </row>
    <row r="2618" spans="1:8" s="2" customFormat="1" x14ac:dyDescent="0.25">
      <c r="A2618" t="s">
        <v>1052</v>
      </c>
      <c r="B2618"/>
      <c r="C2618" t="s">
        <v>697</v>
      </c>
      <c r="D2618"/>
      <c r="E2618" t="s">
        <v>3682</v>
      </c>
      <c r="F2618" s="67"/>
      <c r="G2618" s="67"/>
      <c r="H2618" s="67"/>
    </row>
    <row r="2619" spans="1:8" s="2" customFormat="1" x14ac:dyDescent="0.25">
      <c r="A2619" t="s">
        <v>1052</v>
      </c>
      <c r="B2619"/>
      <c r="C2619" t="s">
        <v>697</v>
      </c>
      <c r="D2619"/>
      <c r="E2619" t="s">
        <v>3683</v>
      </c>
      <c r="F2619" s="67"/>
      <c r="G2619" s="67"/>
      <c r="H2619" s="67"/>
    </row>
    <row r="2620" spans="1:8" s="2" customFormat="1" x14ac:dyDescent="0.25">
      <c r="A2620" t="s">
        <v>1052</v>
      </c>
      <c r="B2620"/>
      <c r="C2620" t="s">
        <v>697</v>
      </c>
      <c r="D2620"/>
      <c r="E2620" t="s">
        <v>3684</v>
      </c>
      <c r="F2620" s="67"/>
      <c r="G2620" s="67"/>
      <c r="H2620" s="67"/>
    </row>
    <row r="2621" spans="1:8" s="2" customFormat="1" x14ac:dyDescent="0.25">
      <c r="A2621" t="s">
        <v>1052</v>
      </c>
      <c r="B2621"/>
      <c r="C2621" t="s">
        <v>697</v>
      </c>
      <c r="D2621"/>
      <c r="E2621" t="s">
        <v>3685</v>
      </c>
      <c r="F2621" s="67"/>
      <c r="G2621" s="67"/>
      <c r="H2621" s="67"/>
    </row>
    <row r="2622" spans="1:8" s="2" customFormat="1" x14ac:dyDescent="0.25">
      <c r="A2622" t="s">
        <v>1052</v>
      </c>
      <c r="B2622"/>
      <c r="C2622" t="s">
        <v>697</v>
      </c>
      <c r="D2622"/>
      <c r="E2622" t="s">
        <v>3686</v>
      </c>
      <c r="F2622" s="67"/>
      <c r="G2622" s="67"/>
      <c r="H2622" s="67"/>
    </row>
    <row r="2623" spans="1:8" s="2" customFormat="1" x14ac:dyDescent="0.25">
      <c r="A2623" t="s">
        <v>1052</v>
      </c>
      <c r="B2623"/>
      <c r="C2623" t="s">
        <v>697</v>
      </c>
      <c r="D2623"/>
      <c r="E2623" t="s">
        <v>2864</v>
      </c>
      <c r="F2623" s="67"/>
      <c r="G2623" s="67"/>
      <c r="H2623" s="67"/>
    </row>
    <row r="2624" spans="1:8" s="2" customFormat="1" x14ac:dyDescent="0.25">
      <c r="A2624" t="s">
        <v>1052</v>
      </c>
      <c r="B2624"/>
      <c r="C2624" t="s">
        <v>697</v>
      </c>
      <c r="D2624"/>
      <c r="E2624" t="s">
        <v>3687</v>
      </c>
      <c r="F2624" s="67"/>
      <c r="G2624" s="67"/>
      <c r="H2624" s="67"/>
    </row>
    <row r="2625" spans="1:8" s="2" customFormat="1" x14ac:dyDescent="0.25">
      <c r="A2625" t="s">
        <v>1052</v>
      </c>
      <c r="B2625"/>
      <c r="C2625" t="s">
        <v>3688</v>
      </c>
      <c r="D2625"/>
      <c r="E2625" t="s">
        <v>3689</v>
      </c>
      <c r="F2625" s="67"/>
      <c r="G2625" s="67"/>
      <c r="H2625" s="67"/>
    </row>
    <row r="2626" spans="1:8" s="2" customFormat="1" x14ac:dyDescent="0.25">
      <c r="A2626" t="s">
        <v>1052</v>
      </c>
      <c r="B2626"/>
      <c r="C2626" t="s">
        <v>463</v>
      </c>
      <c r="D2626"/>
      <c r="E2626" t="s">
        <v>3690</v>
      </c>
      <c r="F2626" s="67"/>
      <c r="G2626" s="67"/>
      <c r="H2626" s="67"/>
    </row>
    <row r="2627" spans="1:8" s="2" customFormat="1" x14ac:dyDescent="0.25">
      <c r="A2627" t="s">
        <v>1052</v>
      </c>
      <c r="B2627"/>
      <c r="C2627" t="s">
        <v>463</v>
      </c>
      <c r="D2627"/>
      <c r="E2627" t="s">
        <v>3691</v>
      </c>
      <c r="F2627" s="67"/>
      <c r="G2627" s="67"/>
      <c r="H2627" s="67"/>
    </row>
    <row r="2628" spans="1:8" s="2" customFormat="1" x14ac:dyDescent="0.25">
      <c r="A2628" t="s">
        <v>1052</v>
      </c>
      <c r="B2628"/>
      <c r="C2628" t="s">
        <v>463</v>
      </c>
      <c r="D2628"/>
      <c r="E2628" t="s">
        <v>3692</v>
      </c>
      <c r="F2628" s="67"/>
      <c r="G2628" s="67"/>
      <c r="H2628" s="67"/>
    </row>
    <row r="2629" spans="1:8" s="2" customFormat="1" x14ac:dyDescent="0.25">
      <c r="A2629" t="s">
        <v>1052</v>
      </c>
      <c r="B2629"/>
      <c r="C2629" t="s">
        <v>463</v>
      </c>
      <c r="D2629"/>
      <c r="E2629" t="s">
        <v>3693</v>
      </c>
      <c r="F2629" s="67"/>
      <c r="G2629" s="67"/>
      <c r="H2629" s="67"/>
    </row>
    <row r="2630" spans="1:8" s="2" customFormat="1" x14ac:dyDescent="0.25">
      <c r="A2630" t="s">
        <v>1052</v>
      </c>
      <c r="B2630"/>
      <c r="C2630" t="s">
        <v>463</v>
      </c>
      <c r="D2630"/>
      <c r="E2630" t="s">
        <v>3694</v>
      </c>
      <c r="F2630" s="67"/>
      <c r="G2630" s="67"/>
      <c r="H2630" s="67"/>
    </row>
    <row r="2631" spans="1:8" s="2" customFormat="1" x14ac:dyDescent="0.25">
      <c r="A2631" t="s">
        <v>1052</v>
      </c>
      <c r="B2631"/>
      <c r="C2631" t="s">
        <v>463</v>
      </c>
      <c r="D2631"/>
      <c r="E2631" t="s">
        <v>3695</v>
      </c>
      <c r="F2631" s="67"/>
      <c r="G2631" s="67"/>
      <c r="H2631" s="67"/>
    </row>
    <row r="2632" spans="1:8" s="2" customFormat="1" x14ac:dyDescent="0.25">
      <c r="A2632" t="s">
        <v>1052</v>
      </c>
      <c r="B2632"/>
      <c r="C2632" t="s">
        <v>463</v>
      </c>
      <c r="D2632"/>
      <c r="E2632" t="s">
        <v>3696</v>
      </c>
      <c r="F2632" s="67"/>
      <c r="G2632" s="67"/>
      <c r="H2632" s="67"/>
    </row>
    <row r="2633" spans="1:8" s="2" customFormat="1" x14ac:dyDescent="0.25">
      <c r="A2633" t="s">
        <v>1052</v>
      </c>
      <c r="B2633"/>
      <c r="C2633" t="s">
        <v>463</v>
      </c>
      <c r="D2633"/>
      <c r="E2633" t="s">
        <v>3697</v>
      </c>
      <c r="F2633" s="67"/>
      <c r="G2633" s="67"/>
      <c r="H2633" s="67"/>
    </row>
    <row r="2634" spans="1:8" s="2" customFormat="1" x14ac:dyDescent="0.25">
      <c r="A2634" t="s">
        <v>1052</v>
      </c>
      <c r="B2634"/>
      <c r="C2634" t="s">
        <v>463</v>
      </c>
      <c r="D2634"/>
      <c r="E2634" t="s">
        <v>3698</v>
      </c>
      <c r="F2634" s="67"/>
      <c r="G2634" s="67"/>
      <c r="H2634" s="67"/>
    </row>
    <row r="2635" spans="1:8" s="2" customFormat="1" x14ac:dyDescent="0.25">
      <c r="A2635" t="s">
        <v>1052</v>
      </c>
      <c r="B2635"/>
      <c r="C2635" t="s">
        <v>463</v>
      </c>
      <c r="D2635"/>
      <c r="E2635" t="s">
        <v>3699</v>
      </c>
      <c r="F2635" s="67"/>
      <c r="G2635" s="67"/>
      <c r="H2635" s="67"/>
    </row>
    <row r="2636" spans="1:8" s="2" customFormat="1" x14ac:dyDescent="0.25">
      <c r="A2636" t="s">
        <v>1052</v>
      </c>
      <c r="B2636"/>
      <c r="C2636" t="s">
        <v>463</v>
      </c>
      <c r="D2636"/>
      <c r="E2636" t="s">
        <v>3700</v>
      </c>
      <c r="F2636" s="67"/>
      <c r="G2636" s="67"/>
      <c r="H2636" s="67"/>
    </row>
    <row r="2637" spans="1:8" s="2" customFormat="1" x14ac:dyDescent="0.25">
      <c r="A2637" t="s">
        <v>1052</v>
      </c>
      <c r="B2637"/>
      <c r="C2637" t="s">
        <v>463</v>
      </c>
      <c r="D2637"/>
      <c r="E2637" t="s">
        <v>3701</v>
      </c>
      <c r="F2637" s="67"/>
      <c r="G2637" s="67"/>
      <c r="H2637" s="67"/>
    </row>
    <row r="2638" spans="1:8" s="2" customFormat="1" x14ac:dyDescent="0.25">
      <c r="A2638" t="s">
        <v>1052</v>
      </c>
      <c r="B2638"/>
      <c r="C2638" t="s">
        <v>463</v>
      </c>
      <c r="D2638"/>
      <c r="E2638" t="s">
        <v>3702</v>
      </c>
      <c r="F2638" s="67"/>
      <c r="G2638" s="67"/>
      <c r="H2638" s="67"/>
    </row>
    <row r="2639" spans="1:8" s="2" customFormat="1" x14ac:dyDescent="0.25">
      <c r="A2639" t="s">
        <v>1052</v>
      </c>
      <c r="B2639"/>
      <c r="C2639" t="s">
        <v>463</v>
      </c>
      <c r="D2639"/>
      <c r="E2639" t="s">
        <v>3703</v>
      </c>
      <c r="F2639" s="67"/>
      <c r="G2639" s="67"/>
      <c r="H2639" s="67"/>
    </row>
    <row r="2640" spans="1:8" s="2" customFormat="1" x14ac:dyDescent="0.25">
      <c r="A2640" t="s">
        <v>1052</v>
      </c>
      <c r="B2640"/>
      <c r="C2640" t="s">
        <v>463</v>
      </c>
      <c r="D2640"/>
      <c r="E2640" t="s">
        <v>3704</v>
      </c>
      <c r="F2640" s="67"/>
      <c r="G2640" s="67"/>
      <c r="H2640" s="67"/>
    </row>
    <row r="2641" spans="1:8" s="2" customFormat="1" x14ac:dyDescent="0.25">
      <c r="A2641" t="s">
        <v>1052</v>
      </c>
      <c r="B2641"/>
      <c r="C2641" t="s">
        <v>463</v>
      </c>
      <c r="D2641"/>
      <c r="E2641" t="s">
        <v>3705</v>
      </c>
      <c r="F2641" s="67"/>
      <c r="G2641" s="67"/>
      <c r="H2641" s="67"/>
    </row>
    <row r="2642" spans="1:8" s="2" customFormat="1" x14ac:dyDescent="0.25">
      <c r="A2642" t="s">
        <v>1052</v>
      </c>
      <c r="B2642"/>
      <c r="C2642" t="s">
        <v>463</v>
      </c>
      <c r="D2642"/>
      <c r="E2642" t="s">
        <v>3706</v>
      </c>
      <c r="F2642" s="67"/>
      <c r="G2642" s="67"/>
      <c r="H2642" s="67"/>
    </row>
    <row r="2643" spans="1:8" s="2" customFormat="1" x14ac:dyDescent="0.25">
      <c r="A2643" t="s">
        <v>1052</v>
      </c>
      <c r="B2643"/>
      <c r="C2643" t="s">
        <v>463</v>
      </c>
      <c r="D2643"/>
      <c r="E2643" t="s">
        <v>3707</v>
      </c>
      <c r="F2643" s="67"/>
      <c r="G2643" s="67"/>
      <c r="H2643" s="67"/>
    </row>
    <row r="2644" spans="1:8" s="2" customFormat="1" x14ac:dyDescent="0.25">
      <c r="A2644" t="s">
        <v>1052</v>
      </c>
      <c r="B2644"/>
      <c r="C2644" t="s">
        <v>463</v>
      </c>
      <c r="D2644"/>
      <c r="E2644" t="s">
        <v>3708</v>
      </c>
      <c r="F2644" s="67"/>
      <c r="G2644" s="67"/>
      <c r="H2644" s="67"/>
    </row>
    <row r="2645" spans="1:8" s="2" customFormat="1" x14ac:dyDescent="0.25">
      <c r="A2645" t="s">
        <v>1052</v>
      </c>
      <c r="B2645"/>
      <c r="C2645" t="s">
        <v>463</v>
      </c>
      <c r="D2645"/>
      <c r="E2645" t="s">
        <v>3709</v>
      </c>
      <c r="F2645" s="67"/>
      <c r="G2645" s="67"/>
      <c r="H2645" s="67"/>
    </row>
    <row r="2646" spans="1:8" s="2" customFormat="1" x14ac:dyDescent="0.25">
      <c r="A2646" t="s">
        <v>1052</v>
      </c>
      <c r="B2646"/>
      <c r="C2646" t="s">
        <v>463</v>
      </c>
      <c r="D2646"/>
      <c r="E2646" t="s">
        <v>3710</v>
      </c>
      <c r="F2646" s="67"/>
      <c r="G2646" s="67"/>
      <c r="H2646" s="67"/>
    </row>
    <row r="2647" spans="1:8" s="2" customFormat="1" x14ac:dyDescent="0.25">
      <c r="A2647" t="s">
        <v>1052</v>
      </c>
      <c r="B2647"/>
      <c r="C2647" t="s">
        <v>463</v>
      </c>
      <c r="D2647"/>
      <c r="E2647" t="s">
        <v>3711</v>
      </c>
      <c r="F2647" s="67"/>
      <c r="G2647" s="67"/>
      <c r="H2647" s="67"/>
    </row>
    <row r="2648" spans="1:8" s="2" customFormat="1" x14ac:dyDescent="0.25">
      <c r="A2648" t="s">
        <v>1052</v>
      </c>
      <c r="B2648"/>
      <c r="C2648" t="s">
        <v>463</v>
      </c>
      <c r="D2648"/>
      <c r="E2648" t="s">
        <v>3712</v>
      </c>
      <c r="F2648" s="67"/>
      <c r="G2648" s="67"/>
      <c r="H2648" s="67"/>
    </row>
    <row r="2649" spans="1:8" s="2" customFormat="1" x14ac:dyDescent="0.25">
      <c r="A2649" t="s">
        <v>1052</v>
      </c>
      <c r="B2649"/>
      <c r="C2649" t="s">
        <v>463</v>
      </c>
      <c r="D2649"/>
      <c r="E2649" t="s">
        <v>3713</v>
      </c>
      <c r="F2649" s="67"/>
      <c r="G2649" s="67"/>
      <c r="H2649" s="67"/>
    </row>
    <row r="2650" spans="1:8" s="2" customFormat="1" x14ac:dyDescent="0.25">
      <c r="A2650" t="s">
        <v>1052</v>
      </c>
      <c r="B2650"/>
      <c r="C2650" t="s">
        <v>463</v>
      </c>
      <c r="D2650"/>
      <c r="E2650" t="s">
        <v>3714</v>
      </c>
      <c r="F2650" s="67"/>
      <c r="G2650" s="67"/>
      <c r="H2650" s="67"/>
    </row>
    <row r="2651" spans="1:8" s="2" customFormat="1" x14ac:dyDescent="0.25">
      <c r="A2651" t="s">
        <v>1052</v>
      </c>
      <c r="B2651"/>
      <c r="C2651" t="s">
        <v>463</v>
      </c>
      <c r="D2651"/>
      <c r="E2651" t="s">
        <v>3715</v>
      </c>
      <c r="F2651" s="67"/>
      <c r="G2651" s="67"/>
      <c r="H2651" s="67"/>
    </row>
    <row r="2652" spans="1:8" s="2" customFormat="1" x14ac:dyDescent="0.25">
      <c r="A2652" t="s">
        <v>1052</v>
      </c>
      <c r="B2652"/>
      <c r="C2652" t="s">
        <v>463</v>
      </c>
      <c r="D2652"/>
      <c r="E2652" t="s">
        <v>3716</v>
      </c>
      <c r="F2652" s="67"/>
      <c r="G2652" s="67"/>
      <c r="H2652" s="67"/>
    </row>
    <row r="2653" spans="1:8" s="2" customFormat="1" x14ac:dyDescent="0.25">
      <c r="A2653" t="s">
        <v>1052</v>
      </c>
      <c r="B2653"/>
      <c r="C2653" t="s">
        <v>463</v>
      </c>
      <c r="D2653"/>
      <c r="E2653" t="s">
        <v>3717</v>
      </c>
      <c r="F2653" s="67"/>
      <c r="G2653" s="67"/>
      <c r="H2653" s="67"/>
    </row>
    <row r="2654" spans="1:8" s="2" customFormat="1" x14ac:dyDescent="0.25">
      <c r="A2654" t="s">
        <v>1052</v>
      </c>
      <c r="B2654"/>
      <c r="C2654" t="s">
        <v>463</v>
      </c>
      <c r="D2654"/>
      <c r="E2654" t="s">
        <v>3718</v>
      </c>
      <c r="F2654" s="67"/>
      <c r="G2654" s="67"/>
      <c r="H2654" s="67"/>
    </row>
    <row r="2655" spans="1:8" s="2" customFormat="1" x14ac:dyDescent="0.25">
      <c r="A2655" t="s">
        <v>1052</v>
      </c>
      <c r="B2655"/>
      <c r="C2655" t="s">
        <v>3719</v>
      </c>
      <c r="D2655"/>
      <c r="E2655" t="s">
        <v>3720</v>
      </c>
      <c r="F2655" s="67"/>
      <c r="G2655" s="67"/>
      <c r="H2655" s="67"/>
    </row>
    <row r="2656" spans="1:8" s="2" customFormat="1" x14ac:dyDescent="0.25">
      <c r="A2656" t="s">
        <v>1052</v>
      </c>
      <c r="B2656"/>
      <c r="C2656" t="s">
        <v>959</v>
      </c>
      <c r="D2656"/>
      <c r="E2656" t="s">
        <v>3721</v>
      </c>
      <c r="F2656" s="67"/>
      <c r="G2656" s="67"/>
      <c r="H2656" s="67"/>
    </row>
    <row r="2657" spans="1:8" s="2" customFormat="1" x14ac:dyDescent="0.25">
      <c r="A2657" t="s">
        <v>1052</v>
      </c>
      <c r="B2657"/>
      <c r="C2657" t="s">
        <v>465</v>
      </c>
      <c r="D2657"/>
      <c r="E2657" t="s">
        <v>3722</v>
      </c>
      <c r="F2657" s="67"/>
      <c r="G2657" s="67"/>
      <c r="H2657" s="67"/>
    </row>
    <row r="2658" spans="1:8" s="2" customFormat="1" x14ac:dyDescent="0.25">
      <c r="A2658" t="s">
        <v>1052</v>
      </c>
      <c r="B2658"/>
      <c r="C2658" t="s">
        <v>465</v>
      </c>
      <c r="D2658"/>
      <c r="E2658" t="s">
        <v>3723</v>
      </c>
      <c r="F2658" s="67"/>
      <c r="G2658" s="67"/>
      <c r="H2658" s="67"/>
    </row>
    <row r="2659" spans="1:8" s="2" customFormat="1" x14ac:dyDescent="0.25">
      <c r="A2659" t="s">
        <v>1052</v>
      </c>
      <c r="B2659"/>
      <c r="C2659" t="s">
        <v>465</v>
      </c>
      <c r="D2659"/>
      <c r="E2659" t="s">
        <v>3724</v>
      </c>
      <c r="F2659" s="67"/>
      <c r="G2659" s="67"/>
      <c r="H2659" s="67"/>
    </row>
    <row r="2660" spans="1:8" s="2" customFormat="1" x14ac:dyDescent="0.25">
      <c r="A2660" t="s">
        <v>1052</v>
      </c>
      <c r="B2660"/>
      <c r="C2660" t="s">
        <v>465</v>
      </c>
      <c r="D2660"/>
      <c r="E2660" t="s">
        <v>3725</v>
      </c>
      <c r="F2660" s="67"/>
      <c r="G2660" s="67"/>
      <c r="H2660" s="67"/>
    </row>
    <row r="2661" spans="1:8" s="2" customFormat="1" x14ac:dyDescent="0.25">
      <c r="A2661" t="s">
        <v>1052</v>
      </c>
      <c r="B2661"/>
      <c r="C2661" t="s">
        <v>465</v>
      </c>
      <c r="D2661"/>
      <c r="E2661" t="s">
        <v>3726</v>
      </c>
      <c r="F2661" s="67"/>
      <c r="G2661" s="67"/>
      <c r="H2661" s="67"/>
    </row>
    <row r="2662" spans="1:8" s="2" customFormat="1" x14ac:dyDescent="0.25">
      <c r="A2662" t="s">
        <v>1052</v>
      </c>
      <c r="B2662"/>
      <c r="C2662" t="s">
        <v>465</v>
      </c>
      <c r="D2662"/>
      <c r="E2662" t="s">
        <v>3727</v>
      </c>
      <c r="F2662" s="67"/>
      <c r="G2662" s="67"/>
      <c r="H2662" s="67"/>
    </row>
    <row r="2663" spans="1:8" s="2" customFormat="1" x14ac:dyDescent="0.25">
      <c r="A2663" t="s">
        <v>1052</v>
      </c>
      <c r="B2663"/>
      <c r="C2663" t="s">
        <v>465</v>
      </c>
      <c r="D2663"/>
      <c r="E2663" t="s">
        <v>3728</v>
      </c>
      <c r="F2663" s="67"/>
      <c r="G2663" s="67"/>
      <c r="H2663" s="67"/>
    </row>
    <row r="2664" spans="1:8" s="2" customFormat="1" x14ac:dyDescent="0.25">
      <c r="A2664" t="s">
        <v>1052</v>
      </c>
      <c r="B2664"/>
      <c r="C2664" t="s">
        <v>465</v>
      </c>
      <c r="D2664"/>
      <c r="E2664" t="s">
        <v>3729</v>
      </c>
      <c r="F2664" s="67"/>
      <c r="G2664" s="67"/>
      <c r="H2664" s="67"/>
    </row>
    <row r="2665" spans="1:8" s="2" customFormat="1" x14ac:dyDescent="0.25">
      <c r="A2665" t="s">
        <v>1052</v>
      </c>
      <c r="B2665"/>
      <c r="C2665" t="s">
        <v>465</v>
      </c>
      <c r="D2665"/>
      <c r="E2665" t="s">
        <v>3730</v>
      </c>
      <c r="F2665" s="67"/>
      <c r="G2665" s="67"/>
      <c r="H2665" s="67"/>
    </row>
    <row r="2666" spans="1:8" s="2" customFormat="1" x14ac:dyDescent="0.25">
      <c r="A2666" t="s">
        <v>1052</v>
      </c>
      <c r="B2666"/>
      <c r="C2666" t="s">
        <v>465</v>
      </c>
      <c r="D2666"/>
      <c r="E2666" t="s">
        <v>3731</v>
      </c>
      <c r="F2666" s="67"/>
      <c r="G2666" s="67"/>
      <c r="H2666" s="67"/>
    </row>
    <row r="2667" spans="1:8" s="2" customFormat="1" x14ac:dyDescent="0.25">
      <c r="A2667" t="s">
        <v>1052</v>
      </c>
      <c r="B2667"/>
      <c r="C2667" t="s">
        <v>465</v>
      </c>
      <c r="D2667"/>
      <c r="E2667" t="s">
        <v>3732</v>
      </c>
      <c r="F2667" s="67"/>
      <c r="G2667" s="67"/>
      <c r="H2667" s="67"/>
    </row>
    <row r="2668" spans="1:8" s="2" customFormat="1" x14ac:dyDescent="0.25">
      <c r="A2668" t="s">
        <v>1052</v>
      </c>
      <c r="B2668"/>
      <c r="C2668" t="s">
        <v>465</v>
      </c>
      <c r="D2668"/>
      <c r="E2668" t="s">
        <v>3733</v>
      </c>
      <c r="F2668" s="67"/>
      <c r="G2668" s="67"/>
      <c r="H2668" s="67"/>
    </row>
    <row r="2669" spans="1:8" s="2" customFormat="1" x14ac:dyDescent="0.25">
      <c r="A2669" t="s">
        <v>1052</v>
      </c>
      <c r="B2669"/>
      <c r="C2669" t="s">
        <v>465</v>
      </c>
      <c r="D2669"/>
      <c r="E2669" t="s">
        <v>3734</v>
      </c>
      <c r="F2669" s="67"/>
      <c r="G2669" s="67"/>
      <c r="H2669" s="67"/>
    </row>
    <row r="2670" spans="1:8" s="2" customFormat="1" x14ac:dyDescent="0.25">
      <c r="A2670" t="s">
        <v>1052</v>
      </c>
      <c r="B2670"/>
      <c r="C2670" t="s">
        <v>465</v>
      </c>
      <c r="D2670"/>
      <c r="E2670" t="s">
        <v>3735</v>
      </c>
      <c r="F2670" s="67"/>
      <c r="G2670" s="67"/>
      <c r="H2670" s="67"/>
    </row>
    <row r="2671" spans="1:8" s="2" customFormat="1" x14ac:dyDescent="0.25">
      <c r="A2671" t="s">
        <v>1052</v>
      </c>
      <c r="B2671"/>
      <c r="C2671" t="s">
        <v>465</v>
      </c>
      <c r="D2671"/>
      <c r="E2671" t="s">
        <v>3736</v>
      </c>
      <c r="F2671" s="67"/>
      <c r="G2671" s="67"/>
      <c r="H2671" s="67"/>
    </row>
    <row r="2672" spans="1:8" s="2" customFormat="1" x14ac:dyDescent="0.25">
      <c r="A2672" t="s">
        <v>1052</v>
      </c>
      <c r="B2672"/>
      <c r="C2672" t="s">
        <v>465</v>
      </c>
      <c r="D2672"/>
      <c r="E2672" t="s">
        <v>3737</v>
      </c>
      <c r="F2672" s="67"/>
      <c r="G2672" s="67"/>
      <c r="H2672" s="67"/>
    </row>
    <row r="2673" spans="1:8" s="2" customFormat="1" x14ac:dyDescent="0.25">
      <c r="A2673" t="s">
        <v>1052</v>
      </c>
      <c r="B2673"/>
      <c r="C2673" t="s">
        <v>465</v>
      </c>
      <c r="D2673"/>
      <c r="E2673" t="s">
        <v>3738</v>
      </c>
      <c r="F2673" s="67"/>
      <c r="G2673" s="67"/>
      <c r="H2673" s="67"/>
    </row>
    <row r="2674" spans="1:8" s="2" customFormat="1" x14ac:dyDescent="0.25">
      <c r="A2674" t="s">
        <v>1052</v>
      </c>
      <c r="B2674"/>
      <c r="C2674" t="s">
        <v>465</v>
      </c>
      <c r="D2674"/>
      <c r="E2674" t="s">
        <v>3739</v>
      </c>
      <c r="F2674" s="67"/>
      <c r="G2674" s="67"/>
      <c r="H2674" s="67"/>
    </row>
    <row r="2675" spans="1:8" s="2" customFormat="1" x14ac:dyDescent="0.25">
      <c r="A2675" t="s">
        <v>1052</v>
      </c>
      <c r="B2675"/>
      <c r="C2675" t="s">
        <v>465</v>
      </c>
      <c r="D2675"/>
      <c r="E2675" t="s">
        <v>3740</v>
      </c>
      <c r="F2675" s="67"/>
      <c r="G2675" s="67"/>
      <c r="H2675" s="67"/>
    </row>
    <row r="2676" spans="1:8" s="2" customFormat="1" x14ac:dyDescent="0.25">
      <c r="A2676" t="s">
        <v>1052</v>
      </c>
      <c r="B2676"/>
      <c r="C2676" t="s">
        <v>465</v>
      </c>
      <c r="D2676"/>
      <c r="E2676" t="s">
        <v>3741</v>
      </c>
      <c r="F2676" s="67"/>
      <c r="G2676" s="67"/>
      <c r="H2676" s="67"/>
    </row>
    <row r="2677" spans="1:8" s="2" customFormat="1" x14ac:dyDescent="0.25">
      <c r="A2677" t="s">
        <v>1052</v>
      </c>
      <c r="B2677"/>
      <c r="C2677" t="s">
        <v>465</v>
      </c>
      <c r="D2677"/>
      <c r="E2677" t="s">
        <v>3742</v>
      </c>
      <c r="F2677" s="67"/>
      <c r="G2677" s="67"/>
      <c r="H2677" s="67"/>
    </row>
    <row r="2678" spans="1:8" s="2" customFormat="1" x14ac:dyDescent="0.25">
      <c r="A2678" t="s">
        <v>1052</v>
      </c>
      <c r="B2678"/>
      <c r="C2678" t="s">
        <v>465</v>
      </c>
      <c r="D2678"/>
      <c r="E2678" t="s">
        <v>3743</v>
      </c>
      <c r="F2678" s="67"/>
      <c r="G2678" s="67"/>
      <c r="H2678" s="67"/>
    </row>
    <row r="2679" spans="1:8" s="2" customFormat="1" x14ac:dyDescent="0.25">
      <c r="A2679" t="s">
        <v>1052</v>
      </c>
      <c r="B2679"/>
      <c r="C2679" t="s">
        <v>465</v>
      </c>
      <c r="D2679"/>
      <c r="E2679" t="s">
        <v>3744</v>
      </c>
      <c r="F2679" s="67"/>
      <c r="G2679" s="67"/>
      <c r="H2679" s="67"/>
    </row>
    <row r="2680" spans="1:8" s="2" customFormat="1" x14ac:dyDescent="0.25">
      <c r="A2680" t="s">
        <v>1052</v>
      </c>
      <c r="B2680"/>
      <c r="C2680" t="s">
        <v>465</v>
      </c>
      <c r="D2680"/>
      <c r="E2680" t="s">
        <v>3745</v>
      </c>
      <c r="F2680" s="67"/>
      <c r="G2680" s="67"/>
      <c r="H2680" s="67"/>
    </row>
    <row r="2681" spans="1:8" s="2" customFormat="1" x14ac:dyDescent="0.25">
      <c r="A2681" t="s">
        <v>1052</v>
      </c>
      <c r="B2681"/>
      <c r="C2681" t="s">
        <v>465</v>
      </c>
      <c r="D2681"/>
      <c r="E2681" t="s">
        <v>3746</v>
      </c>
      <c r="F2681" s="67"/>
      <c r="G2681" s="67"/>
      <c r="H2681" s="67"/>
    </row>
    <row r="2682" spans="1:8" s="2" customFormat="1" x14ac:dyDescent="0.25">
      <c r="A2682" t="s">
        <v>1052</v>
      </c>
      <c r="B2682"/>
      <c r="C2682" t="s">
        <v>465</v>
      </c>
      <c r="D2682"/>
      <c r="E2682" t="s">
        <v>3747</v>
      </c>
      <c r="F2682" s="67"/>
      <c r="G2682" s="67"/>
      <c r="H2682" s="67"/>
    </row>
    <row r="2683" spans="1:8" s="2" customFormat="1" x14ac:dyDescent="0.25">
      <c r="A2683" t="s">
        <v>1052</v>
      </c>
      <c r="B2683"/>
      <c r="C2683" t="s">
        <v>465</v>
      </c>
      <c r="D2683"/>
      <c r="E2683" t="s">
        <v>3748</v>
      </c>
      <c r="F2683" s="67"/>
      <c r="G2683" s="67"/>
      <c r="H2683" s="67"/>
    </row>
    <row r="2684" spans="1:8" s="2" customFormat="1" x14ac:dyDescent="0.25">
      <c r="A2684" t="s">
        <v>1052</v>
      </c>
      <c r="B2684"/>
      <c r="C2684" t="s">
        <v>465</v>
      </c>
      <c r="D2684"/>
      <c r="E2684" t="s">
        <v>3749</v>
      </c>
      <c r="F2684" s="67"/>
      <c r="G2684" s="67"/>
      <c r="H2684" s="67"/>
    </row>
    <row r="2685" spans="1:8" s="2" customFormat="1" x14ac:dyDescent="0.25">
      <c r="A2685" t="s">
        <v>1052</v>
      </c>
      <c r="B2685"/>
      <c r="C2685" t="s">
        <v>465</v>
      </c>
      <c r="D2685"/>
      <c r="E2685" t="s">
        <v>3750</v>
      </c>
      <c r="F2685" s="67"/>
      <c r="G2685" s="67"/>
      <c r="H2685" s="67"/>
    </row>
    <row r="2686" spans="1:8" s="2" customFormat="1" x14ac:dyDescent="0.25">
      <c r="A2686" t="s">
        <v>1052</v>
      </c>
      <c r="B2686"/>
      <c r="C2686" t="s">
        <v>465</v>
      </c>
      <c r="D2686"/>
      <c r="E2686" t="s">
        <v>3751</v>
      </c>
      <c r="F2686" s="67"/>
      <c r="G2686" s="67"/>
      <c r="H2686" s="67"/>
    </row>
    <row r="2687" spans="1:8" s="2" customFormat="1" x14ac:dyDescent="0.25">
      <c r="A2687" t="s">
        <v>1052</v>
      </c>
      <c r="B2687"/>
      <c r="C2687" t="s">
        <v>465</v>
      </c>
      <c r="D2687"/>
      <c r="E2687" t="s">
        <v>3752</v>
      </c>
      <c r="F2687" s="67"/>
      <c r="G2687" s="67"/>
      <c r="H2687" s="67"/>
    </row>
    <row r="2688" spans="1:8" s="2" customFormat="1" x14ac:dyDescent="0.25">
      <c r="A2688" t="s">
        <v>1052</v>
      </c>
      <c r="B2688"/>
      <c r="C2688" t="s">
        <v>465</v>
      </c>
      <c r="D2688"/>
      <c r="E2688" t="s">
        <v>3753</v>
      </c>
      <c r="F2688" s="67"/>
      <c r="G2688" s="67"/>
      <c r="H2688" s="67"/>
    </row>
    <row r="2689" spans="1:8" s="2" customFormat="1" x14ac:dyDescent="0.25">
      <c r="A2689" t="s">
        <v>1052</v>
      </c>
      <c r="B2689"/>
      <c r="C2689" t="s">
        <v>465</v>
      </c>
      <c r="D2689"/>
      <c r="E2689" t="s">
        <v>3754</v>
      </c>
      <c r="F2689" s="67"/>
      <c r="G2689" s="67"/>
      <c r="H2689" s="67"/>
    </row>
    <row r="2690" spans="1:8" s="2" customFormat="1" x14ac:dyDescent="0.25">
      <c r="A2690" t="s">
        <v>1052</v>
      </c>
      <c r="B2690"/>
      <c r="C2690" t="s">
        <v>465</v>
      </c>
      <c r="D2690"/>
      <c r="E2690" t="s">
        <v>3755</v>
      </c>
      <c r="F2690" s="67"/>
      <c r="G2690" s="67"/>
      <c r="H2690" s="67"/>
    </row>
    <row r="2691" spans="1:8" s="2" customFormat="1" x14ac:dyDescent="0.25">
      <c r="A2691" t="s">
        <v>1052</v>
      </c>
      <c r="B2691"/>
      <c r="C2691" t="s">
        <v>465</v>
      </c>
      <c r="D2691"/>
      <c r="E2691" t="s">
        <v>3756</v>
      </c>
      <c r="F2691" s="67"/>
      <c r="G2691" s="67"/>
      <c r="H2691" s="67"/>
    </row>
    <row r="2692" spans="1:8" s="2" customFormat="1" x14ac:dyDescent="0.25">
      <c r="A2692" t="s">
        <v>1052</v>
      </c>
      <c r="B2692"/>
      <c r="C2692" t="s">
        <v>465</v>
      </c>
      <c r="D2692"/>
      <c r="E2692" t="s">
        <v>3757</v>
      </c>
      <c r="F2692" s="67"/>
      <c r="G2692" s="67"/>
      <c r="H2692" s="67"/>
    </row>
    <row r="2693" spans="1:8" s="2" customFormat="1" x14ac:dyDescent="0.25">
      <c r="A2693" t="s">
        <v>1052</v>
      </c>
      <c r="B2693"/>
      <c r="C2693" t="s">
        <v>465</v>
      </c>
      <c r="D2693"/>
      <c r="E2693" t="s">
        <v>3758</v>
      </c>
      <c r="F2693" s="67"/>
      <c r="G2693" s="67"/>
      <c r="H2693" s="67"/>
    </row>
    <row r="2694" spans="1:8" s="2" customFormat="1" x14ac:dyDescent="0.25">
      <c r="A2694" t="s">
        <v>1052</v>
      </c>
      <c r="B2694"/>
      <c r="C2694" t="s">
        <v>465</v>
      </c>
      <c r="D2694"/>
      <c r="E2694" t="s">
        <v>3759</v>
      </c>
      <c r="F2694" s="67"/>
      <c r="G2694" s="67"/>
      <c r="H2694" s="67"/>
    </row>
    <row r="2695" spans="1:8" s="2" customFormat="1" x14ac:dyDescent="0.25">
      <c r="A2695" t="s">
        <v>1052</v>
      </c>
      <c r="B2695"/>
      <c r="C2695" t="s">
        <v>465</v>
      </c>
      <c r="D2695"/>
      <c r="E2695" t="s">
        <v>3760</v>
      </c>
      <c r="F2695" s="67"/>
      <c r="G2695" s="67"/>
      <c r="H2695" s="67"/>
    </row>
    <row r="2696" spans="1:8" s="2" customFormat="1" x14ac:dyDescent="0.25">
      <c r="A2696" t="s">
        <v>1052</v>
      </c>
      <c r="B2696"/>
      <c r="C2696" t="s">
        <v>465</v>
      </c>
      <c r="D2696"/>
      <c r="E2696" t="s">
        <v>3761</v>
      </c>
      <c r="F2696" s="67"/>
      <c r="G2696" s="67"/>
      <c r="H2696" s="67"/>
    </row>
    <row r="2697" spans="1:8" s="2" customFormat="1" x14ac:dyDescent="0.25">
      <c r="A2697" t="s">
        <v>1052</v>
      </c>
      <c r="B2697"/>
      <c r="C2697" t="s">
        <v>465</v>
      </c>
      <c r="D2697"/>
      <c r="E2697" t="s">
        <v>3762</v>
      </c>
      <c r="F2697" s="67"/>
      <c r="G2697" s="67"/>
      <c r="H2697" s="67"/>
    </row>
    <row r="2698" spans="1:8" s="2" customFormat="1" x14ac:dyDescent="0.25">
      <c r="A2698" t="s">
        <v>1052</v>
      </c>
      <c r="B2698"/>
      <c r="C2698" t="s">
        <v>465</v>
      </c>
      <c r="D2698"/>
      <c r="E2698" t="s">
        <v>3763</v>
      </c>
      <c r="F2698" s="67"/>
      <c r="G2698" s="67"/>
      <c r="H2698" s="67"/>
    </row>
    <row r="2699" spans="1:8" s="2" customFormat="1" x14ac:dyDescent="0.25">
      <c r="A2699" t="s">
        <v>1052</v>
      </c>
      <c r="B2699"/>
      <c r="C2699" t="s">
        <v>465</v>
      </c>
      <c r="D2699"/>
      <c r="E2699" t="s">
        <v>3764</v>
      </c>
      <c r="F2699" s="67"/>
      <c r="G2699" s="67"/>
      <c r="H2699" s="67"/>
    </row>
    <row r="2700" spans="1:8" s="2" customFormat="1" x14ac:dyDescent="0.25">
      <c r="A2700" t="s">
        <v>1052</v>
      </c>
      <c r="B2700"/>
      <c r="C2700" t="s">
        <v>465</v>
      </c>
      <c r="D2700"/>
      <c r="E2700" t="s">
        <v>3765</v>
      </c>
      <c r="F2700" s="67"/>
      <c r="G2700" s="67"/>
      <c r="H2700" s="67"/>
    </row>
    <row r="2701" spans="1:8" s="2" customFormat="1" x14ac:dyDescent="0.25">
      <c r="A2701" t="s">
        <v>1052</v>
      </c>
      <c r="B2701"/>
      <c r="C2701" t="s">
        <v>467</v>
      </c>
      <c r="D2701"/>
      <c r="E2701" t="s">
        <v>3766</v>
      </c>
      <c r="F2701" s="67"/>
      <c r="G2701" s="67"/>
      <c r="H2701" s="67"/>
    </row>
    <row r="2702" spans="1:8" s="2" customFormat="1" x14ac:dyDescent="0.25">
      <c r="A2702" t="s">
        <v>1052</v>
      </c>
      <c r="B2702"/>
      <c r="C2702" t="s">
        <v>467</v>
      </c>
      <c r="D2702"/>
      <c r="E2702" t="s">
        <v>3767</v>
      </c>
      <c r="F2702" s="67"/>
      <c r="G2702" s="67"/>
      <c r="H2702" s="67"/>
    </row>
    <row r="2703" spans="1:8" s="2" customFormat="1" x14ac:dyDescent="0.25">
      <c r="A2703" t="s">
        <v>1052</v>
      </c>
      <c r="B2703"/>
      <c r="C2703" t="s">
        <v>467</v>
      </c>
      <c r="D2703"/>
      <c r="E2703" t="s">
        <v>3768</v>
      </c>
      <c r="F2703" s="67"/>
      <c r="G2703" s="67"/>
      <c r="H2703" s="67"/>
    </row>
    <row r="2704" spans="1:8" s="2" customFormat="1" x14ac:dyDescent="0.25">
      <c r="A2704" t="s">
        <v>1052</v>
      </c>
      <c r="B2704"/>
      <c r="C2704" t="s">
        <v>467</v>
      </c>
      <c r="D2704"/>
      <c r="E2704" t="s">
        <v>3769</v>
      </c>
      <c r="F2704" s="67"/>
      <c r="G2704" s="67"/>
      <c r="H2704" s="67"/>
    </row>
    <row r="2705" spans="1:8" s="2" customFormat="1" x14ac:dyDescent="0.25">
      <c r="A2705" t="s">
        <v>1052</v>
      </c>
      <c r="B2705"/>
      <c r="C2705" t="s">
        <v>467</v>
      </c>
      <c r="D2705"/>
      <c r="E2705" t="s">
        <v>3770</v>
      </c>
      <c r="F2705" s="67"/>
      <c r="G2705" s="67"/>
      <c r="H2705" s="67"/>
    </row>
    <row r="2706" spans="1:8" s="2" customFormat="1" x14ac:dyDescent="0.25">
      <c r="A2706" t="s">
        <v>1052</v>
      </c>
      <c r="B2706"/>
      <c r="C2706" t="s">
        <v>467</v>
      </c>
      <c r="D2706"/>
      <c r="E2706" t="s">
        <v>3771</v>
      </c>
      <c r="F2706" s="67"/>
      <c r="G2706" s="67"/>
      <c r="H2706" s="67"/>
    </row>
    <row r="2707" spans="1:8" s="2" customFormat="1" x14ac:dyDescent="0.25">
      <c r="A2707" t="s">
        <v>1052</v>
      </c>
      <c r="B2707"/>
      <c r="C2707" t="s">
        <v>467</v>
      </c>
      <c r="D2707"/>
      <c r="E2707" t="s">
        <v>3772</v>
      </c>
      <c r="F2707" s="67"/>
      <c r="G2707" s="67"/>
      <c r="H2707" s="67"/>
    </row>
    <row r="2708" spans="1:8" s="2" customFormat="1" x14ac:dyDescent="0.25">
      <c r="A2708" t="s">
        <v>1052</v>
      </c>
      <c r="B2708"/>
      <c r="C2708" t="s">
        <v>467</v>
      </c>
      <c r="D2708"/>
      <c r="E2708" t="s">
        <v>3773</v>
      </c>
      <c r="F2708" s="67"/>
      <c r="G2708" s="67"/>
      <c r="H2708" s="67"/>
    </row>
    <row r="2709" spans="1:8" s="2" customFormat="1" x14ac:dyDescent="0.25">
      <c r="A2709" t="s">
        <v>1052</v>
      </c>
      <c r="B2709"/>
      <c r="C2709" t="s">
        <v>467</v>
      </c>
      <c r="D2709"/>
      <c r="E2709" t="s">
        <v>3774</v>
      </c>
      <c r="F2709" s="67"/>
      <c r="G2709" s="67"/>
      <c r="H2709" s="67"/>
    </row>
    <row r="2710" spans="1:8" s="2" customFormat="1" x14ac:dyDescent="0.25">
      <c r="A2710" t="s">
        <v>1052</v>
      </c>
      <c r="B2710"/>
      <c r="C2710" t="s">
        <v>467</v>
      </c>
      <c r="D2710"/>
      <c r="E2710" t="s">
        <v>3775</v>
      </c>
      <c r="F2710" s="67"/>
      <c r="G2710" s="67"/>
      <c r="H2710" s="67"/>
    </row>
    <row r="2711" spans="1:8" s="2" customFormat="1" x14ac:dyDescent="0.25">
      <c r="A2711" t="s">
        <v>1052</v>
      </c>
      <c r="B2711"/>
      <c r="C2711" t="s">
        <v>467</v>
      </c>
      <c r="D2711"/>
      <c r="E2711" t="s">
        <v>3776</v>
      </c>
      <c r="F2711" s="67"/>
      <c r="G2711" s="67"/>
      <c r="H2711" s="67"/>
    </row>
    <row r="2712" spans="1:8" s="2" customFormat="1" x14ac:dyDescent="0.25">
      <c r="A2712" t="s">
        <v>1052</v>
      </c>
      <c r="B2712"/>
      <c r="C2712" t="s">
        <v>467</v>
      </c>
      <c r="D2712"/>
      <c r="E2712" t="s">
        <v>3777</v>
      </c>
      <c r="F2712" s="67"/>
      <c r="G2712" s="67"/>
      <c r="H2712" s="67"/>
    </row>
    <row r="2713" spans="1:8" s="2" customFormat="1" x14ac:dyDescent="0.25">
      <c r="A2713" t="s">
        <v>1052</v>
      </c>
      <c r="B2713"/>
      <c r="C2713" t="s">
        <v>467</v>
      </c>
      <c r="D2713"/>
      <c r="E2713" t="s">
        <v>3778</v>
      </c>
      <c r="F2713" s="67"/>
      <c r="G2713" s="67"/>
      <c r="H2713" s="67"/>
    </row>
    <row r="2714" spans="1:8" s="2" customFormat="1" x14ac:dyDescent="0.25">
      <c r="A2714" t="s">
        <v>1052</v>
      </c>
      <c r="B2714"/>
      <c r="C2714" t="s">
        <v>467</v>
      </c>
      <c r="D2714"/>
      <c r="E2714" t="s">
        <v>3779</v>
      </c>
      <c r="F2714" s="67"/>
      <c r="G2714" s="67"/>
      <c r="H2714" s="67"/>
    </row>
    <row r="2715" spans="1:8" s="2" customFormat="1" x14ac:dyDescent="0.25">
      <c r="A2715" t="s">
        <v>1052</v>
      </c>
      <c r="B2715"/>
      <c r="C2715" t="s">
        <v>467</v>
      </c>
      <c r="D2715"/>
      <c r="E2715" t="s">
        <v>3780</v>
      </c>
      <c r="F2715" s="67"/>
      <c r="G2715" s="67"/>
      <c r="H2715" s="67"/>
    </row>
    <row r="2716" spans="1:8" s="2" customFormat="1" x14ac:dyDescent="0.25">
      <c r="A2716" t="s">
        <v>1052</v>
      </c>
      <c r="B2716"/>
      <c r="C2716" t="s">
        <v>467</v>
      </c>
      <c r="D2716"/>
      <c r="E2716" t="s">
        <v>3781</v>
      </c>
      <c r="F2716" s="67"/>
      <c r="G2716" s="67"/>
      <c r="H2716" s="67"/>
    </row>
    <row r="2717" spans="1:8" s="2" customFormat="1" x14ac:dyDescent="0.25">
      <c r="A2717" t="s">
        <v>1052</v>
      </c>
      <c r="B2717"/>
      <c r="C2717" t="s">
        <v>467</v>
      </c>
      <c r="D2717"/>
      <c r="E2717" t="s">
        <v>3782</v>
      </c>
      <c r="F2717" s="67"/>
      <c r="G2717" s="67"/>
      <c r="H2717" s="67"/>
    </row>
    <row r="2718" spans="1:8" s="2" customFormat="1" x14ac:dyDescent="0.25">
      <c r="A2718" t="s">
        <v>1052</v>
      </c>
      <c r="B2718"/>
      <c r="C2718" t="s">
        <v>467</v>
      </c>
      <c r="D2718"/>
      <c r="E2718" t="s">
        <v>3783</v>
      </c>
      <c r="F2718" s="67"/>
      <c r="G2718" s="67"/>
      <c r="H2718" s="67"/>
    </row>
    <row r="2719" spans="1:8" s="2" customFormat="1" x14ac:dyDescent="0.25">
      <c r="A2719" t="s">
        <v>1052</v>
      </c>
      <c r="B2719"/>
      <c r="C2719" t="s">
        <v>467</v>
      </c>
      <c r="D2719"/>
      <c r="E2719" t="s">
        <v>3784</v>
      </c>
      <c r="F2719" s="67"/>
      <c r="G2719" s="67"/>
      <c r="H2719" s="67"/>
    </row>
    <row r="2720" spans="1:8" s="2" customFormat="1" x14ac:dyDescent="0.25">
      <c r="A2720" t="s">
        <v>1052</v>
      </c>
      <c r="B2720"/>
      <c r="C2720" t="s">
        <v>467</v>
      </c>
      <c r="D2720"/>
      <c r="E2720" t="s">
        <v>3785</v>
      </c>
      <c r="F2720" s="67"/>
      <c r="G2720" s="67"/>
      <c r="H2720" s="67"/>
    </row>
    <row r="2721" spans="1:8" s="2" customFormat="1" x14ac:dyDescent="0.25">
      <c r="A2721" t="s">
        <v>1052</v>
      </c>
      <c r="B2721"/>
      <c r="C2721" t="s">
        <v>467</v>
      </c>
      <c r="D2721"/>
      <c r="E2721" t="s">
        <v>3786</v>
      </c>
      <c r="F2721" s="67"/>
      <c r="G2721" s="67"/>
      <c r="H2721" s="67"/>
    </row>
    <row r="2722" spans="1:8" s="2" customFormat="1" x14ac:dyDescent="0.25">
      <c r="A2722" t="s">
        <v>1052</v>
      </c>
      <c r="B2722"/>
      <c r="C2722" t="s">
        <v>467</v>
      </c>
      <c r="D2722"/>
      <c r="E2722" t="s">
        <v>2705</v>
      </c>
      <c r="F2722" s="67"/>
      <c r="G2722" s="67"/>
      <c r="H2722" s="67"/>
    </row>
    <row r="2723" spans="1:8" s="2" customFormat="1" x14ac:dyDescent="0.25">
      <c r="A2723" t="s">
        <v>1052</v>
      </c>
      <c r="B2723"/>
      <c r="C2723" t="s">
        <v>467</v>
      </c>
      <c r="D2723"/>
      <c r="E2723" t="s">
        <v>3787</v>
      </c>
      <c r="F2723" s="67"/>
      <c r="G2723" s="67"/>
      <c r="H2723" s="67"/>
    </row>
    <row r="2724" spans="1:8" s="2" customFormat="1" x14ac:dyDescent="0.25">
      <c r="A2724" t="s">
        <v>1052</v>
      </c>
      <c r="B2724"/>
      <c r="C2724" t="s">
        <v>467</v>
      </c>
      <c r="D2724"/>
      <c r="E2724" t="s">
        <v>3788</v>
      </c>
      <c r="F2724" s="67"/>
      <c r="G2724" s="67"/>
      <c r="H2724" s="67"/>
    </row>
    <row r="2725" spans="1:8" s="2" customFormat="1" x14ac:dyDescent="0.25">
      <c r="A2725" t="s">
        <v>1052</v>
      </c>
      <c r="B2725"/>
      <c r="C2725" t="s">
        <v>467</v>
      </c>
      <c r="D2725"/>
      <c r="E2725" t="s">
        <v>3789</v>
      </c>
      <c r="F2725" s="67"/>
      <c r="G2725" s="67"/>
      <c r="H2725" s="67"/>
    </row>
    <row r="2726" spans="1:8" s="2" customFormat="1" x14ac:dyDescent="0.25">
      <c r="A2726" t="s">
        <v>1052</v>
      </c>
      <c r="B2726"/>
      <c r="C2726" t="s">
        <v>467</v>
      </c>
      <c r="D2726"/>
      <c r="E2726" t="s">
        <v>3790</v>
      </c>
      <c r="F2726" s="67"/>
      <c r="G2726" s="67"/>
      <c r="H2726" s="67"/>
    </row>
    <row r="2727" spans="1:8" s="2" customFormat="1" x14ac:dyDescent="0.25">
      <c r="A2727" t="s">
        <v>1052</v>
      </c>
      <c r="B2727"/>
      <c r="C2727" t="s">
        <v>467</v>
      </c>
      <c r="D2727"/>
      <c r="E2727" t="s">
        <v>3791</v>
      </c>
      <c r="F2727" s="67"/>
      <c r="G2727" s="67"/>
      <c r="H2727" s="67"/>
    </row>
    <row r="2728" spans="1:8" s="2" customFormat="1" x14ac:dyDescent="0.25">
      <c r="A2728" t="s">
        <v>1052</v>
      </c>
      <c r="B2728"/>
      <c r="C2728" t="s">
        <v>467</v>
      </c>
      <c r="D2728"/>
      <c r="E2728" t="s">
        <v>3792</v>
      </c>
      <c r="F2728" s="67"/>
      <c r="G2728" s="67"/>
      <c r="H2728" s="67"/>
    </row>
    <row r="2729" spans="1:8" s="2" customFormat="1" x14ac:dyDescent="0.25">
      <c r="A2729" t="s">
        <v>1052</v>
      </c>
      <c r="B2729"/>
      <c r="C2729" t="s">
        <v>469</v>
      </c>
      <c r="D2729"/>
      <c r="E2729" t="s">
        <v>3793</v>
      </c>
      <c r="F2729" s="67"/>
      <c r="G2729" s="67"/>
      <c r="H2729" s="67"/>
    </row>
    <row r="2730" spans="1:8" s="2" customFormat="1" x14ac:dyDescent="0.25">
      <c r="A2730" t="s">
        <v>1052</v>
      </c>
      <c r="B2730"/>
      <c r="C2730" t="s">
        <v>469</v>
      </c>
      <c r="D2730"/>
      <c r="E2730" t="s">
        <v>3794</v>
      </c>
      <c r="F2730" s="67"/>
      <c r="G2730" s="67"/>
      <c r="H2730" s="67"/>
    </row>
    <row r="2731" spans="1:8" s="2" customFormat="1" x14ac:dyDescent="0.25">
      <c r="A2731" t="s">
        <v>1052</v>
      </c>
      <c r="B2731"/>
      <c r="C2731" t="s">
        <v>469</v>
      </c>
      <c r="D2731"/>
      <c r="E2731" t="s">
        <v>3795</v>
      </c>
      <c r="F2731" s="67"/>
      <c r="G2731" s="67"/>
      <c r="H2731" s="67"/>
    </row>
    <row r="2732" spans="1:8" s="2" customFormat="1" x14ac:dyDescent="0.25">
      <c r="A2732" t="s">
        <v>1052</v>
      </c>
      <c r="B2732"/>
      <c r="C2732" t="s">
        <v>469</v>
      </c>
      <c r="D2732"/>
      <c r="E2732" t="s">
        <v>3796</v>
      </c>
      <c r="F2732" s="67"/>
      <c r="G2732" s="67"/>
      <c r="H2732" s="67"/>
    </row>
    <row r="2733" spans="1:8" s="2" customFormat="1" x14ac:dyDescent="0.25">
      <c r="A2733" t="s">
        <v>1052</v>
      </c>
      <c r="B2733"/>
      <c r="C2733" t="s">
        <v>469</v>
      </c>
      <c r="D2733"/>
      <c r="E2733" t="s">
        <v>3797</v>
      </c>
      <c r="F2733" s="67"/>
      <c r="G2733" s="67"/>
      <c r="H2733" s="67"/>
    </row>
    <row r="2734" spans="1:8" s="2" customFormat="1" x14ac:dyDescent="0.25">
      <c r="A2734" t="s">
        <v>1052</v>
      </c>
      <c r="B2734"/>
      <c r="C2734" t="s">
        <v>469</v>
      </c>
      <c r="D2734"/>
      <c r="E2734" t="s">
        <v>3798</v>
      </c>
      <c r="F2734" s="67"/>
      <c r="G2734" s="67"/>
      <c r="H2734" s="67"/>
    </row>
    <row r="2735" spans="1:8" s="2" customFormat="1" x14ac:dyDescent="0.25">
      <c r="A2735" t="s">
        <v>1052</v>
      </c>
      <c r="B2735"/>
      <c r="C2735" t="s">
        <v>469</v>
      </c>
      <c r="D2735"/>
      <c r="E2735" t="s">
        <v>3799</v>
      </c>
      <c r="F2735" s="67"/>
      <c r="G2735" s="67"/>
      <c r="H2735" s="67"/>
    </row>
    <row r="2736" spans="1:8" s="2" customFormat="1" x14ac:dyDescent="0.25">
      <c r="A2736" t="s">
        <v>1052</v>
      </c>
      <c r="B2736"/>
      <c r="C2736" t="s">
        <v>469</v>
      </c>
      <c r="D2736"/>
      <c r="E2736" t="s">
        <v>3800</v>
      </c>
      <c r="F2736" s="67"/>
      <c r="G2736" s="67"/>
      <c r="H2736" s="67"/>
    </row>
    <row r="2737" spans="1:8" s="2" customFormat="1" x14ac:dyDescent="0.25">
      <c r="A2737" t="s">
        <v>1052</v>
      </c>
      <c r="B2737"/>
      <c r="C2737" t="s">
        <v>469</v>
      </c>
      <c r="D2737"/>
      <c r="E2737" t="s">
        <v>3801</v>
      </c>
      <c r="F2737" s="67"/>
      <c r="G2737" s="67"/>
      <c r="H2737" s="67"/>
    </row>
    <row r="2738" spans="1:8" s="2" customFormat="1" x14ac:dyDescent="0.25">
      <c r="A2738" t="s">
        <v>1052</v>
      </c>
      <c r="B2738"/>
      <c r="C2738" t="s">
        <v>469</v>
      </c>
      <c r="D2738"/>
      <c r="E2738" t="s">
        <v>3802</v>
      </c>
      <c r="F2738" s="67"/>
      <c r="G2738" s="67"/>
      <c r="H2738" s="67"/>
    </row>
    <row r="2739" spans="1:8" s="2" customFormat="1" x14ac:dyDescent="0.25">
      <c r="A2739" t="s">
        <v>1052</v>
      </c>
      <c r="B2739"/>
      <c r="C2739" t="s">
        <v>469</v>
      </c>
      <c r="D2739"/>
      <c r="E2739" t="s">
        <v>3803</v>
      </c>
      <c r="F2739" s="67"/>
      <c r="G2739" s="67"/>
      <c r="H2739" s="67"/>
    </row>
    <row r="2740" spans="1:8" s="2" customFormat="1" x14ac:dyDescent="0.25">
      <c r="A2740" t="s">
        <v>1052</v>
      </c>
      <c r="B2740"/>
      <c r="C2740" t="s">
        <v>469</v>
      </c>
      <c r="D2740"/>
      <c r="E2740" t="s">
        <v>3804</v>
      </c>
      <c r="F2740" s="67"/>
      <c r="G2740" s="67"/>
      <c r="H2740" s="67"/>
    </row>
    <row r="2741" spans="1:8" s="2" customFormat="1" x14ac:dyDescent="0.25">
      <c r="A2741" t="s">
        <v>1052</v>
      </c>
      <c r="B2741"/>
      <c r="C2741" t="s">
        <v>469</v>
      </c>
      <c r="D2741"/>
      <c r="E2741" t="s">
        <v>3805</v>
      </c>
      <c r="F2741" s="67"/>
      <c r="G2741" s="67"/>
      <c r="H2741" s="67"/>
    </row>
    <row r="2742" spans="1:8" s="2" customFormat="1" x14ac:dyDescent="0.25">
      <c r="A2742" t="s">
        <v>1052</v>
      </c>
      <c r="B2742"/>
      <c r="C2742" t="s">
        <v>469</v>
      </c>
      <c r="D2742"/>
      <c r="E2742" t="s">
        <v>3806</v>
      </c>
      <c r="F2742" s="67"/>
      <c r="G2742" s="67"/>
      <c r="H2742" s="67"/>
    </row>
    <row r="2743" spans="1:8" s="2" customFormat="1" x14ac:dyDescent="0.25">
      <c r="A2743" t="s">
        <v>1052</v>
      </c>
      <c r="B2743"/>
      <c r="C2743" t="s">
        <v>469</v>
      </c>
      <c r="D2743"/>
      <c r="E2743" t="s">
        <v>3807</v>
      </c>
      <c r="F2743" s="67"/>
      <c r="G2743" s="67"/>
      <c r="H2743" s="67"/>
    </row>
    <row r="2744" spans="1:8" s="2" customFormat="1" x14ac:dyDescent="0.25">
      <c r="A2744" t="s">
        <v>1052</v>
      </c>
      <c r="B2744"/>
      <c r="C2744" t="s">
        <v>469</v>
      </c>
      <c r="D2744"/>
      <c r="E2744" t="s">
        <v>3808</v>
      </c>
      <c r="F2744" s="67"/>
      <c r="G2744" s="67"/>
      <c r="H2744" s="67"/>
    </row>
    <row r="2745" spans="1:8" s="2" customFormat="1" x14ac:dyDescent="0.25">
      <c r="A2745" t="s">
        <v>1052</v>
      </c>
      <c r="B2745"/>
      <c r="C2745" t="s">
        <v>469</v>
      </c>
      <c r="D2745"/>
      <c r="E2745" t="s">
        <v>3809</v>
      </c>
      <c r="F2745" s="67"/>
      <c r="G2745" s="67"/>
      <c r="H2745" s="67"/>
    </row>
    <row r="2746" spans="1:8" s="2" customFormat="1" x14ac:dyDescent="0.25">
      <c r="A2746" t="s">
        <v>1052</v>
      </c>
      <c r="B2746"/>
      <c r="C2746" t="s">
        <v>469</v>
      </c>
      <c r="D2746"/>
      <c r="E2746" t="s">
        <v>3810</v>
      </c>
      <c r="F2746" s="67"/>
      <c r="G2746" s="67"/>
      <c r="H2746" s="67"/>
    </row>
    <row r="2747" spans="1:8" s="2" customFormat="1" x14ac:dyDescent="0.25">
      <c r="A2747" t="s">
        <v>1052</v>
      </c>
      <c r="B2747"/>
      <c r="C2747" t="s">
        <v>469</v>
      </c>
      <c r="D2747"/>
      <c r="E2747" t="s">
        <v>3811</v>
      </c>
      <c r="F2747" s="67"/>
      <c r="G2747" s="67"/>
      <c r="H2747" s="67"/>
    </row>
    <row r="2748" spans="1:8" s="2" customFormat="1" x14ac:dyDescent="0.25">
      <c r="A2748" t="s">
        <v>1052</v>
      </c>
      <c r="B2748"/>
      <c r="C2748" t="s">
        <v>469</v>
      </c>
      <c r="D2748"/>
      <c r="E2748" t="s">
        <v>3812</v>
      </c>
      <c r="F2748" s="67"/>
      <c r="G2748" s="67"/>
      <c r="H2748" s="67"/>
    </row>
    <row r="2749" spans="1:8" s="2" customFormat="1" x14ac:dyDescent="0.25">
      <c r="A2749" t="s">
        <v>1052</v>
      </c>
      <c r="B2749"/>
      <c r="C2749" t="s">
        <v>469</v>
      </c>
      <c r="D2749"/>
      <c r="E2749" t="s">
        <v>3813</v>
      </c>
      <c r="F2749" s="67"/>
      <c r="G2749" s="67"/>
      <c r="H2749" s="67"/>
    </row>
    <row r="2750" spans="1:8" s="2" customFormat="1" x14ac:dyDescent="0.25">
      <c r="A2750" t="s">
        <v>1052</v>
      </c>
      <c r="B2750"/>
      <c r="C2750" t="s">
        <v>469</v>
      </c>
      <c r="D2750"/>
      <c r="E2750" t="s">
        <v>3814</v>
      </c>
      <c r="F2750" s="67"/>
      <c r="G2750" s="67"/>
      <c r="H2750" s="67"/>
    </row>
    <row r="2751" spans="1:8" s="2" customFormat="1" x14ac:dyDescent="0.25">
      <c r="A2751" t="s">
        <v>1052</v>
      </c>
      <c r="B2751"/>
      <c r="C2751" t="s">
        <v>469</v>
      </c>
      <c r="D2751"/>
      <c r="E2751" t="s">
        <v>3815</v>
      </c>
      <c r="F2751" s="67"/>
      <c r="G2751" s="67"/>
      <c r="H2751" s="67"/>
    </row>
    <row r="2752" spans="1:8" s="2" customFormat="1" x14ac:dyDescent="0.25">
      <c r="A2752" t="s">
        <v>1052</v>
      </c>
      <c r="B2752"/>
      <c r="C2752" t="s">
        <v>469</v>
      </c>
      <c r="D2752"/>
      <c r="E2752" t="s">
        <v>3816</v>
      </c>
      <c r="F2752" s="67"/>
      <c r="G2752" s="67"/>
      <c r="H2752" s="67"/>
    </row>
    <row r="2753" spans="1:8" s="2" customFormat="1" x14ac:dyDescent="0.25">
      <c r="A2753" t="s">
        <v>1052</v>
      </c>
      <c r="B2753"/>
      <c r="C2753" t="s">
        <v>469</v>
      </c>
      <c r="D2753"/>
      <c r="E2753" t="s">
        <v>3817</v>
      </c>
      <c r="F2753" s="67"/>
      <c r="G2753" s="67"/>
      <c r="H2753" s="67"/>
    </row>
    <row r="2754" spans="1:8" s="2" customFormat="1" x14ac:dyDescent="0.25">
      <c r="A2754" t="s">
        <v>1052</v>
      </c>
      <c r="B2754"/>
      <c r="C2754" t="s">
        <v>469</v>
      </c>
      <c r="D2754"/>
      <c r="E2754" t="s">
        <v>3818</v>
      </c>
      <c r="F2754" s="67"/>
      <c r="G2754" s="67"/>
      <c r="H2754" s="67"/>
    </row>
    <row r="2755" spans="1:8" s="2" customFormat="1" x14ac:dyDescent="0.25">
      <c r="A2755" t="s">
        <v>1052</v>
      </c>
      <c r="B2755"/>
      <c r="C2755" t="s">
        <v>469</v>
      </c>
      <c r="D2755"/>
      <c r="E2755" t="s">
        <v>3819</v>
      </c>
      <c r="F2755" s="67"/>
      <c r="G2755" s="67"/>
      <c r="H2755" s="67"/>
    </row>
    <row r="2756" spans="1:8" s="2" customFormat="1" x14ac:dyDescent="0.25">
      <c r="A2756" t="s">
        <v>1052</v>
      </c>
      <c r="B2756"/>
      <c r="C2756" t="s">
        <v>469</v>
      </c>
      <c r="D2756"/>
      <c r="E2756" t="s">
        <v>3820</v>
      </c>
      <c r="F2756" s="67"/>
      <c r="G2756" s="67"/>
      <c r="H2756" s="67"/>
    </row>
    <row r="2757" spans="1:8" s="2" customFormat="1" x14ac:dyDescent="0.25">
      <c r="A2757" t="s">
        <v>1052</v>
      </c>
      <c r="B2757"/>
      <c r="C2757" t="s">
        <v>699</v>
      </c>
      <c r="D2757"/>
      <c r="E2757" t="s">
        <v>2866</v>
      </c>
      <c r="F2757" s="67"/>
      <c r="G2757" s="67"/>
      <c r="H2757" s="67"/>
    </row>
    <row r="2758" spans="1:8" s="2" customFormat="1" x14ac:dyDescent="0.25">
      <c r="A2758" t="s">
        <v>1052</v>
      </c>
      <c r="B2758"/>
      <c r="C2758" t="s">
        <v>699</v>
      </c>
      <c r="D2758"/>
      <c r="E2758" t="s">
        <v>3821</v>
      </c>
      <c r="F2758" s="67"/>
      <c r="G2758" s="67"/>
      <c r="H2758" s="67"/>
    </row>
    <row r="2759" spans="1:8" s="2" customFormat="1" x14ac:dyDescent="0.25">
      <c r="A2759" t="s">
        <v>1052</v>
      </c>
      <c r="B2759"/>
      <c r="C2759" t="s">
        <v>699</v>
      </c>
      <c r="D2759"/>
      <c r="E2759" t="s">
        <v>3822</v>
      </c>
      <c r="F2759" s="67"/>
      <c r="G2759" s="67"/>
      <c r="H2759" s="67"/>
    </row>
    <row r="2760" spans="1:8" s="2" customFormat="1" x14ac:dyDescent="0.25">
      <c r="A2760" t="s">
        <v>1052</v>
      </c>
      <c r="B2760"/>
      <c r="C2760" t="s">
        <v>699</v>
      </c>
      <c r="D2760"/>
      <c r="E2760" t="s">
        <v>3823</v>
      </c>
      <c r="F2760" s="67"/>
      <c r="G2760" s="67"/>
      <c r="H2760" s="67"/>
    </row>
    <row r="2761" spans="1:8" s="2" customFormat="1" x14ac:dyDescent="0.25">
      <c r="A2761" t="s">
        <v>1052</v>
      </c>
      <c r="B2761"/>
      <c r="C2761" t="s">
        <v>699</v>
      </c>
      <c r="D2761"/>
      <c r="E2761" t="s">
        <v>3824</v>
      </c>
      <c r="F2761" s="67"/>
      <c r="G2761" s="67"/>
      <c r="H2761" s="67"/>
    </row>
    <row r="2762" spans="1:8" s="2" customFormat="1" x14ac:dyDescent="0.25">
      <c r="A2762" t="s">
        <v>1052</v>
      </c>
      <c r="B2762"/>
      <c r="C2762" t="s">
        <v>699</v>
      </c>
      <c r="D2762"/>
      <c r="E2762" t="s">
        <v>3825</v>
      </c>
      <c r="F2762" s="67"/>
      <c r="G2762" s="67"/>
      <c r="H2762" s="67"/>
    </row>
    <row r="2763" spans="1:8" s="2" customFormat="1" x14ac:dyDescent="0.25">
      <c r="A2763" t="s">
        <v>1052</v>
      </c>
      <c r="B2763"/>
      <c r="C2763" t="s">
        <v>699</v>
      </c>
      <c r="D2763"/>
      <c r="E2763" t="s">
        <v>3826</v>
      </c>
      <c r="F2763" s="67"/>
      <c r="G2763" s="67"/>
      <c r="H2763" s="67"/>
    </row>
    <row r="2764" spans="1:8" s="2" customFormat="1" x14ac:dyDescent="0.25">
      <c r="A2764" t="s">
        <v>1052</v>
      </c>
      <c r="B2764"/>
      <c r="C2764" t="s">
        <v>699</v>
      </c>
      <c r="D2764"/>
      <c r="E2764" t="s">
        <v>3827</v>
      </c>
      <c r="F2764" s="67"/>
      <c r="G2764" s="67"/>
      <c r="H2764" s="67"/>
    </row>
    <row r="2765" spans="1:8" s="2" customFormat="1" x14ac:dyDescent="0.25">
      <c r="A2765" t="s">
        <v>1052</v>
      </c>
      <c r="B2765"/>
      <c r="C2765" t="s">
        <v>699</v>
      </c>
      <c r="D2765"/>
      <c r="E2765" t="s">
        <v>3828</v>
      </c>
      <c r="F2765" s="67"/>
      <c r="G2765" s="67"/>
      <c r="H2765" s="67"/>
    </row>
    <row r="2766" spans="1:8" s="2" customFormat="1" x14ac:dyDescent="0.25">
      <c r="A2766" t="s">
        <v>1052</v>
      </c>
      <c r="B2766"/>
      <c r="C2766" t="s">
        <v>699</v>
      </c>
      <c r="D2766"/>
      <c r="E2766" t="s">
        <v>3829</v>
      </c>
      <c r="F2766" s="67"/>
      <c r="G2766" s="67"/>
      <c r="H2766" s="67"/>
    </row>
    <row r="2767" spans="1:8" s="2" customFormat="1" x14ac:dyDescent="0.25">
      <c r="A2767" t="s">
        <v>1052</v>
      </c>
      <c r="B2767"/>
      <c r="C2767" t="s">
        <v>699</v>
      </c>
      <c r="D2767"/>
      <c r="E2767" t="s">
        <v>3830</v>
      </c>
      <c r="F2767" s="67"/>
      <c r="G2767" s="67"/>
      <c r="H2767" s="67"/>
    </row>
    <row r="2768" spans="1:8" s="2" customFormat="1" x14ac:dyDescent="0.25">
      <c r="A2768" t="s">
        <v>1052</v>
      </c>
      <c r="B2768"/>
      <c r="C2768" t="s">
        <v>699</v>
      </c>
      <c r="D2768"/>
      <c r="E2768" t="s">
        <v>3831</v>
      </c>
      <c r="F2768" s="67"/>
      <c r="G2768" s="67"/>
      <c r="H2768" s="67"/>
    </row>
    <row r="2769" spans="1:8" s="2" customFormat="1" x14ac:dyDescent="0.25">
      <c r="A2769" t="s">
        <v>1052</v>
      </c>
      <c r="B2769"/>
      <c r="C2769" t="s">
        <v>699</v>
      </c>
      <c r="D2769"/>
      <c r="E2769" t="s">
        <v>3832</v>
      </c>
      <c r="F2769" s="67"/>
      <c r="G2769" s="67"/>
      <c r="H2769" s="67"/>
    </row>
    <row r="2770" spans="1:8" s="2" customFormat="1" x14ac:dyDescent="0.25">
      <c r="A2770" t="s">
        <v>1052</v>
      </c>
      <c r="B2770"/>
      <c r="C2770" t="s">
        <v>699</v>
      </c>
      <c r="D2770"/>
      <c r="E2770" t="s">
        <v>3833</v>
      </c>
      <c r="F2770" s="67"/>
      <c r="G2770" s="67"/>
      <c r="H2770" s="67"/>
    </row>
    <row r="2771" spans="1:8" s="2" customFormat="1" x14ac:dyDescent="0.25">
      <c r="A2771" t="s">
        <v>1052</v>
      </c>
      <c r="B2771"/>
      <c r="C2771" t="s">
        <v>699</v>
      </c>
      <c r="D2771"/>
      <c r="E2771" t="s">
        <v>3834</v>
      </c>
      <c r="F2771" s="67"/>
      <c r="G2771" s="67"/>
      <c r="H2771" s="67"/>
    </row>
    <row r="2772" spans="1:8" s="2" customFormat="1" x14ac:dyDescent="0.25">
      <c r="A2772" t="s">
        <v>1052</v>
      </c>
      <c r="B2772"/>
      <c r="C2772" t="s">
        <v>699</v>
      </c>
      <c r="D2772"/>
      <c r="E2772" t="s">
        <v>3835</v>
      </c>
      <c r="F2772" s="67"/>
      <c r="G2772" s="67"/>
      <c r="H2772" s="67"/>
    </row>
    <row r="2773" spans="1:8" s="2" customFormat="1" x14ac:dyDescent="0.25">
      <c r="A2773" t="s">
        <v>1052</v>
      </c>
      <c r="B2773"/>
      <c r="C2773" t="s">
        <v>699</v>
      </c>
      <c r="D2773"/>
      <c r="E2773" t="s">
        <v>3836</v>
      </c>
      <c r="F2773" s="67"/>
      <c r="G2773" s="67"/>
      <c r="H2773" s="67"/>
    </row>
    <row r="2774" spans="1:8" s="2" customFormat="1" x14ac:dyDescent="0.25">
      <c r="A2774" t="s">
        <v>1052</v>
      </c>
      <c r="B2774"/>
      <c r="C2774" t="s">
        <v>699</v>
      </c>
      <c r="D2774"/>
      <c r="E2774" t="s">
        <v>3837</v>
      </c>
      <c r="F2774" s="67"/>
      <c r="G2774" s="67"/>
      <c r="H2774" s="67"/>
    </row>
    <row r="2775" spans="1:8" s="2" customFormat="1" x14ac:dyDescent="0.25">
      <c r="A2775" t="s">
        <v>1052</v>
      </c>
      <c r="B2775"/>
      <c r="C2775" t="s">
        <v>699</v>
      </c>
      <c r="D2775"/>
      <c r="E2775" t="s">
        <v>3838</v>
      </c>
      <c r="F2775" s="67"/>
      <c r="G2775" s="67"/>
      <c r="H2775" s="67"/>
    </row>
    <row r="2776" spans="1:8" s="2" customFormat="1" x14ac:dyDescent="0.25">
      <c r="A2776" t="s">
        <v>1052</v>
      </c>
      <c r="B2776"/>
      <c r="C2776" t="s">
        <v>699</v>
      </c>
      <c r="D2776"/>
      <c r="E2776" t="s">
        <v>3839</v>
      </c>
      <c r="F2776" s="67"/>
      <c r="G2776" s="67"/>
      <c r="H2776" s="67"/>
    </row>
    <row r="2777" spans="1:8" s="2" customFormat="1" x14ac:dyDescent="0.25">
      <c r="A2777" t="s">
        <v>1052</v>
      </c>
      <c r="B2777"/>
      <c r="C2777" t="s">
        <v>699</v>
      </c>
      <c r="D2777"/>
      <c r="E2777" t="s">
        <v>3840</v>
      </c>
      <c r="F2777" s="67"/>
      <c r="G2777" s="67"/>
      <c r="H2777" s="67"/>
    </row>
    <row r="2778" spans="1:8" s="2" customFormat="1" x14ac:dyDescent="0.25">
      <c r="A2778" t="s">
        <v>1052</v>
      </c>
      <c r="B2778"/>
      <c r="C2778" t="s">
        <v>699</v>
      </c>
      <c r="D2778"/>
      <c r="E2778" t="s">
        <v>3841</v>
      </c>
      <c r="F2778" s="67"/>
      <c r="G2778" s="67"/>
      <c r="H2778" s="67"/>
    </row>
    <row r="2779" spans="1:8" s="2" customFormat="1" x14ac:dyDescent="0.25">
      <c r="A2779" t="s">
        <v>1052</v>
      </c>
      <c r="B2779"/>
      <c r="C2779" t="s">
        <v>699</v>
      </c>
      <c r="D2779"/>
      <c r="E2779" t="s">
        <v>3842</v>
      </c>
      <c r="F2779" s="67"/>
      <c r="G2779" s="67"/>
      <c r="H2779" s="67"/>
    </row>
    <row r="2780" spans="1:8" s="2" customFormat="1" x14ac:dyDescent="0.25">
      <c r="A2780" t="s">
        <v>1052</v>
      </c>
      <c r="B2780"/>
      <c r="C2780" t="s">
        <v>699</v>
      </c>
      <c r="D2780"/>
      <c r="E2780" t="s">
        <v>3843</v>
      </c>
      <c r="F2780" s="67"/>
      <c r="G2780" s="67"/>
      <c r="H2780" s="67"/>
    </row>
    <row r="2781" spans="1:8" s="2" customFormat="1" x14ac:dyDescent="0.25">
      <c r="A2781" t="s">
        <v>1052</v>
      </c>
      <c r="B2781"/>
      <c r="C2781" t="s">
        <v>699</v>
      </c>
      <c r="D2781"/>
      <c r="E2781" t="s">
        <v>3844</v>
      </c>
      <c r="F2781" s="67"/>
      <c r="G2781" s="67"/>
      <c r="H2781" s="67"/>
    </row>
    <row r="2782" spans="1:8" s="2" customFormat="1" x14ac:dyDescent="0.25">
      <c r="A2782" t="s">
        <v>1052</v>
      </c>
      <c r="B2782"/>
      <c r="C2782" t="s">
        <v>699</v>
      </c>
      <c r="D2782"/>
      <c r="E2782" t="s">
        <v>3845</v>
      </c>
      <c r="F2782" s="67"/>
      <c r="G2782" s="67"/>
      <c r="H2782" s="67"/>
    </row>
    <row r="2783" spans="1:8" s="2" customFormat="1" x14ac:dyDescent="0.25">
      <c r="A2783" t="s">
        <v>1052</v>
      </c>
      <c r="B2783"/>
      <c r="C2783" t="s">
        <v>699</v>
      </c>
      <c r="D2783"/>
      <c r="E2783" t="s">
        <v>3846</v>
      </c>
      <c r="F2783" s="67"/>
      <c r="G2783" s="67"/>
      <c r="H2783" s="67"/>
    </row>
    <row r="2784" spans="1:8" s="2" customFormat="1" x14ac:dyDescent="0.25">
      <c r="A2784" t="s">
        <v>1052</v>
      </c>
      <c r="B2784"/>
      <c r="C2784" t="s">
        <v>699</v>
      </c>
      <c r="D2784"/>
      <c r="E2784" t="s">
        <v>3847</v>
      </c>
      <c r="F2784" s="67"/>
      <c r="G2784" s="67"/>
      <c r="H2784" s="67"/>
    </row>
    <row r="2785" spans="1:8" s="2" customFormat="1" x14ac:dyDescent="0.25">
      <c r="A2785" t="s">
        <v>1052</v>
      </c>
      <c r="B2785"/>
      <c r="C2785" t="s">
        <v>699</v>
      </c>
      <c r="D2785"/>
      <c r="E2785" t="s">
        <v>3848</v>
      </c>
      <c r="F2785" s="67"/>
      <c r="G2785" s="67"/>
      <c r="H2785" s="67"/>
    </row>
    <row r="2786" spans="1:8" s="2" customFormat="1" x14ac:dyDescent="0.25">
      <c r="A2786" t="s">
        <v>1052</v>
      </c>
      <c r="B2786"/>
      <c r="C2786" t="s">
        <v>699</v>
      </c>
      <c r="D2786"/>
      <c r="E2786" t="s">
        <v>3849</v>
      </c>
      <c r="F2786" s="67"/>
      <c r="G2786" s="67"/>
      <c r="H2786" s="67"/>
    </row>
    <row r="2787" spans="1:8" s="2" customFormat="1" x14ac:dyDescent="0.25">
      <c r="A2787" t="s">
        <v>1052</v>
      </c>
      <c r="B2787"/>
      <c r="C2787" t="s">
        <v>699</v>
      </c>
      <c r="D2787"/>
      <c r="E2787" t="s">
        <v>3850</v>
      </c>
      <c r="F2787" s="67"/>
      <c r="G2787" s="67"/>
      <c r="H2787" s="67"/>
    </row>
    <row r="2788" spans="1:8" s="2" customFormat="1" x14ac:dyDescent="0.25">
      <c r="A2788" t="s">
        <v>1052</v>
      </c>
      <c r="B2788"/>
      <c r="C2788" t="s">
        <v>701</v>
      </c>
      <c r="D2788"/>
      <c r="E2788" t="s">
        <v>3851</v>
      </c>
      <c r="F2788" s="67"/>
      <c r="G2788" s="67"/>
      <c r="H2788" s="67"/>
    </row>
    <row r="2789" spans="1:8" s="2" customFormat="1" x14ac:dyDescent="0.25">
      <c r="A2789" t="s">
        <v>1052</v>
      </c>
      <c r="B2789"/>
      <c r="C2789" t="s">
        <v>701</v>
      </c>
      <c r="D2789"/>
      <c r="E2789" t="s">
        <v>3852</v>
      </c>
      <c r="F2789" s="67"/>
      <c r="G2789" s="67"/>
      <c r="H2789" s="67"/>
    </row>
    <row r="2790" spans="1:8" s="2" customFormat="1" x14ac:dyDescent="0.25">
      <c r="A2790" t="s">
        <v>1052</v>
      </c>
      <c r="B2790"/>
      <c r="C2790" t="s">
        <v>701</v>
      </c>
      <c r="D2790"/>
      <c r="E2790" t="s">
        <v>3853</v>
      </c>
      <c r="F2790" s="67"/>
      <c r="G2790" s="67"/>
      <c r="H2790" s="67"/>
    </row>
    <row r="2791" spans="1:8" s="2" customFormat="1" x14ac:dyDescent="0.25">
      <c r="A2791" t="s">
        <v>1052</v>
      </c>
      <c r="B2791"/>
      <c r="C2791" t="s">
        <v>701</v>
      </c>
      <c r="D2791"/>
      <c r="E2791" t="s">
        <v>3854</v>
      </c>
      <c r="F2791" s="67"/>
      <c r="G2791" s="67"/>
      <c r="H2791" s="67"/>
    </row>
    <row r="2792" spans="1:8" s="2" customFormat="1" x14ac:dyDescent="0.25">
      <c r="A2792" t="s">
        <v>1052</v>
      </c>
      <c r="B2792"/>
      <c r="C2792" t="s">
        <v>701</v>
      </c>
      <c r="D2792"/>
      <c r="E2792" t="s">
        <v>3855</v>
      </c>
      <c r="F2792" s="67"/>
      <c r="G2792" s="67"/>
      <c r="H2792" s="67"/>
    </row>
    <row r="2793" spans="1:8" s="2" customFormat="1" x14ac:dyDescent="0.25">
      <c r="A2793" t="s">
        <v>1052</v>
      </c>
      <c r="B2793"/>
      <c r="C2793" t="s">
        <v>701</v>
      </c>
      <c r="D2793"/>
      <c r="E2793" t="s">
        <v>3856</v>
      </c>
      <c r="F2793" s="67"/>
      <c r="G2793" s="67"/>
      <c r="H2793" s="67"/>
    </row>
    <row r="2794" spans="1:8" s="2" customFormat="1" x14ac:dyDescent="0.25">
      <c r="A2794" t="s">
        <v>1052</v>
      </c>
      <c r="B2794"/>
      <c r="C2794" t="s">
        <v>701</v>
      </c>
      <c r="D2794"/>
      <c r="E2794" t="s">
        <v>3857</v>
      </c>
      <c r="F2794" s="67"/>
      <c r="G2794" s="67"/>
      <c r="H2794" s="67"/>
    </row>
    <row r="2795" spans="1:8" s="2" customFormat="1" x14ac:dyDescent="0.25">
      <c r="A2795" t="s">
        <v>1052</v>
      </c>
      <c r="B2795"/>
      <c r="C2795" t="s">
        <v>701</v>
      </c>
      <c r="D2795"/>
      <c r="E2795" t="s">
        <v>3858</v>
      </c>
      <c r="F2795" s="67"/>
      <c r="G2795" s="67"/>
      <c r="H2795" s="67"/>
    </row>
    <row r="2796" spans="1:8" s="2" customFormat="1" x14ac:dyDescent="0.25">
      <c r="A2796" t="s">
        <v>1052</v>
      </c>
      <c r="B2796"/>
      <c r="C2796" t="s">
        <v>701</v>
      </c>
      <c r="D2796"/>
      <c r="E2796" t="s">
        <v>3859</v>
      </c>
      <c r="F2796" s="67"/>
      <c r="G2796" s="67"/>
      <c r="H2796" s="67"/>
    </row>
    <row r="2797" spans="1:8" s="2" customFormat="1" x14ac:dyDescent="0.25">
      <c r="A2797" t="s">
        <v>1052</v>
      </c>
      <c r="B2797"/>
      <c r="C2797" t="s">
        <v>701</v>
      </c>
      <c r="D2797"/>
      <c r="E2797" t="s">
        <v>2311</v>
      </c>
      <c r="F2797" s="67"/>
      <c r="G2797" s="67"/>
      <c r="H2797" s="67"/>
    </row>
    <row r="2798" spans="1:8" s="2" customFormat="1" x14ac:dyDescent="0.25">
      <c r="A2798" t="s">
        <v>1052</v>
      </c>
      <c r="B2798"/>
      <c r="C2798" t="s">
        <v>701</v>
      </c>
      <c r="D2798"/>
      <c r="E2798" t="s">
        <v>3860</v>
      </c>
      <c r="F2798" s="67"/>
      <c r="G2798" s="67"/>
      <c r="H2798" s="67"/>
    </row>
    <row r="2799" spans="1:8" s="2" customFormat="1" x14ac:dyDescent="0.25">
      <c r="A2799" t="s">
        <v>1052</v>
      </c>
      <c r="B2799"/>
      <c r="C2799" t="s">
        <v>701</v>
      </c>
      <c r="D2799"/>
      <c r="E2799" t="s">
        <v>3861</v>
      </c>
      <c r="F2799" s="67"/>
      <c r="G2799" s="67"/>
      <c r="H2799" s="67"/>
    </row>
    <row r="2800" spans="1:8" s="2" customFormat="1" x14ac:dyDescent="0.25">
      <c r="A2800" t="s">
        <v>1052</v>
      </c>
      <c r="B2800"/>
      <c r="C2800" t="s">
        <v>701</v>
      </c>
      <c r="D2800"/>
      <c r="E2800" t="s">
        <v>3862</v>
      </c>
      <c r="F2800" s="67"/>
      <c r="G2800" s="67"/>
      <c r="H2800" s="67"/>
    </row>
    <row r="2801" spans="1:8" s="2" customFormat="1" x14ac:dyDescent="0.25">
      <c r="A2801" t="s">
        <v>1052</v>
      </c>
      <c r="B2801"/>
      <c r="C2801" t="s">
        <v>701</v>
      </c>
      <c r="D2801"/>
      <c r="E2801" t="s">
        <v>3863</v>
      </c>
      <c r="F2801" s="67"/>
      <c r="G2801" s="67"/>
      <c r="H2801" s="67"/>
    </row>
    <row r="2802" spans="1:8" s="2" customFormat="1" x14ac:dyDescent="0.25">
      <c r="A2802" t="s">
        <v>1052</v>
      </c>
      <c r="B2802"/>
      <c r="C2802" t="s">
        <v>701</v>
      </c>
      <c r="D2802"/>
      <c r="E2802" t="s">
        <v>3864</v>
      </c>
      <c r="F2802" s="67"/>
      <c r="G2802" s="67"/>
      <c r="H2802" s="67"/>
    </row>
    <row r="2803" spans="1:8" s="2" customFormat="1" x14ac:dyDescent="0.25">
      <c r="A2803" t="s">
        <v>1052</v>
      </c>
      <c r="B2803"/>
      <c r="C2803" t="s">
        <v>701</v>
      </c>
      <c r="D2803"/>
      <c r="E2803" t="s">
        <v>3865</v>
      </c>
      <c r="F2803" s="67"/>
      <c r="G2803" s="67"/>
      <c r="H2803" s="67"/>
    </row>
    <row r="2804" spans="1:8" s="2" customFormat="1" x14ac:dyDescent="0.25">
      <c r="A2804" t="s">
        <v>1052</v>
      </c>
      <c r="B2804"/>
      <c r="C2804" t="s">
        <v>701</v>
      </c>
      <c r="D2804"/>
      <c r="E2804" t="s">
        <v>3866</v>
      </c>
      <c r="F2804" s="67"/>
      <c r="G2804" s="67"/>
      <c r="H2804" s="67"/>
    </row>
    <row r="2805" spans="1:8" s="2" customFormat="1" x14ac:dyDescent="0.25">
      <c r="A2805" t="s">
        <v>1052</v>
      </c>
      <c r="B2805"/>
      <c r="C2805" t="s">
        <v>701</v>
      </c>
      <c r="D2805"/>
      <c r="E2805" t="s">
        <v>3867</v>
      </c>
      <c r="F2805" s="67"/>
      <c r="G2805" s="67"/>
      <c r="H2805" s="67"/>
    </row>
    <row r="2806" spans="1:8" s="2" customFormat="1" x14ac:dyDescent="0.25">
      <c r="A2806" t="s">
        <v>1052</v>
      </c>
      <c r="B2806"/>
      <c r="C2806" t="s">
        <v>703</v>
      </c>
      <c r="D2806"/>
      <c r="E2806" t="s">
        <v>3868</v>
      </c>
      <c r="F2806" s="67"/>
      <c r="G2806" s="67"/>
      <c r="H2806" s="67"/>
    </row>
    <row r="2807" spans="1:8" s="2" customFormat="1" x14ac:dyDescent="0.25">
      <c r="A2807" t="s">
        <v>1052</v>
      </c>
      <c r="B2807"/>
      <c r="C2807" t="s">
        <v>703</v>
      </c>
      <c r="D2807"/>
      <c r="E2807" t="s">
        <v>3869</v>
      </c>
      <c r="F2807" s="67"/>
      <c r="G2807" s="67"/>
      <c r="H2807" s="67"/>
    </row>
    <row r="2808" spans="1:8" s="2" customFormat="1" x14ac:dyDescent="0.25">
      <c r="A2808" t="s">
        <v>1052</v>
      </c>
      <c r="B2808"/>
      <c r="C2808" t="s">
        <v>703</v>
      </c>
      <c r="D2808"/>
      <c r="E2808" t="s">
        <v>3870</v>
      </c>
      <c r="F2808" s="67"/>
      <c r="G2808" s="67"/>
      <c r="H2808" s="67"/>
    </row>
    <row r="2809" spans="1:8" s="2" customFormat="1" x14ac:dyDescent="0.25">
      <c r="A2809" t="s">
        <v>1052</v>
      </c>
      <c r="B2809"/>
      <c r="C2809" t="s">
        <v>703</v>
      </c>
      <c r="D2809"/>
      <c r="E2809" t="s">
        <v>3871</v>
      </c>
      <c r="F2809" s="67"/>
      <c r="G2809" s="67"/>
      <c r="H2809" s="67"/>
    </row>
    <row r="2810" spans="1:8" s="2" customFormat="1" x14ac:dyDescent="0.25">
      <c r="A2810" t="s">
        <v>1052</v>
      </c>
      <c r="B2810"/>
      <c r="C2810" t="s">
        <v>703</v>
      </c>
      <c r="D2810"/>
      <c r="E2810" t="s">
        <v>3872</v>
      </c>
      <c r="F2810" s="67"/>
      <c r="G2810" s="67"/>
      <c r="H2810" s="67"/>
    </row>
    <row r="2811" spans="1:8" s="2" customFormat="1" x14ac:dyDescent="0.25">
      <c r="A2811" t="s">
        <v>1052</v>
      </c>
      <c r="B2811"/>
      <c r="C2811" t="s">
        <v>703</v>
      </c>
      <c r="D2811"/>
      <c r="E2811" t="s">
        <v>3873</v>
      </c>
      <c r="F2811" s="67"/>
      <c r="G2811" s="67"/>
      <c r="H2811" s="67"/>
    </row>
    <row r="2812" spans="1:8" s="2" customFormat="1" x14ac:dyDescent="0.25">
      <c r="A2812" t="s">
        <v>1052</v>
      </c>
      <c r="B2812"/>
      <c r="C2812" t="s">
        <v>703</v>
      </c>
      <c r="D2812"/>
      <c r="E2812" t="s">
        <v>3874</v>
      </c>
      <c r="F2812" s="67"/>
      <c r="G2812" s="67"/>
      <c r="H2812" s="67"/>
    </row>
    <row r="2813" spans="1:8" s="2" customFormat="1" x14ac:dyDescent="0.25">
      <c r="A2813" t="s">
        <v>1052</v>
      </c>
      <c r="B2813"/>
      <c r="C2813" t="s">
        <v>703</v>
      </c>
      <c r="D2813"/>
      <c r="E2813" t="s">
        <v>3875</v>
      </c>
      <c r="F2813" s="67"/>
      <c r="G2813" s="67"/>
      <c r="H2813" s="67"/>
    </row>
    <row r="2814" spans="1:8" s="2" customFormat="1" x14ac:dyDescent="0.25">
      <c r="A2814" t="s">
        <v>1052</v>
      </c>
      <c r="B2814"/>
      <c r="C2814" t="s">
        <v>703</v>
      </c>
      <c r="D2814"/>
      <c r="E2814" t="s">
        <v>3876</v>
      </c>
      <c r="F2814" s="67"/>
      <c r="G2814" s="67"/>
      <c r="H2814" s="67"/>
    </row>
    <row r="2815" spans="1:8" s="2" customFormat="1" x14ac:dyDescent="0.25">
      <c r="A2815" t="s">
        <v>1052</v>
      </c>
      <c r="B2815"/>
      <c r="C2815" t="s">
        <v>703</v>
      </c>
      <c r="D2815"/>
      <c r="E2815" t="s">
        <v>3877</v>
      </c>
      <c r="F2815" s="67"/>
      <c r="G2815" s="67"/>
      <c r="H2815" s="67"/>
    </row>
    <row r="2816" spans="1:8" s="2" customFormat="1" x14ac:dyDescent="0.25">
      <c r="A2816" t="s">
        <v>1052</v>
      </c>
      <c r="B2816"/>
      <c r="C2816" t="s">
        <v>703</v>
      </c>
      <c r="D2816"/>
      <c r="E2816" t="s">
        <v>3878</v>
      </c>
      <c r="F2816" s="67"/>
      <c r="G2816" s="67"/>
      <c r="H2816" s="67"/>
    </row>
    <row r="2817" spans="1:8" s="2" customFormat="1" x14ac:dyDescent="0.25">
      <c r="A2817" t="s">
        <v>1052</v>
      </c>
      <c r="B2817"/>
      <c r="C2817" t="s">
        <v>703</v>
      </c>
      <c r="D2817"/>
      <c r="E2817" t="s">
        <v>3879</v>
      </c>
      <c r="F2817" s="67"/>
      <c r="G2817" s="67"/>
      <c r="H2817" s="67"/>
    </row>
    <row r="2818" spans="1:8" s="2" customFormat="1" x14ac:dyDescent="0.25">
      <c r="A2818" t="s">
        <v>1052</v>
      </c>
      <c r="B2818"/>
      <c r="C2818" t="s">
        <v>703</v>
      </c>
      <c r="D2818"/>
      <c r="E2818" t="s">
        <v>3880</v>
      </c>
      <c r="F2818" s="67"/>
      <c r="G2818" s="67"/>
      <c r="H2818" s="67"/>
    </row>
    <row r="2819" spans="1:8" s="2" customFormat="1" x14ac:dyDescent="0.25">
      <c r="A2819" t="s">
        <v>1052</v>
      </c>
      <c r="B2819"/>
      <c r="C2819" t="s">
        <v>3881</v>
      </c>
      <c r="D2819"/>
      <c r="E2819" t="s">
        <v>3882</v>
      </c>
      <c r="F2819" s="67"/>
      <c r="G2819" s="67"/>
      <c r="H2819" s="67"/>
    </row>
    <row r="2820" spans="1:8" s="2" customFormat="1" x14ac:dyDescent="0.25">
      <c r="A2820" t="s">
        <v>1052</v>
      </c>
      <c r="B2820"/>
      <c r="C2820" t="s">
        <v>471</v>
      </c>
      <c r="D2820"/>
      <c r="E2820" t="s">
        <v>3883</v>
      </c>
      <c r="F2820" s="67"/>
      <c r="G2820" s="67"/>
      <c r="H2820" s="67"/>
    </row>
    <row r="2821" spans="1:8" s="2" customFormat="1" x14ac:dyDescent="0.25">
      <c r="A2821" t="s">
        <v>1052</v>
      </c>
      <c r="B2821"/>
      <c r="C2821" t="s">
        <v>471</v>
      </c>
      <c r="D2821"/>
      <c r="E2821" t="s">
        <v>3884</v>
      </c>
      <c r="F2821" s="67"/>
      <c r="G2821" s="67"/>
      <c r="H2821" s="67"/>
    </row>
    <row r="2822" spans="1:8" s="2" customFormat="1" x14ac:dyDescent="0.25">
      <c r="A2822" t="s">
        <v>1052</v>
      </c>
      <c r="B2822"/>
      <c r="C2822" t="s">
        <v>471</v>
      </c>
      <c r="D2822"/>
      <c r="E2822" t="s">
        <v>3885</v>
      </c>
      <c r="F2822" s="67"/>
      <c r="G2822" s="67"/>
      <c r="H2822" s="67"/>
    </row>
    <row r="2823" spans="1:8" s="2" customFormat="1" x14ac:dyDescent="0.25">
      <c r="A2823" t="s">
        <v>1052</v>
      </c>
      <c r="B2823"/>
      <c r="C2823" t="s">
        <v>471</v>
      </c>
      <c r="D2823"/>
      <c r="E2823" t="s">
        <v>3886</v>
      </c>
      <c r="F2823" s="67"/>
      <c r="G2823" s="67"/>
      <c r="H2823" s="67"/>
    </row>
    <row r="2824" spans="1:8" s="2" customFormat="1" x14ac:dyDescent="0.25">
      <c r="A2824" t="s">
        <v>1052</v>
      </c>
      <c r="B2824"/>
      <c r="C2824" t="s">
        <v>471</v>
      </c>
      <c r="D2824"/>
      <c r="E2824" t="s">
        <v>3887</v>
      </c>
      <c r="F2824" s="67"/>
      <c r="G2824" s="67"/>
      <c r="H2824" s="67"/>
    </row>
    <row r="2825" spans="1:8" s="2" customFormat="1" x14ac:dyDescent="0.25">
      <c r="A2825" t="s">
        <v>1052</v>
      </c>
      <c r="B2825"/>
      <c r="C2825" t="s">
        <v>471</v>
      </c>
      <c r="D2825"/>
      <c r="E2825" t="s">
        <v>3888</v>
      </c>
      <c r="F2825" s="67"/>
      <c r="G2825" s="67"/>
      <c r="H2825" s="67"/>
    </row>
    <row r="2826" spans="1:8" s="2" customFormat="1" x14ac:dyDescent="0.25">
      <c r="A2826" t="s">
        <v>1052</v>
      </c>
      <c r="B2826"/>
      <c r="C2826" t="s">
        <v>471</v>
      </c>
      <c r="D2826"/>
      <c r="E2826" t="s">
        <v>3889</v>
      </c>
      <c r="F2826" s="67"/>
      <c r="G2826" s="67"/>
      <c r="H2826" s="67"/>
    </row>
    <row r="2827" spans="1:8" s="2" customFormat="1" x14ac:dyDescent="0.25">
      <c r="A2827" t="s">
        <v>1052</v>
      </c>
      <c r="B2827"/>
      <c r="C2827" t="s">
        <v>471</v>
      </c>
      <c r="D2827"/>
      <c r="E2827" t="s">
        <v>3890</v>
      </c>
      <c r="F2827" s="67"/>
      <c r="G2827" s="67"/>
      <c r="H2827" s="67"/>
    </row>
    <row r="2828" spans="1:8" s="2" customFormat="1" x14ac:dyDescent="0.25">
      <c r="A2828" t="s">
        <v>1052</v>
      </c>
      <c r="B2828"/>
      <c r="C2828" t="s">
        <v>471</v>
      </c>
      <c r="D2828"/>
      <c r="E2828" t="s">
        <v>3891</v>
      </c>
      <c r="F2828" s="67"/>
      <c r="G2828" s="67"/>
      <c r="H2828" s="67"/>
    </row>
    <row r="2829" spans="1:8" s="2" customFormat="1" x14ac:dyDescent="0.25">
      <c r="A2829" t="s">
        <v>1052</v>
      </c>
      <c r="B2829"/>
      <c r="C2829" t="s">
        <v>471</v>
      </c>
      <c r="D2829"/>
      <c r="E2829" t="s">
        <v>3892</v>
      </c>
      <c r="F2829" s="67"/>
      <c r="G2829" s="67"/>
      <c r="H2829" s="67"/>
    </row>
    <row r="2830" spans="1:8" s="2" customFormat="1" x14ac:dyDescent="0.25">
      <c r="A2830" t="s">
        <v>1052</v>
      </c>
      <c r="B2830"/>
      <c r="C2830" t="s">
        <v>471</v>
      </c>
      <c r="D2830"/>
      <c r="E2830" t="s">
        <v>3893</v>
      </c>
      <c r="F2830" s="67"/>
      <c r="G2830" s="67"/>
      <c r="H2830" s="67"/>
    </row>
    <row r="2831" spans="1:8" s="2" customFormat="1" x14ac:dyDescent="0.25">
      <c r="A2831" t="s">
        <v>1052</v>
      </c>
      <c r="B2831"/>
      <c r="C2831" t="s">
        <v>473</v>
      </c>
      <c r="D2831"/>
      <c r="E2831" t="s">
        <v>3894</v>
      </c>
      <c r="F2831" s="67"/>
      <c r="G2831" s="67"/>
      <c r="H2831" s="67"/>
    </row>
    <row r="2832" spans="1:8" s="2" customFormat="1" x14ac:dyDescent="0.25">
      <c r="A2832" t="s">
        <v>1052</v>
      </c>
      <c r="B2832"/>
      <c r="C2832" t="s">
        <v>473</v>
      </c>
      <c r="D2832"/>
      <c r="E2832" t="s">
        <v>3895</v>
      </c>
      <c r="F2832" s="67"/>
      <c r="G2832" s="67"/>
      <c r="H2832" s="67"/>
    </row>
    <row r="2833" spans="1:8" s="2" customFormat="1" x14ac:dyDescent="0.25">
      <c r="A2833" t="s">
        <v>1052</v>
      </c>
      <c r="B2833"/>
      <c r="C2833" t="s">
        <v>473</v>
      </c>
      <c r="D2833"/>
      <c r="E2833" t="s">
        <v>3896</v>
      </c>
      <c r="F2833" s="67"/>
      <c r="G2833" s="67"/>
      <c r="H2833" s="67"/>
    </row>
    <row r="2834" spans="1:8" s="2" customFormat="1" x14ac:dyDescent="0.25">
      <c r="A2834" t="s">
        <v>1052</v>
      </c>
      <c r="B2834"/>
      <c r="C2834" t="s">
        <v>473</v>
      </c>
      <c r="D2834"/>
      <c r="E2834" t="s">
        <v>3897</v>
      </c>
      <c r="F2834" s="67"/>
      <c r="G2834" s="67"/>
      <c r="H2834" s="67"/>
    </row>
    <row r="2835" spans="1:8" s="2" customFormat="1" x14ac:dyDescent="0.25">
      <c r="A2835" t="s">
        <v>1052</v>
      </c>
      <c r="B2835"/>
      <c r="C2835" t="s">
        <v>473</v>
      </c>
      <c r="D2835"/>
      <c r="E2835" t="s">
        <v>3898</v>
      </c>
      <c r="F2835" s="67"/>
      <c r="G2835" s="67"/>
      <c r="H2835" s="67"/>
    </row>
    <row r="2836" spans="1:8" s="2" customFormat="1" x14ac:dyDescent="0.25">
      <c r="A2836" t="s">
        <v>1052</v>
      </c>
      <c r="B2836"/>
      <c r="C2836" t="s">
        <v>473</v>
      </c>
      <c r="D2836"/>
      <c r="E2836" t="s">
        <v>3899</v>
      </c>
      <c r="F2836" s="67"/>
      <c r="G2836" s="67"/>
      <c r="H2836" s="67"/>
    </row>
    <row r="2837" spans="1:8" s="2" customFormat="1" x14ac:dyDescent="0.25">
      <c r="A2837" t="s">
        <v>1052</v>
      </c>
      <c r="B2837"/>
      <c r="C2837" t="s">
        <v>473</v>
      </c>
      <c r="D2837"/>
      <c r="E2837" t="s">
        <v>3900</v>
      </c>
      <c r="F2837" s="67"/>
      <c r="G2837" s="67"/>
      <c r="H2837" s="67"/>
    </row>
    <row r="2838" spans="1:8" s="2" customFormat="1" x14ac:dyDescent="0.25">
      <c r="A2838" t="s">
        <v>1052</v>
      </c>
      <c r="B2838"/>
      <c r="C2838" t="s">
        <v>473</v>
      </c>
      <c r="D2838"/>
      <c r="E2838" t="s">
        <v>3901</v>
      </c>
      <c r="F2838" s="67"/>
      <c r="G2838" s="67"/>
      <c r="H2838" s="67"/>
    </row>
    <row r="2839" spans="1:8" s="2" customFormat="1" x14ac:dyDescent="0.25">
      <c r="A2839" t="s">
        <v>1052</v>
      </c>
      <c r="B2839"/>
      <c r="C2839" t="s">
        <v>473</v>
      </c>
      <c r="D2839"/>
      <c r="E2839" t="s">
        <v>3902</v>
      </c>
      <c r="F2839" s="67"/>
      <c r="G2839" s="67"/>
      <c r="H2839" s="67"/>
    </row>
    <row r="2840" spans="1:8" s="2" customFormat="1" x14ac:dyDescent="0.25">
      <c r="A2840" t="s">
        <v>1052</v>
      </c>
      <c r="B2840"/>
      <c r="C2840" t="s">
        <v>473</v>
      </c>
      <c r="D2840"/>
      <c r="E2840" t="s">
        <v>3903</v>
      </c>
      <c r="F2840" s="67"/>
      <c r="G2840" s="67"/>
      <c r="H2840" s="67"/>
    </row>
    <row r="2841" spans="1:8" s="2" customFormat="1" x14ac:dyDescent="0.25">
      <c r="A2841" t="s">
        <v>1052</v>
      </c>
      <c r="B2841"/>
      <c r="C2841" t="s">
        <v>473</v>
      </c>
      <c r="D2841"/>
      <c r="E2841" t="s">
        <v>3904</v>
      </c>
      <c r="F2841" s="67"/>
      <c r="G2841" s="67"/>
      <c r="H2841" s="67"/>
    </row>
    <row r="2842" spans="1:8" s="2" customFormat="1" x14ac:dyDescent="0.25">
      <c r="A2842" t="s">
        <v>1052</v>
      </c>
      <c r="B2842"/>
      <c r="C2842" t="s">
        <v>473</v>
      </c>
      <c r="D2842"/>
      <c r="E2842" t="s">
        <v>3905</v>
      </c>
      <c r="F2842" s="67"/>
      <c r="G2842" s="67"/>
      <c r="H2842" s="67"/>
    </row>
    <row r="2843" spans="1:8" s="2" customFormat="1" x14ac:dyDescent="0.25">
      <c r="A2843" t="s">
        <v>1052</v>
      </c>
      <c r="B2843"/>
      <c r="C2843" t="s">
        <v>473</v>
      </c>
      <c r="D2843"/>
      <c r="E2843" t="s">
        <v>3906</v>
      </c>
      <c r="F2843" s="67"/>
      <c r="G2843" s="67"/>
      <c r="H2843" s="67"/>
    </row>
    <row r="2844" spans="1:8" s="2" customFormat="1" x14ac:dyDescent="0.25">
      <c r="A2844" t="s">
        <v>1052</v>
      </c>
      <c r="B2844"/>
      <c r="C2844" t="s">
        <v>473</v>
      </c>
      <c r="D2844"/>
      <c r="E2844" t="s">
        <v>3907</v>
      </c>
      <c r="F2844" s="67"/>
      <c r="G2844" s="67"/>
      <c r="H2844" s="67"/>
    </row>
    <row r="2845" spans="1:8" s="2" customFormat="1" x14ac:dyDescent="0.25">
      <c r="A2845" t="s">
        <v>1052</v>
      </c>
      <c r="B2845"/>
      <c r="C2845" t="s">
        <v>473</v>
      </c>
      <c r="D2845"/>
      <c r="E2845" t="s">
        <v>3908</v>
      </c>
      <c r="F2845" s="67"/>
      <c r="G2845" s="67"/>
      <c r="H2845" s="67"/>
    </row>
    <row r="2846" spans="1:8" s="2" customFormat="1" x14ac:dyDescent="0.25">
      <c r="A2846" t="s">
        <v>1052</v>
      </c>
      <c r="B2846"/>
      <c r="C2846" t="s">
        <v>473</v>
      </c>
      <c r="D2846"/>
      <c r="E2846" t="s">
        <v>3909</v>
      </c>
      <c r="F2846" s="67"/>
      <c r="G2846" s="67"/>
      <c r="H2846" s="67"/>
    </row>
    <row r="2847" spans="1:8" s="2" customFormat="1" x14ac:dyDescent="0.25">
      <c r="A2847" t="s">
        <v>1052</v>
      </c>
      <c r="B2847"/>
      <c r="C2847" t="s">
        <v>473</v>
      </c>
      <c r="D2847"/>
      <c r="E2847" t="s">
        <v>3910</v>
      </c>
      <c r="F2847" s="67"/>
      <c r="G2847" s="67"/>
      <c r="H2847" s="67"/>
    </row>
    <row r="2848" spans="1:8" s="2" customFormat="1" x14ac:dyDescent="0.25">
      <c r="A2848" t="s">
        <v>1052</v>
      </c>
      <c r="B2848"/>
      <c r="C2848" t="s">
        <v>473</v>
      </c>
      <c r="D2848"/>
      <c r="E2848" t="s">
        <v>3911</v>
      </c>
      <c r="F2848" s="67"/>
      <c r="G2848" s="67"/>
      <c r="H2848" s="67"/>
    </row>
    <row r="2849" spans="1:8" s="2" customFormat="1" x14ac:dyDescent="0.25">
      <c r="A2849" t="s">
        <v>1052</v>
      </c>
      <c r="B2849"/>
      <c r="C2849" t="s">
        <v>473</v>
      </c>
      <c r="D2849"/>
      <c r="E2849" t="s">
        <v>3912</v>
      </c>
      <c r="F2849" s="67"/>
      <c r="G2849" s="67"/>
      <c r="H2849" s="67"/>
    </row>
    <row r="2850" spans="1:8" s="2" customFormat="1" x14ac:dyDescent="0.25">
      <c r="A2850" t="s">
        <v>1052</v>
      </c>
      <c r="B2850"/>
      <c r="C2850" t="s">
        <v>473</v>
      </c>
      <c r="D2850"/>
      <c r="E2850" t="s">
        <v>3913</v>
      </c>
      <c r="F2850" s="67"/>
      <c r="G2850" s="67"/>
      <c r="H2850" s="67"/>
    </row>
    <row r="2851" spans="1:8" s="2" customFormat="1" x14ac:dyDescent="0.25">
      <c r="A2851" t="s">
        <v>1052</v>
      </c>
      <c r="B2851"/>
      <c r="C2851" t="s">
        <v>473</v>
      </c>
      <c r="D2851"/>
      <c r="E2851" t="s">
        <v>3914</v>
      </c>
      <c r="F2851" s="67"/>
      <c r="G2851" s="67"/>
      <c r="H2851" s="67"/>
    </row>
    <row r="2852" spans="1:8" s="2" customFormat="1" x14ac:dyDescent="0.25">
      <c r="A2852" t="s">
        <v>1052</v>
      </c>
      <c r="B2852"/>
      <c r="C2852" t="s">
        <v>473</v>
      </c>
      <c r="D2852"/>
      <c r="E2852" t="s">
        <v>3915</v>
      </c>
      <c r="F2852" s="67"/>
      <c r="G2852" s="67"/>
      <c r="H2852" s="67"/>
    </row>
    <row r="2853" spans="1:8" s="2" customFormat="1" x14ac:dyDescent="0.25">
      <c r="A2853" t="s">
        <v>1052</v>
      </c>
      <c r="B2853"/>
      <c r="C2853" t="s">
        <v>473</v>
      </c>
      <c r="D2853"/>
      <c r="E2853" t="s">
        <v>3916</v>
      </c>
      <c r="F2853" s="67"/>
      <c r="G2853" s="67"/>
      <c r="H2853" s="67"/>
    </row>
    <row r="2854" spans="1:8" s="2" customFormat="1" x14ac:dyDescent="0.25">
      <c r="A2854" t="s">
        <v>1052</v>
      </c>
      <c r="B2854"/>
      <c r="C2854" t="s">
        <v>473</v>
      </c>
      <c r="D2854"/>
      <c r="E2854" t="s">
        <v>3917</v>
      </c>
      <c r="F2854" s="67"/>
      <c r="G2854" s="67"/>
      <c r="H2854" s="67"/>
    </row>
    <row r="2855" spans="1:8" s="2" customFormat="1" x14ac:dyDescent="0.25">
      <c r="A2855" t="s">
        <v>1052</v>
      </c>
      <c r="B2855"/>
      <c r="C2855" t="s">
        <v>473</v>
      </c>
      <c r="D2855"/>
      <c r="E2855" t="s">
        <v>3918</v>
      </c>
      <c r="F2855" s="67"/>
      <c r="G2855" s="67"/>
      <c r="H2855" s="67"/>
    </row>
    <row r="2856" spans="1:8" s="2" customFormat="1" x14ac:dyDescent="0.25">
      <c r="A2856" t="s">
        <v>1052</v>
      </c>
      <c r="B2856"/>
      <c r="C2856" t="s">
        <v>3919</v>
      </c>
      <c r="D2856"/>
      <c r="E2856" t="s">
        <v>3920</v>
      </c>
      <c r="F2856" s="67"/>
      <c r="G2856" s="67"/>
      <c r="H2856" s="67"/>
    </row>
    <row r="2857" spans="1:8" s="2" customFormat="1" x14ac:dyDescent="0.25">
      <c r="A2857" t="s">
        <v>1052</v>
      </c>
      <c r="B2857"/>
      <c r="C2857" t="s">
        <v>705</v>
      </c>
      <c r="D2857" t="s">
        <v>2292</v>
      </c>
      <c r="E2857" t="s">
        <v>3921</v>
      </c>
      <c r="F2857" s="67"/>
      <c r="G2857" s="67"/>
      <c r="H2857" s="67"/>
    </row>
    <row r="2858" spans="1:8" s="2" customFormat="1" x14ac:dyDescent="0.25">
      <c r="A2858" t="s">
        <v>1052</v>
      </c>
      <c r="B2858"/>
      <c r="C2858" t="s">
        <v>705</v>
      </c>
      <c r="D2858" t="s">
        <v>2292</v>
      </c>
      <c r="E2858" t="s">
        <v>3922</v>
      </c>
      <c r="F2858" s="67"/>
      <c r="G2858" s="67"/>
      <c r="H2858" s="67"/>
    </row>
    <row r="2859" spans="1:8" s="2" customFormat="1" x14ac:dyDescent="0.25">
      <c r="A2859" t="s">
        <v>1052</v>
      </c>
      <c r="B2859"/>
      <c r="C2859" t="s">
        <v>705</v>
      </c>
      <c r="D2859" t="s">
        <v>2292</v>
      </c>
      <c r="E2859" t="s">
        <v>3923</v>
      </c>
      <c r="F2859" s="67"/>
      <c r="G2859" s="67"/>
      <c r="H2859" s="67"/>
    </row>
    <row r="2860" spans="1:8" s="2" customFormat="1" x14ac:dyDescent="0.25">
      <c r="A2860" t="s">
        <v>1052</v>
      </c>
      <c r="B2860"/>
      <c r="C2860" t="s">
        <v>705</v>
      </c>
      <c r="D2860" t="s">
        <v>2292</v>
      </c>
      <c r="E2860" t="s">
        <v>3924</v>
      </c>
      <c r="F2860" s="67"/>
      <c r="G2860" s="67"/>
      <c r="H2860" s="67"/>
    </row>
    <row r="2861" spans="1:8" s="2" customFormat="1" x14ac:dyDescent="0.25">
      <c r="A2861" t="s">
        <v>1052</v>
      </c>
      <c r="B2861"/>
      <c r="C2861" t="s">
        <v>705</v>
      </c>
      <c r="D2861" t="s">
        <v>2292</v>
      </c>
      <c r="E2861" t="s">
        <v>3925</v>
      </c>
      <c r="F2861" s="67"/>
      <c r="G2861" s="67"/>
      <c r="H2861" s="67"/>
    </row>
    <row r="2862" spans="1:8" s="2" customFormat="1" x14ac:dyDescent="0.25">
      <c r="A2862" t="s">
        <v>1052</v>
      </c>
      <c r="B2862"/>
      <c r="C2862" t="s">
        <v>705</v>
      </c>
      <c r="D2862" t="s">
        <v>2292</v>
      </c>
      <c r="E2862" t="s">
        <v>3926</v>
      </c>
      <c r="F2862" s="67"/>
      <c r="G2862" s="67"/>
      <c r="H2862" s="67"/>
    </row>
    <row r="2863" spans="1:8" s="2" customFormat="1" x14ac:dyDescent="0.25">
      <c r="A2863" t="s">
        <v>1052</v>
      </c>
      <c r="B2863"/>
      <c r="C2863" t="s">
        <v>705</v>
      </c>
      <c r="D2863" t="s">
        <v>2292</v>
      </c>
      <c r="E2863" t="s">
        <v>3927</v>
      </c>
      <c r="F2863" s="67"/>
      <c r="G2863" s="67"/>
      <c r="H2863" s="67"/>
    </row>
    <row r="2864" spans="1:8" s="2" customFormat="1" x14ac:dyDescent="0.25">
      <c r="A2864" t="s">
        <v>1052</v>
      </c>
      <c r="B2864"/>
      <c r="C2864" t="s">
        <v>705</v>
      </c>
      <c r="D2864" t="s">
        <v>2292</v>
      </c>
      <c r="E2864" t="s">
        <v>3928</v>
      </c>
      <c r="F2864" s="67"/>
      <c r="G2864" s="67"/>
      <c r="H2864" s="67"/>
    </row>
    <row r="2865" spans="1:8" s="2" customFormat="1" x14ac:dyDescent="0.25">
      <c r="A2865" t="s">
        <v>1052</v>
      </c>
      <c r="B2865"/>
      <c r="C2865" t="s">
        <v>705</v>
      </c>
      <c r="D2865" t="s">
        <v>2292</v>
      </c>
      <c r="E2865" t="s">
        <v>3929</v>
      </c>
      <c r="F2865" s="67"/>
      <c r="G2865" s="67"/>
      <c r="H2865" s="67"/>
    </row>
    <row r="2866" spans="1:8" s="2" customFormat="1" x14ac:dyDescent="0.25">
      <c r="A2866" t="s">
        <v>1052</v>
      </c>
      <c r="B2866"/>
      <c r="C2866" t="s">
        <v>705</v>
      </c>
      <c r="D2866" t="s">
        <v>2292</v>
      </c>
      <c r="E2866" t="s">
        <v>3930</v>
      </c>
      <c r="F2866" s="67"/>
      <c r="G2866" s="67"/>
      <c r="H2866" s="67"/>
    </row>
    <row r="2867" spans="1:8" s="2" customFormat="1" x14ac:dyDescent="0.25">
      <c r="A2867" t="s">
        <v>1052</v>
      </c>
      <c r="B2867"/>
      <c r="C2867" t="s">
        <v>705</v>
      </c>
      <c r="D2867" t="s">
        <v>2292</v>
      </c>
      <c r="E2867" t="s">
        <v>3931</v>
      </c>
      <c r="F2867" s="67"/>
      <c r="G2867" s="67"/>
      <c r="H2867" s="67"/>
    </row>
    <row r="2868" spans="1:8" s="2" customFormat="1" x14ac:dyDescent="0.25">
      <c r="A2868" t="s">
        <v>1052</v>
      </c>
      <c r="B2868"/>
      <c r="C2868" t="s">
        <v>705</v>
      </c>
      <c r="D2868" t="s">
        <v>2292</v>
      </c>
      <c r="E2868" t="s">
        <v>3932</v>
      </c>
      <c r="F2868" s="67"/>
      <c r="G2868" s="67"/>
      <c r="H2868" s="67"/>
    </row>
    <row r="2869" spans="1:8" s="2" customFormat="1" x14ac:dyDescent="0.25">
      <c r="A2869" t="s">
        <v>1052</v>
      </c>
      <c r="B2869"/>
      <c r="C2869" t="s">
        <v>705</v>
      </c>
      <c r="D2869" t="s">
        <v>2292</v>
      </c>
      <c r="E2869" t="s">
        <v>3933</v>
      </c>
      <c r="F2869" s="67"/>
      <c r="G2869" s="67"/>
      <c r="H2869" s="67"/>
    </row>
    <row r="2870" spans="1:8" s="2" customFormat="1" x14ac:dyDescent="0.25">
      <c r="A2870" t="s">
        <v>1052</v>
      </c>
      <c r="B2870"/>
      <c r="C2870" t="s">
        <v>705</v>
      </c>
      <c r="D2870"/>
      <c r="E2870" t="s">
        <v>3934</v>
      </c>
      <c r="F2870" s="67"/>
      <c r="G2870" s="67"/>
      <c r="H2870" s="67"/>
    </row>
    <row r="2871" spans="1:8" s="2" customFormat="1" x14ac:dyDescent="0.25">
      <c r="A2871" t="s">
        <v>1052</v>
      </c>
      <c r="B2871"/>
      <c r="C2871" t="s">
        <v>705</v>
      </c>
      <c r="D2871"/>
      <c r="E2871" t="s">
        <v>3935</v>
      </c>
      <c r="F2871" s="67"/>
      <c r="G2871" s="67"/>
      <c r="H2871" s="67"/>
    </row>
    <row r="2872" spans="1:8" s="2" customFormat="1" x14ac:dyDescent="0.25">
      <c r="A2872" t="s">
        <v>1052</v>
      </c>
      <c r="B2872"/>
      <c r="C2872" t="s">
        <v>705</v>
      </c>
      <c r="D2872"/>
      <c r="E2872" t="s">
        <v>3936</v>
      </c>
      <c r="F2872" s="67"/>
      <c r="G2872" s="67"/>
      <c r="H2872" s="67"/>
    </row>
    <row r="2873" spans="1:8" s="2" customFormat="1" x14ac:dyDescent="0.25">
      <c r="A2873" t="s">
        <v>1052</v>
      </c>
      <c r="B2873"/>
      <c r="C2873" t="s">
        <v>705</v>
      </c>
      <c r="D2873"/>
      <c r="E2873" t="s">
        <v>3937</v>
      </c>
      <c r="F2873" s="67"/>
      <c r="G2873" s="67"/>
      <c r="H2873" s="67"/>
    </row>
    <row r="2874" spans="1:8" s="2" customFormat="1" x14ac:dyDescent="0.25">
      <c r="A2874" t="s">
        <v>1052</v>
      </c>
      <c r="B2874"/>
      <c r="C2874" t="s">
        <v>705</v>
      </c>
      <c r="D2874"/>
      <c r="E2874" t="s">
        <v>3938</v>
      </c>
      <c r="F2874" s="67"/>
      <c r="G2874" s="67"/>
      <c r="H2874" s="67"/>
    </row>
    <row r="2875" spans="1:8" s="2" customFormat="1" x14ac:dyDescent="0.25">
      <c r="A2875" t="s">
        <v>1052</v>
      </c>
      <c r="B2875"/>
      <c r="C2875" t="s">
        <v>705</v>
      </c>
      <c r="D2875"/>
      <c r="E2875" t="s">
        <v>3939</v>
      </c>
      <c r="F2875" s="67"/>
      <c r="G2875" s="67"/>
      <c r="H2875" s="67"/>
    </row>
    <row r="2876" spans="1:8" s="2" customFormat="1" x14ac:dyDescent="0.25">
      <c r="A2876" t="s">
        <v>1052</v>
      </c>
      <c r="B2876"/>
      <c r="C2876" t="s">
        <v>705</v>
      </c>
      <c r="D2876"/>
      <c r="E2876" t="s">
        <v>705</v>
      </c>
      <c r="F2876" s="67"/>
      <c r="G2876" s="67"/>
      <c r="H2876" s="67"/>
    </row>
    <row r="2877" spans="1:8" s="2" customFormat="1" x14ac:dyDescent="0.25">
      <c r="A2877" t="s">
        <v>1052</v>
      </c>
      <c r="B2877"/>
      <c r="C2877" t="s">
        <v>705</v>
      </c>
      <c r="D2877"/>
      <c r="E2877" t="s">
        <v>3940</v>
      </c>
      <c r="F2877" s="67"/>
      <c r="G2877" s="67"/>
      <c r="H2877" s="67"/>
    </row>
    <row r="2878" spans="1:8" s="2" customFormat="1" x14ac:dyDescent="0.25">
      <c r="A2878" t="s">
        <v>1052</v>
      </c>
      <c r="B2878"/>
      <c r="C2878" t="s">
        <v>705</v>
      </c>
      <c r="D2878"/>
      <c r="E2878" t="s">
        <v>3941</v>
      </c>
      <c r="F2878" s="67"/>
      <c r="G2878" s="67"/>
      <c r="H2878" s="67"/>
    </row>
    <row r="2879" spans="1:8" s="2" customFormat="1" x14ac:dyDescent="0.25">
      <c r="A2879" t="s">
        <v>1052</v>
      </c>
      <c r="B2879"/>
      <c r="C2879" t="s">
        <v>705</v>
      </c>
      <c r="D2879"/>
      <c r="E2879" t="s">
        <v>3942</v>
      </c>
      <c r="F2879" s="67"/>
      <c r="G2879" s="67"/>
      <c r="H2879" s="67"/>
    </row>
    <row r="2880" spans="1:8" s="2" customFormat="1" x14ac:dyDescent="0.25">
      <c r="A2880" t="s">
        <v>1052</v>
      </c>
      <c r="B2880"/>
      <c r="C2880" t="s">
        <v>705</v>
      </c>
      <c r="D2880"/>
      <c r="E2880" t="s">
        <v>3943</v>
      </c>
      <c r="F2880" s="67"/>
      <c r="G2880" s="67"/>
      <c r="H2880" s="67"/>
    </row>
    <row r="2881" spans="1:8" s="2" customFormat="1" x14ac:dyDescent="0.25">
      <c r="A2881" t="s">
        <v>1052</v>
      </c>
      <c r="B2881"/>
      <c r="C2881" t="s">
        <v>705</v>
      </c>
      <c r="D2881"/>
      <c r="E2881" t="s">
        <v>3944</v>
      </c>
      <c r="F2881" s="67"/>
      <c r="G2881" s="67"/>
      <c r="H2881" s="67"/>
    </row>
    <row r="2882" spans="1:8" s="2" customFormat="1" x14ac:dyDescent="0.25">
      <c r="A2882" t="s">
        <v>1052</v>
      </c>
      <c r="B2882"/>
      <c r="C2882" t="s">
        <v>705</v>
      </c>
      <c r="D2882"/>
      <c r="E2882" t="s">
        <v>3945</v>
      </c>
      <c r="F2882" s="67"/>
      <c r="G2882" s="67"/>
      <c r="H2882" s="67"/>
    </row>
    <row r="2883" spans="1:8" s="2" customFormat="1" x14ac:dyDescent="0.25">
      <c r="A2883" t="s">
        <v>1052</v>
      </c>
      <c r="B2883"/>
      <c r="C2883" t="s">
        <v>705</v>
      </c>
      <c r="D2883"/>
      <c r="E2883" t="s">
        <v>3946</v>
      </c>
      <c r="F2883" s="67"/>
      <c r="G2883" s="67"/>
      <c r="H2883" s="67"/>
    </row>
    <row r="2884" spans="1:8" s="2" customFormat="1" x14ac:dyDescent="0.25">
      <c r="A2884" t="s">
        <v>1052</v>
      </c>
      <c r="B2884"/>
      <c r="C2884" t="s">
        <v>705</v>
      </c>
      <c r="D2884"/>
      <c r="E2884" t="s">
        <v>3947</v>
      </c>
      <c r="F2884" s="67"/>
      <c r="G2884" s="67"/>
      <c r="H2884" s="67"/>
    </row>
    <row r="2885" spans="1:8" s="2" customFormat="1" x14ac:dyDescent="0.25">
      <c r="A2885" t="s">
        <v>1052</v>
      </c>
      <c r="B2885"/>
      <c r="C2885" t="s">
        <v>705</v>
      </c>
      <c r="D2885"/>
      <c r="E2885" t="s">
        <v>3948</v>
      </c>
      <c r="F2885" s="67"/>
      <c r="G2885" s="67"/>
      <c r="H2885" s="67"/>
    </row>
    <row r="2886" spans="1:8" s="2" customFormat="1" x14ac:dyDescent="0.25">
      <c r="A2886" t="s">
        <v>1052</v>
      </c>
      <c r="B2886"/>
      <c r="C2886" t="s">
        <v>705</v>
      </c>
      <c r="D2886"/>
      <c r="E2886" t="s">
        <v>3949</v>
      </c>
      <c r="F2886" s="67"/>
      <c r="G2886" s="67"/>
      <c r="H2886" s="67"/>
    </row>
    <row r="2887" spans="1:8" s="2" customFormat="1" x14ac:dyDescent="0.25">
      <c r="A2887" t="s">
        <v>1052</v>
      </c>
      <c r="B2887"/>
      <c r="C2887" t="s">
        <v>705</v>
      </c>
      <c r="D2887"/>
      <c r="E2887" t="s">
        <v>3950</v>
      </c>
      <c r="F2887" s="67"/>
      <c r="G2887" s="67"/>
      <c r="H2887" s="67"/>
    </row>
    <row r="2888" spans="1:8" s="2" customFormat="1" x14ac:dyDescent="0.25">
      <c r="A2888" t="s">
        <v>1052</v>
      </c>
      <c r="B2888"/>
      <c r="C2888" t="s">
        <v>705</v>
      </c>
      <c r="D2888"/>
      <c r="E2888" t="s">
        <v>3951</v>
      </c>
      <c r="F2888" s="67"/>
      <c r="G2888" s="67"/>
      <c r="H2888" s="67"/>
    </row>
    <row r="2889" spans="1:8" s="2" customFormat="1" x14ac:dyDescent="0.25">
      <c r="A2889" t="s">
        <v>1052</v>
      </c>
      <c r="B2889"/>
      <c r="C2889" t="s">
        <v>705</v>
      </c>
      <c r="D2889"/>
      <c r="E2889" t="s">
        <v>3952</v>
      </c>
      <c r="F2889" s="67"/>
      <c r="G2889" s="67"/>
      <c r="H2889" s="67"/>
    </row>
    <row r="2890" spans="1:8" s="2" customFormat="1" x14ac:dyDescent="0.25">
      <c r="A2890" t="s">
        <v>1052</v>
      </c>
      <c r="B2890"/>
      <c r="C2890" t="s">
        <v>705</v>
      </c>
      <c r="D2890"/>
      <c r="E2890" t="s">
        <v>3953</v>
      </c>
      <c r="F2890" s="67"/>
      <c r="G2890" s="67"/>
      <c r="H2890" s="67"/>
    </row>
    <row r="2891" spans="1:8" s="2" customFormat="1" x14ac:dyDescent="0.25">
      <c r="A2891" t="s">
        <v>1052</v>
      </c>
      <c r="B2891"/>
      <c r="C2891" t="s">
        <v>705</v>
      </c>
      <c r="D2891"/>
      <c r="E2891" t="s">
        <v>3954</v>
      </c>
      <c r="F2891" s="67"/>
      <c r="G2891" s="67"/>
      <c r="H2891" s="67"/>
    </row>
    <row r="2892" spans="1:8" s="2" customFormat="1" x14ac:dyDescent="0.25">
      <c r="A2892" t="s">
        <v>1052</v>
      </c>
      <c r="B2892"/>
      <c r="C2892" t="s">
        <v>705</v>
      </c>
      <c r="D2892"/>
      <c r="E2892" t="s">
        <v>3955</v>
      </c>
      <c r="F2892" s="67"/>
      <c r="G2892" s="67"/>
      <c r="H2892" s="67"/>
    </row>
    <row r="2893" spans="1:8" s="2" customFormat="1" x14ac:dyDescent="0.25">
      <c r="A2893" t="s">
        <v>1052</v>
      </c>
      <c r="B2893"/>
      <c r="C2893" t="s">
        <v>705</v>
      </c>
      <c r="D2893"/>
      <c r="E2893" t="s">
        <v>3956</v>
      </c>
      <c r="F2893" s="67"/>
      <c r="G2893" s="67"/>
      <c r="H2893" s="67"/>
    </row>
    <row r="2894" spans="1:8" s="2" customFormat="1" x14ac:dyDescent="0.25">
      <c r="A2894" t="s">
        <v>1052</v>
      </c>
      <c r="B2894"/>
      <c r="C2894" t="s">
        <v>705</v>
      </c>
      <c r="D2894"/>
      <c r="E2894" t="s">
        <v>3957</v>
      </c>
      <c r="F2894" s="67"/>
      <c r="G2894" s="67"/>
      <c r="H2894" s="67"/>
    </row>
    <row r="2895" spans="1:8" s="2" customFormat="1" x14ac:dyDescent="0.25">
      <c r="A2895" t="s">
        <v>1052</v>
      </c>
      <c r="B2895"/>
      <c r="C2895" t="s">
        <v>475</v>
      </c>
      <c r="D2895"/>
      <c r="E2895" t="s">
        <v>3958</v>
      </c>
      <c r="F2895" s="67"/>
      <c r="G2895" s="67"/>
      <c r="H2895" s="67"/>
    </row>
    <row r="2896" spans="1:8" s="2" customFormat="1" x14ac:dyDescent="0.25">
      <c r="A2896" t="s">
        <v>1052</v>
      </c>
      <c r="B2896"/>
      <c r="C2896" t="s">
        <v>475</v>
      </c>
      <c r="D2896"/>
      <c r="E2896" t="s">
        <v>3959</v>
      </c>
      <c r="F2896" s="67"/>
      <c r="G2896" s="67"/>
      <c r="H2896" s="67"/>
    </row>
    <row r="2897" spans="1:8" s="2" customFormat="1" x14ac:dyDescent="0.25">
      <c r="A2897" t="s">
        <v>1052</v>
      </c>
      <c r="B2897"/>
      <c r="C2897" t="s">
        <v>475</v>
      </c>
      <c r="D2897"/>
      <c r="E2897" t="s">
        <v>3960</v>
      </c>
      <c r="F2897" s="67"/>
      <c r="G2897" s="67"/>
      <c r="H2897" s="67"/>
    </row>
    <row r="2898" spans="1:8" s="2" customFormat="1" x14ac:dyDescent="0.25">
      <c r="A2898" t="s">
        <v>1052</v>
      </c>
      <c r="B2898"/>
      <c r="C2898" t="s">
        <v>475</v>
      </c>
      <c r="D2898"/>
      <c r="E2898" t="s">
        <v>3961</v>
      </c>
      <c r="F2898" s="67"/>
      <c r="G2898" s="67"/>
      <c r="H2898" s="67"/>
    </row>
    <row r="2899" spans="1:8" s="2" customFormat="1" x14ac:dyDescent="0.25">
      <c r="A2899" t="s">
        <v>1052</v>
      </c>
      <c r="B2899"/>
      <c r="C2899" t="s">
        <v>475</v>
      </c>
      <c r="D2899"/>
      <c r="E2899" t="s">
        <v>3962</v>
      </c>
      <c r="F2899" s="67"/>
      <c r="G2899" s="67"/>
      <c r="H2899" s="67"/>
    </row>
    <row r="2900" spans="1:8" s="2" customFormat="1" x14ac:dyDescent="0.25">
      <c r="A2900" t="s">
        <v>1052</v>
      </c>
      <c r="B2900"/>
      <c r="C2900" t="s">
        <v>475</v>
      </c>
      <c r="D2900"/>
      <c r="E2900" t="s">
        <v>3963</v>
      </c>
      <c r="F2900" s="67"/>
      <c r="G2900" s="67"/>
      <c r="H2900" s="67"/>
    </row>
    <row r="2901" spans="1:8" s="2" customFormat="1" x14ac:dyDescent="0.25">
      <c r="A2901" t="s">
        <v>1052</v>
      </c>
      <c r="B2901"/>
      <c r="C2901" t="s">
        <v>475</v>
      </c>
      <c r="D2901"/>
      <c r="E2901" t="s">
        <v>3964</v>
      </c>
      <c r="F2901" s="67"/>
      <c r="G2901" s="67"/>
      <c r="H2901" s="67"/>
    </row>
    <row r="2902" spans="1:8" s="2" customFormat="1" x14ac:dyDescent="0.25">
      <c r="A2902" t="s">
        <v>1052</v>
      </c>
      <c r="B2902"/>
      <c r="C2902" t="s">
        <v>475</v>
      </c>
      <c r="D2902"/>
      <c r="E2902" t="s">
        <v>3965</v>
      </c>
      <c r="F2902" s="67"/>
      <c r="G2902" s="67"/>
      <c r="H2902" s="67"/>
    </row>
    <row r="2903" spans="1:8" s="2" customFormat="1" x14ac:dyDescent="0.25">
      <c r="A2903" t="s">
        <v>1052</v>
      </c>
      <c r="B2903"/>
      <c r="C2903" t="s">
        <v>475</v>
      </c>
      <c r="D2903"/>
      <c r="E2903" t="s">
        <v>3966</v>
      </c>
      <c r="F2903" s="67"/>
      <c r="G2903" s="67"/>
      <c r="H2903" s="67"/>
    </row>
    <row r="2904" spans="1:8" s="2" customFormat="1" x14ac:dyDescent="0.25">
      <c r="A2904" t="s">
        <v>1052</v>
      </c>
      <c r="B2904"/>
      <c r="C2904" t="s">
        <v>475</v>
      </c>
      <c r="D2904"/>
      <c r="E2904" t="s">
        <v>3967</v>
      </c>
      <c r="F2904" s="67"/>
      <c r="G2904" s="67"/>
      <c r="H2904" s="67"/>
    </row>
    <row r="2905" spans="1:8" s="2" customFormat="1" x14ac:dyDescent="0.25">
      <c r="A2905" t="s">
        <v>1052</v>
      </c>
      <c r="B2905"/>
      <c r="C2905" t="s">
        <v>475</v>
      </c>
      <c r="D2905"/>
      <c r="E2905" t="s">
        <v>3968</v>
      </c>
      <c r="F2905" s="67"/>
      <c r="G2905" s="67"/>
      <c r="H2905" s="67"/>
    </row>
    <row r="2906" spans="1:8" s="2" customFormat="1" x14ac:dyDescent="0.25">
      <c r="A2906" t="s">
        <v>1052</v>
      </c>
      <c r="B2906"/>
      <c r="C2906" t="s">
        <v>475</v>
      </c>
      <c r="D2906"/>
      <c r="E2906" t="s">
        <v>3969</v>
      </c>
      <c r="F2906" s="67"/>
      <c r="G2906" s="67"/>
      <c r="H2906" s="67"/>
    </row>
    <row r="2907" spans="1:8" s="2" customFormat="1" x14ac:dyDescent="0.25">
      <c r="A2907" t="s">
        <v>1052</v>
      </c>
      <c r="B2907"/>
      <c r="C2907" t="s">
        <v>475</v>
      </c>
      <c r="D2907"/>
      <c r="E2907" t="s">
        <v>3970</v>
      </c>
      <c r="F2907" s="67"/>
      <c r="G2907" s="67"/>
      <c r="H2907" s="67"/>
    </row>
    <row r="2908" spans="1:8" s="2" customFormat="1" x14ac:dyDescent="0.25">
      <c r="A2908" t="s">
        <v>1052</v>
      </c>
      <c r="B2908"/>
      <c r="C2908" t="s">
        <v>475</v>
      </c>
      <c r="D2908"/>
      <c r="E2908" t="s">
        <v>3971</v>
      </c>
      <c r="F2908" s="67"/>
      <c r="G2908" s="67"/>
      <c r="H2908" s="67"/>
    </row>
    <row r="2909" spans="1:8" s="2" customFormat="1" x14ac:dyDescent="0.25">
      <c r="A2909" t="s">
        <v>1052</v>
      </c>
      <c r="B2909"/>
      <c r="C2909" t="s">
        <v>475</v>
      </c>
      <c r="D2909"/>
      <c r="E2909" t="s">
        <v>3972</v>
      </c>
      <c r="F2909" s="67"/>
      <c r="G2909" s="67"/>
      <c r="H2909" s="67"/>
    </row>
    <row r="2910" spans="1:8" s="2" customFormat="1" x14ac:dyDescent="0.25">
      <c r="A2910" t="s">
        <v>1052</v>
      </c>
      <c r="B2910"/>
      <c r="C2910" t="s">
        <v>475</v>
      </c>
      <c r="D2910"/>
      <c r="E2910" t="s">
        <v>3973</v>
      </c>
      <c r="F2910" s="67"/>
      <c r="G2910" s="67"/>
      <c r="H2910" s="67"/>
    </row>
    <row r="2911" spans="1:8" s="2" customFormat="1" x14ac:dyDescent="0.25">
      <c r="A2911" t="s">
        <v>1052</v>
      </c>
      <c r="B2911"/>
      <c r="C2911" t="s">
        <v>475</v>
      </c>
      <c r="D2911"/>
      <c r="E2911" t="s">
        <v>3974</v>
      </c>
      <c r="F2911" s="67"/>
      <c r="G2911" s="67"/>
      <c r="H2911" s="67"/>
    </row>
    <row r="2912" spans="1:8" s="2" customFormat="1" x14ac:dyDescent="0.25">
      <c r="A2912" t="s">
        <v>1052</v>
      </c>
      <c r="B2912"/>
      <c r="C2912" t="s">
        <v>475</v>
      </c>
      <c r="D2912"/>
      <c r="E2912" t="s">
        <v>3975</v>
      </c>
      <c r="F2912" s="67"/>
      <c r="G2912" s="67"/>
      <c r="H2912" s="67"/>
    </row>
    <row r="2913" spans="1:8" s="2" customFormat="1" x14ac:dyDescent="0.25">
      <c r="A2913" t="s">
        <v>1052</v>
      </c>
      <c r="B2913"/>
      <c r="C2913" t="s">
        <v>475</v>
      </c>
      <c r="D2913"/>
      <c r="E2913" t="s">
        <v>3976</v>
      </c>
      <c r="F2913" s="67"/>
      <c r="G2913" s="67"/>
      <c r="H2913" s="67"/>
    </row>
    <row r="2914" spans="1:8" s="2" customFormat="1" x14ac:dyDescent="0.25">
      <c r="A2914" t="s">
        <v>1052</v>
      </c>
      <c r="B2914"/>
      <c r="C2914" t="s">
        <v>475</v>
      </c>
      <c r="D2914"/>
      <c r="E2914" t="s">
        <v>3977</v>
      </c>
      <c r="F2914" s="67"/>
      <c r="G2914" s="67"/>
      <c r="H2914" s="67"/>
    </row>
    <row r="2915" spans="1:8" s="2" customFormat="1" x14ac:dyDescent="0.25">
      <c r="A2915" t="s">
        <v>1052</v>
      </c>
      <c r="B2915"/>
      <c r="C2915" t="s">
        <v>475</v>
      </c>
      <c r="D2915"/>
      <c r="E2915" t="s">
        <v>3978</v>
      </c>
      <c r="F2915" s="67"/>
      <c r="G2915" s="67"/>
      <c r="H2915" s="67"/>
    </row>
    <row r="2916" spans="1:8" s="2" customFormat="1" x14ac:dyDescent="0.25">
      <c r="A2916" t="s">
        <v>1052</v>
      </c>
      <c r="B2916"/>
      <c r="C2916" t="s">
        <v>475</v>
      </c>
      <c r="D2916"/>
      <c r="E2916" t="s">
        <v>3979</v>
      </c>
      <c r="F2916" s="67"/>
      <c r="G2916" s="67"/>
      <c r="H2916" s="67"/>
    </row>
    <row r="2917" spans="1:8" s="2" customFormat="1" x14ac:dyDescent="0.25">
      <c r="A2917" t="s">
        <v>1052</v>
      </c>
      <c r="B2917"/>
      <c r="C2917" t="s">
        <v>475</v>
      </c>
      <c r="D2917"/>
      <c r="E2917" t="s">
        <v>3980</v>
      </c>
      <c r="F2917" s="67"/>
      <c r="G2917" s="67"/>
      <c r="H2917" s="67"/>
    </row>
    <row r="2918" spans="1:8" s="2" customFormat="1" x14ac:dyDescent="0.25">
      <c r="A2918" t="s">
        <v>1052</v>
      </c>
      <c r="B2918"/>
      <c r="C2918" t="s">
        <v>475</v>
      </c>
      <c r="D2918"/>
      <c r="E2918" t="s">
        <v>3981</v>
      </c>
      <c r="F2918" s="67"/>
      <c r="G2918" s="67"/>
      <c r="H2918" s="67"/>
    </row>
    <row r="2919" spans="1:8" s="2" customFormat="1" x14ac:dyDescent="0.25">
      <c r="A2919" t="s">
        <v>1052</v>
      </c>
      <c r="B2919"/>
      <c r="C2919" t="s">
        <v>475</v>
      </c>
      <c r="D2919"/>
      <c r="E2919" t="s">
        <v>3982</v>
      </c>
      <c r="F2919" s="67"/>
      <c r="G2919" s="67"/>
      <c r="H2919" s="67"/>
    </row>
    <row r="2920" spans="1:8" s="2" customFormat="1" x14ac:dyDescent="0.25">
      <c r="A2920" t="s">
        <v>1052</v>
      </c>
      <c r="B2920"/>
      <c r="C2920" t="s">
        <v>475</v>
      </c>
      <c r="D2920"/>
      <c r="E2920" t="s">
        <v>3983</v>
      </c>
      <c r="F2920" s="67"/>
      <c r="G2920" s="67"/>
      <c r="H2920" s="67"/>
    </row>
    <row r="2921" spans="1:8" s="2" customFormat="1" x14ac:dyDescent="0.25">
      <c r="A2921" t="s">
        <v>1052</v>
      </c>
      <c r="B2921"/>
      <c r="C2921" t="s">
        <v>475</v>
      </c>
      <c r="D2921"/>
      <c r="E2921" t="s">
        <v>3984</v>
      </c>
      <c r="F2921" s="67"/>
      <c r="G2921" s="67"/>
      <c r="H2921" s="67"/>
    </row>
    <row r="2922" spans="1:8" s="2" customFormat="1" x14ac:dyDescent="0.25">
      <c r="A2922" t="s">
        <v>1052</v>
      </c>
      <c r="B2922"/>
      <c r="C2922" t="s">
        <v>475</v>
      </c>
      <c r="D2922"/>
      <c r="E2922" t="s">
        <v>3985</v>
      </c>
      <c r="F2922" s="67"/>
      <c r="G2922" s="67"/>
      <c r="H2922" s="67"/>
    </row>
    <row r="2923" spans="1:8" s="2" customFormat="1" x14ac:dyDescent="0.25">
      <c r="A2923" t="s">
        <v>1052</v>
      </c>
      <c r="B2923"/>
      <c r="C2923" t="s">
        <v>3986</v>
      </c>
      <c r="D2923"/>
      <c r="E2923" t="s">
        <v>3987</v>
      </c>
      <c r="F2923" s="67"/>
      <c r="G2923" s="67"/>
      <c r="H2923" s="67"/>
    </row>
    <row r="2924" spans="1:8" s="2" customFormat="1" x14ac:dyDescent="0.25">
      <c r="A2924" t="s">
        <v>1052</v>
      </c>
      <c r="B2924"/>
      <c r="C2924" t="s">
        <v>477</v>
      </c>
      <c r="D2924"/>
      <c r="E2924" t="s">
        <v>3988</v>
      </c>
      <c r="F2924" s="67"/>
      <c r="G2924" s="67"/>
      <c r="H2924" s="67"/>
    </row>
    <row r="2925" spans="1:8" s="2" customFormat="1" x14ac:dyDescent="0.25">
      <c r="A2925" t="s">
        <v>1052</v>
      </c>
      <c r="B2925"/>
      <c r="C2925" t="s">
        <v>477</v>
      </c>
      <c r="D2925"/>
      <c r="E2925" t="s">
        <v>3989</v>
      </c>
      <c r="F2925" s="67"/>
      <c r="G2925" s="67"/>
      <c r="H2925" s="67"/>
    </row>
    <row r="2926" spans="1:8" s="2" customFormat="1" x14ac:dyDescent="0.25">
      <c r="A2926" t="s">
        <v>1052</v>
      </c>
      <c r="B2926"/>
      <c r="C2926" t="s">
        <v>477</v>
      </c>
      <c r="D2926"/>
      <c r="E2926" t="s">
        <v>3990</v>
      </c>
      <c r="F2926" s="67"/>
      <c r="G2926" s="67"/>
      <c r="H2926" s="67"/>
    </row>
    <row r="2927" spans="1:8" s="2" customFormat="1" x14ac:dyDescent="0.25">
      <c r="A2927" t="s">
        <v>1052</v>
      </c>
      <c r="B2927"/>
      <c r="C2927" t="s">
        <v>477</v>
      </c>
      <c r="D2927"/>
      <c r="E2927" t="s">
        <v>3991</v>
      </c>
      <c r="F2927" s="67"/>
      <c r="G2927" s="67"/>
      <c r="H2927" s="67"/>
    </row>
    <row r="2928" spans="1:8" s="2" customFormat="1" x14ac:dyDescent="0.25">
      <c r="A2928" t="s">
        <v>1052</v>
      </c>
      <c r="B2928"/>
      <c r="C2928" t="s">
        <v>477</v>
      </c>
      <c r="D2928"/>
      <c r="E2928" t="s">
        <v>3992</v>
      </c>
      <c r="F2928" s="67"/>
      <c r="G2928" s="67"/>
      <c r="H2928" s="67"/>
    </row>
    <row r="2929" spans="1:8" s="2" customFormat="1" x14ac:dyDescent="0.25">
      <c r="A2929" t="s">
        <v>1052</v>
      </c>
      <c r="B2929"/>
      <c r="C2929" t="s">
        <v>477</v>
      </c>
      <c r="D2929"/>
      <c r="E2929" t="s">
        <v>3993</v>
      </c>
      <c r="F2929" s="67"/>
      <c r="G2929" s="67"/>
      <c r="H2929" s="67"/>
    </row>
    <row r="2930" spans="1:8" s="2" customFormat="1" x14ac:dyDescent="0.25">
      <c r="A2930" t="s">
        <v>1052</v>
      </c>
      <c r="B2930"/>
      <c r="C2930" t="s">
        <v>477</v>
      </c>
      <c r="D2930"/>
      <c r="E2930" t="s">
        <v>3994</v>
      </c>
      <c r="F2930" s="67"/>
      <c r="G2930" s="67"/>
      <c r="H2930" s="67"/>
    </row>
    <row r="2931" spans="1:8" s="2" customFormat="1" x14ac:dyDescent="0.25">
      <c r="A2931" t="s">
        <v>1052</v>
      </c>
      <c r="B2931"/>
      <c r="C2931" t="s">
        <v>477</v>
      </c>
      <c r="D2931"/>
      <c r="E2931" t="s">
        <v>3995</v>
      </c>
      <c r="F2931" s="67"/>
      <c r="G2931" s="67"/>
      <c r="H2931" s="67"/>
    </row>
    <row r="2932" spans="1:8" s="2" customFormat="1" x14ac:dyDescent="0.25">
      <c r="A2932" t="s">
        <v>1052</v>
      </c>
      <c r="B2932"/>
      <c r="C2932" t="s">
        <v>477</v>
      </c>
      <c r="D2932"/>
      <c r="E2932" t="s">
        <v>3282</v>
      </c>
      <c r="F2932" s="67"/>
      <c r="G2932" s="67"/>
      <c r="H2932" s="67"/>
    </row>
    <row r="2933" spans="1:8" s="2" customFormat="1" x14ac:dyDescent="0.25">
      <c r="A2933" t="s">
        <v>1052</v>
      </c>
      <c r="B2933"/>
      <c r="C2933" t="s">
        <v>477</v>
      </c>
      <c r="D2933"/>
      <c r="E2933" t="s">
        <v>3996</v>
      </c>
      <c r="F2933" s="67"/>
      <c r="G2933" s="67"/>
      <c r="H2933" s="67"/>
    </row>
    <row r="2934" spans="1:8" s="2" customFormat="1" x14ac:dyDescent="0.25">
      <c r="A2934" t="s">
        <v>1052</v>
      </c>
      <c r="B2934"/>
      <c r="C2934" t="s">
        <v>477</v>
      </c>
      <c r="D2934"/>
      <c r="E2934" t="s">
        <v>3997</v>
      </c>
      <c r="F2934" s="67"/>
      <c r="G2934" s="67"/>
      <c r="H2934" s="67"/>
    </row>
    <row r="2935" spans="1:8" s="2" customFormat="1" x14ac:dyDescent="0.25">
      <c r="A2935" t="s">
        <v>1052</v>
      </c>
      <c r="B2935"/>
      <c r="C2935" t="s">
        <v>477</v>
      </c>
      <c r="D2935"/>
      <c r="E2935" t="s">
        <v>3998</v>
      </c>
      <c r="F2935" s="67"/>
      <c r="G2935" s="67"/>
      <c r="H2935" s="67"/>
    </row>
    <row r="2936" spans="1:8" s="2" customFormat="1" x14ac:dyDescent="0.25">
      <c r="A2936" t="s">
        <v>1052</v>
      </c>
      <c r="B2936"/>
      <c r="C2936" t="s">
        <v>477</v>
      </c>
      <c r="D2936"/>
      <c r="E2936" t="s">
        <v>3999</v>
      </c>
      <c r="F2936" s="67"/>
      <c r="G2936" s="67"/>
      <c r="H2936" s="67"/>
    </row>
    <row r="2937" spans="1:8" s="2" customFormat="1" x14ac:dyDescent="0.25">
      <c r="A2937" t="s">
        <v>1052</v>
      </c>
      <c r="B2937"/>
      <c r="C2937" t="s">
        <v>477</v>
      </c>
      <c r="D2937"/>
      <c r="E2937" t="s">
        <v>4000</v>
      </c>
      <c r="F2937" s="67"/>
      <c r="G2937" s="67"/>
      <c r="H2937" s="67"/>
    </row>
    <row r="2938" spans="1:8" s="2" customFormat="1" x14ac:dyDescent="0.25">
      <c r="A2938" t="s">
        <v>1052</v>
      </c>
      <c r="B2938"/>
      <c r="C2938" t="s">
        <v>477</v>
      </c>
      <c r="D2938"/>
      <c r="E2938" t="s">
        <v>4001</v>
      </c>
      <c r="F2938" s="67"/>
      <c r="G2938" s="67"/>
      <c r="H2938" s="67"/>
    </row>
    <row r="2939" spans="1:8" s="2" customFormat="1" x14ac:dyDescent="0.25">
      <c r="A2939" t="s">
        <v>1052</v>
      </c>
      <c r="B2939"/>
      <c r="C2939" t="s">
        <v>477</v>
      </c>
      <c r="D2939"/>
      <c r="E2939" t="s">
        <v>4002</v>
      </c>
      <c r="F2939" s="67"/>
      <c r="G2939" s="67"/>
      <c r="H2939" s="67"/>
    </row>
    <row r="2940" spans="1:8" s="2" customFormat="1" x14ac:dyDescent="0.25">
      <c r="A2940" t="s">
        <v>1052</v>
      </c>
      <c r="B2940"/>
      <c r="C2940" t="s">
        <v>477</v>
      </c>
      <c r="D2940"/>
      <c r="E2940" t="s">
        <v>4003</v>
      </c>
      <c r="F2940" s="67"/>
      <c r="G2940" s="67"/>
      <c r="H2940" s="67"/>
    </row>
    <row r="2941" spans="1:8" s="2" customFormat="1" x14ac:dyDescent="0.25">
      <c r="A2941" t="s">
        <v>1052</v>
      </c>
      <c r="B2941"/>
      <c r="C2941" t="s">
        <v>477</v>
      </c>
      <c r="D2941"/>
      <c r="E2941" t="s">
        <v>4004</v>
      </c>
      <c r="F2941" s="67"/>
      <c r="G2941" s="67"/>
      <c r="H2941" s="67"/>
    </row>
    <row r="2942" spans="1:8" s="2" customFormat="1" x14ac:dyDescent="0.25">
      <c r="A2942" t="s">
        <v>1052</v>
      </c>
      <c r="B2942"/>
      <c r="C2942" t="s">
        <v>477</v>
      </c>
      <c r="D2942"/>
      <c r="E2942" t="s">
        <v>4005</v>
      </c>
      <c r="F2942" s="67"/>
      <c r="G2942" s="67"/>
      <c r="H2942" s="67"/>
    </row>
    <row r="2943" spans="1:8" s="2" customFormat="1" x14ac:dyDescent="0.25">
      <c r="A2943" t="s">
        <v>1052</v>
      </c>
      <c r="B2943"/>
      <c r="C2943" t="s">
        <v>477</v>
      </c>
      <c r="D2943"/>
      <c r="E2943" t="s">
        <v>4006</v>
      </c>
      <c r="F2943" s="67"/>
      <c r="G2943" s="67"/>
      <c r="H2943" s="67"/>
    </row>
    <row r="2944" spans="1:8" s="2" customFormat="1" x14ac:dyDescent="0.25">
      <c r="A2944" t="s">
        <v>1052</v>
      </c>
      <c r="B2944"/>
      <c r="C2944" t="s">
        <v>477</v>
      </c>
      <c r="D2944"/>
      <c r="E2944" t="s">
        <v>4007</v>
      </c>
      <c r="F2944" s="67"/>
      <c r="G2944" s="67"/>
      <c r="H2944" s="67"/>
    </row>
    <row r="2945" spans="1:8" s="2" customFormat="1" x14ac:dyDescent="0.25">
      <c r="A2945" t="s">
        <v>1052</v>
      </c>
      <c r="B2945"/>
      <c r="C2945" t="s">
        <v>477</v>
      </c>
      <c r="D2945"/>
      <c r="E2945" t="s">
        <v>4008</v>
      </c>
      <c r="F2945" s="67"/>
      <c r="G2945" s="67"/>
      <c r="H2945" s="67"/>
    </row>
    <row r="2946" spans="1:8" s="2" customFormat="1" x14ac:dyDescent="0.25">
      <c r="A2946" t="s">
        <v>1052</v>
      </c>
      <c r="B2946"/>
      <c r="C2946" t="s">
        <v>477</v>
      </c>
      <c r="D2946"/>
      <c r="E2946" t="s">
        <v>4009</v>
      </c>
      <c r="F2946" s="67"/>
      <c r="G2946" s="67"/>
      <c r="H2946" s="67"/>
    </row>
    <row r="2947" spans="1:8" s="2" customFormat="1" x14ac:dyDescent="0.25">
      <c r="A2947" t="s">
        <v>1052</v>
      </c>
      <c r="B2947"/>
      <c r="C2947" t="s">
        <v>477</v>
      </c>
      <c r="D2947"/>
      <c r="E2947" t="s">
        <v>4010</v>
      </c>
      <c r="F2947" s="67"/>
      <c r="G2947" s="67"/>
      <c r="H2947" s="67"/>
    </row>
    <row r="2948" spans="1:8" s="2" customFormat="1" x14ac:dyDescent="0.25">
      <c r="A2948" t="s">
        <v>1052</v>
      </c>
      <c r="B2948"/>
      <c r="C2948" t="s">
        <v>477</v>
      </c>
      <c r="D2948"/>
      <c r="E2948" t="s">
        <v>4011</v>
      </c>
      <c r="F2948" s="67"/>
      <c r="G2948" s="67"/>
      <c r="H2948" s="67"/>
    </row>
    <row r="2949" spans="1:8" s="2" customFormat="1" x14ac:dyDescent="0.25">
      <c r="A2949" t="s">
        <v>1052</v>
      </c>
      <c r="B2949"/>
      <c r="C2949" t="s">
        <v>477</v>
      </c>
      <c r="D2949"/>
      <c r="E2949" t="s">
        <v>4012</v>
      </c>
      <c r="F2949" s="67"/>
      <c r="G2949" s="67"/>
      <c r="H2949" s="67"/>
    </row>
    <row r="2950" spans="1:8" s="2" customFormat="1" x14ac:dyDescent="0.25">
      <c r="A2950" t="s">
        <v>1052</v>
      </c>
      <c r="B2950"/>
      <c r="C2950" t="s">
        <v>477</v>
      </c>
      <c r="D2950"/>
      <c r="E2950" t="s">
        <v>4013</v>
      </c>
      <c r="F2950" s="67"/>
      <c r="G2950" s="67"/>
      <c r="H2950" s="67"/>
    </row>
    <row r="2951" spans="1:8" s="2" customFormat="1" x14ac:dyDescent="0.25">
      <c r="A2951" t="s">
        <v>1052</v>
      </c>
      <c r="B2951"/>
      <c r="C2951" t="s">
        <v>477</v>
      </c>
      <c r="D2951"/>
      <c r="E2951" t="s">
        <v>4014</v>
      </c>
      <c r="F2951" s="67"/>
      <c r="G2951" s="67"/>
      <c r="H2951" s="67"/>
    </row>
    <row r="2952" spans="1:8" s="2" customFormat="1" x14ac:dyDescent="0.25">
      <c r="A2952" t="s">
        <v>1052</v>
      </c>
      <c r="B2952"/>
      <c r="C2952" t="s">
        <v>477</v>
      </c>
      <c r="D2952"/>
      <c r="E2952" t="s">
        <v>4015</v>
      </c>
      <c r="F2952" s="67"/>
      <c r="G2952" s="67"/>
      <c r="H2952" s="67"/>
    </row>
    <row r="2953" spans="1:8" s="2" customFormat="1" x14ac:dyDescent="0.25">
      <c r="A2953" t="s">
        <v>1052</v>
      </c>
      <c r="B2953"/>
      <c r="C2953" t="s">
        <v>477</v>
      </c>
      <c r="D2953"/>
      <c r="E2953" t="s">
        <v>4016</v>
      </c>
      <c r="F2953" s="67"/>
      <c r="G2953" s="67"/>
      <c r="H2953" s="67"/>
    </row>
    <row r="2954" spans="1:8" s="2" customFormat="1" x14ac:dyDescent="0.25">
      <c r="A2954" t="s">
        <v>1052</v>
      </c>
      <c r="B2954"/>
      <c r="C2954" t="s">
        <v>477</v>
      </c>
      <c r="D2954"/>
      <c r="E2954" t="s">
        <v>4017</v>
      </c>
      <c r="F2954" s="67"/>
      <c r="G2954" s="67"/>
      <c r="H2954" s="67"/>
    </row>
    <row r="2955" spans="1:8" s="2" customFormat="1" x14ac:dyDescent="0.25">
      <c r="A2955" t="s">
        <v>1052</v>
      </c>
      <c r="B2955"/>
      <c r="C2955" t="s">
        <v>477</v>
      </c>
      <c r="D2955"/>
      <c r="E2955" t="s">
        <v>4018</v>
      </c>
      <c r="F2955" s="67"/>
      <c r="G2955" s="67"/>
      <c r="H2955" s="67"/>
    </row>
    <row r="2956" spans="1:8" s="2" customFormat="1" x14ac:dyDescent="0.25">
      <c r="A2956" t="s">
        <v>1052</v>
      </c>
      <c r="B2956"/>
      <c r="C2956" t="s">
        <v>477</v>
      </c>
      <c r="D2956"/>
      <c r="E2956" t="s">
        <v>4019</v>
      </c>
      <c r="F2956" s="67"/>
      <c r="G2956" s="67"/>
      <c r="H2956" s="67"/>
    </row>
    <row r="2957" spans="1:8" s="2" customFormat="1" x14ac:dyDescent="0.25">
      <c r="A2957" t="s">
        <v>1052</v>
      </c>
      <c r="B2957"/>
      <c r="C2957" t="s">
        <v>477</v>
      </c>
      <c r="D2957"/>
      <c r="E2957" t="s">
        <v>4020</v>
      </c>
      <c r="F2957" s="67"/>
      <c r="G2957" s="67"/>
      <c r="H2957" s="67"/>
    </row>
    <row r="2958" spans="1:8" s="2" customFormat="1" x14ac:dyDescent="0.25">
      <c r="A2958" t="s">
        <v>1052</v>
      </c>
      <c r="B2958"/>
      <c r="C2958" t="s">
        <v>477</v>
      </c>
      <c r="D2958"/>
      <c r="E2958" t="s">
        <v>4021</v>
      </c>
      <c r="F2958" s="67"/>
      <c r="G2958" s="67"/>
      <c r="H2958" s="67"/>
    </row>
    <row r="2959" spans="1:8" s="2" customFormat="1" x14ac:dyDescent="0.25">
      <c r="A2959" t="s">
        <v>1052</v>
      </c>
      <c r="B2959"/>
      <c r="C2959" t="s">
        <v>477</v>
      </c>
      <c r="D2959"/>
      <c r="E2959" t="s">
        <v>2705</v>
      </c>
      <c r="F2959" s="67"/>
      <c r="G2959" s="67"/>
      <c r="H2959" s="67"/>
    </row>
    <row r="2960" spans="1:8" s="2" customFormat="1" x14ac:dyDescent="0.25">
      <c r="A2960" t="s">
        <v>1052</v>
      </c>
      <c r="B2960"/>
      <c r="C2960" t="s">
        <v>477</v>
      </c>
      <c r="D2960"/>
      <c r="E2960" t="s">
        <v>4022</v>
      </c>
      <c r="F2960" s="67"/>
      <c r="G2960" s="67"/>
      <c r="H2960" s="67"/>
    </row>
    <row r="2961" spans="1:8" s="2" customFormat="1" x14ac:dyDescent="0.25">
      <c r="A2961" t="s">
        <v>1052</v>
      </c>
      <c r="B2961"/>
      <c r="C2961" t="s">
        <v>477</v>
      </c>
      <c r="D2961"/>
      <c r="E2961" t="s">
        <v>4023</v>
      </c>
      <c r="F2961" s="67"/>
      <c r="G2961" s="67"/>
      <c r="H2961" s="67"/>
    </row>
    <row r="2962" spans="1:8" s="2" customFormat="1" x14ac:dyDescent="0.25">
      <c r="A2962" t="s">
        <v>1052</v>
      </c>
      <c r="B2962"/>
      <c r="C2962" t="s">
        <v>477</v>
      </c>
      <c r="D2962"/>
      <c r="E2962" t="s">
        <v>4024</v>
      </c>
      <c r="F2962" s="67"/>
      <c r="G2962" s="67"/>
      <c r="H2962" s="67"/>
    </row>
    <row r="2963" spans="1:8" s="2" customFormat="1" x14ac:dyDescent="0.25">
      <c r="A2963" t="s">
        <v>1052</v>
      </c>
      <c r="B2963"/>
      <c r="C2963" t="s">
        <v>477</v>
      </c>
      <c r="D2963"/>
      <c r="E2963" t="s">
        <v>4025</v>
      </c>
      <c r="F2963" s="67"/>
      <c r="G2963" s="67"/>
      <c r="H2963" s="67"/>
    </row>
    <row r="2964" spans="1:8" s="2" customFormat="1" x14ac:dyDescent="0.25">
      <c r="A2964" t="s">
        <v>1052</v>
      </c>
      <c r="B2964"/>
      <c r="C2964" t="s">
        <v>477</v>
      </c>
      <c r="D2964"/>
      <c r="E2964" t="s">
        <v>4026</v>
      </c>
      <c r="F2964" s="67"/>
      <c r="G2964" s="67"/>
      <c r="H2964" s="67"/>
    </row>
    <row r="2965" spans="1:8" s="2" customFormat="1" x14ac:dyDescent="0.25">
      <c r="A2965" t="s">
        <v>1052</v>
      </c>
      <c r="B2965"/>
      <c r="C2965" t="s">
        <v>479</v>
      </c>
      <c r="D2965"/>
      <c r="E2965" t="s">
        <v>4027</v>
      </c>
      <c r="F2965" s="67"/>
      <c r="G2965" s="67"/>
      <c r="H2965" s="67"/>
    </row>
    <row r="2966" spans="1:8" s="2" customFormat="1" x14ac:dyDescent="0.25">
      <c r="A2966" t="s">
        <v>1052</v>
      </c>
      <c r="B2966"/>
      <c r="C2966" t="s">
        <v>479</v>
      </c>
      <c r="D2966"/>
      <c r="E2966" t="s">
        <v>4028</v>
      </c>
      <c r="F2966" s="67"/>
      <c r="G2966" s="67"/>
      <c r="H2966" s="67"/>
    </row>
    <row r="2967" spans="1:8" s="2" customFormat="1" x14ac:dyDescent="0.25">
      <c r="A2967" t="s">
        <v>1052</v>
      </c>
      <c r="B2967"/>
      <c r="C2967" t="s">
        <v>479</v>
      </c>
      <c r="D2967"/>
      <c r="E2967" t="s">
        <v>4029</v>
      </c>
      <c r="F2967" s="67"/>
      <c r="G2967" s="67"/>
      <c r="H2967" s="67"/>
    </row>
    <row r="2968" spans="1:8" s="2" customFormat="1" x14ac:dyDescent="0.25">
      <c r="A2968" t="s">
        <v>1052</v>
      </c>
      <c r="B2968"/>
      <c r="C2968" t="s">
        <v>479</v>
      </c>
      <c r="D2968"/>
      <c r="E2968" t="s">
        <v>4030</v>
      </c>
      <c r="F2968" s="67"/>
      <c r="G2968" s="67"/>
      <c r="H2968" s="67"/>
    </row>
    <row r="2969" spans="1:8" s="2" customFormat="1" x14ac:dyDescent="0.25">
      <c r="A2969" t="s">
        <v>1052</v>
      </c>
      <c r="B2969"/>
      <c r="C2969" t="s">
        <v>479</v>
      </c>
      <c r="D2969"/>
      <c r="E2969" t="s">
        <v>4031</v>
      </c>
      <c r="F2969" s="67"/>
      <c r="G2969" s="67"/>
      <c r="H2969" s="67"/>
    </row>
    <row r="2970" spans="1:8" s="2" customFormat="1" x14ac:dyDescent="0.25">
      <c r="A2970" t="s">
        <v>1052</v>
      </c>
      <c r="B2970"/>
      <c r="C2970" t="s">
        <v>479</v>
      </c>
      <c r="D2970"/>
      <c r="E2970" t="s">
        <v>4032</v>
      </c>
      <c r="F2970" s="67"/>
      <c r="G2970" s="67"/>
      <c r="H2970" s="67"/>
    </row>
    <row r="2971" spans="1:8" s="2" customFormat="1" x14ac:dyDescent="0.25">
      <c r="A2971" t="s">
        <v>1052</v>
      </c>
      <c r="B2971"/>
      <c r="C2971" t="s">
        <v>479</v>
      </c>
      <c r="D2971"/>
      <c r="E2971" t="s">
        <v>4033</v>
      </c>
      <c r="F2971" s="67"/>
      <c r="G2971" s="67"/>
      <c r="H2971" s="67"/>
    </row>
    <row r="2972" spans="1:8" s="2" customFormat="1" x14ac:dyDescent="0.25">
      <c r="A2972" t="s">
        <v>1052</v>
      </c>
      <c r="B2972"/>
      <c r="C2972" t="s">
        <v>479</v>
      </c>
      <c r="D2972"/>
      <c r="E2972" t="s">
        <v>4034</v>
      </c>
      <c r="F2972" s="67"/>
      <c r="G2972" s="67"/>
      <c r="H2972" s="67"/>
    </row>
    <row r="2973" spans="1:8" s="2" customFormat="1" x14ac:dyDescent="0.25">
      <c r="A2973" t="s">
        <v>1052</v>
      </c>
      <c r="B2973"/>
      <c r="C2973" t="s">
        <v>479</v>
      </c>
      <c r="D2973"/>
      <c r="E2973" t="s">
        <v>4035</v>
      </c>
      <c r="F2973" s="67"/>
      <c r="G2973" s="67"/>
      <c r="H2973" s="67"/>
    </row>
    <row r="2974" spans="1:8" s="2" customFormat="1" x14ac:dyDescent="0.25">
      <c r="A2974" t="s">
        <v>1052</v>
      </c>
      <c r="B2974"/>
      <c r="C2974" t="s">
        <v>479</v>
      </c>
      <c r="D2974"/>
      <c r="E2974" t="s">
        <v>804</v>
      </c>
      <c r="F2974" s="67"/>
      <c r="G2974" s="67"/>
      <c r="H2974" s="67"/>
    </row>
    <row r="2975" spans="1:8" s="2" customFormat="1" x14ac:dyDescent="0.25">
      <c r="A2975" t="s">
        <v>1052</v>
      </c>
      <c r="B2975"/>
      <c r="C2975" t="s">
        <v>479</v>
      </c>
      <c r="D2975"/>
      <c r="E2975" t="s">
        <v>4036</v>
      </c>
      <c r="F2975" s="67"/>
      <c r="G2975" s="67"/>
      <c r="H2975" s="67"/>
    </row>
    <row r="2976" spans="1:8" s="2" customFormat="1" x14ac:dyDescent="0.25">
      <c r="A2976" t="s">
        <v>1052</v>
      </c>
      <c r="B2976"/>
      <c r="C2976" t="s">
        <v>479</v>
      </c>
      <c r="D2976"/>
      <c r="E2976" t="s">
        <v>4037</v>
      </c>
      <c r="F2976" s="67"/>
      <c r="G2976" s="67"/>
      <c r="H2976" s="67"/>
    </row>
    <row r="2977" spans="1:8" s="2" customFormat="1" x14ac:dyDescent="0.25">
      <c r="A2977" t="s">
        <v>1052</v>
      </c>
      <c r="B2977"/>
      <c r="C2977" t="s">
        <v>479</v>
      </c>
      <c r="D2977"/>
      <c r="E2977" t="s">
        <v>4038</v>
      </c>
      <c r="F2977" s="67"/>
      <c r="G2977" s="67"/>
      <c r="H2977" s="67"/>
    </row>
    <row r="2978" spans="1:8" s="2" customFormat="1" x14ac:dyDescent="0.25">
      <c r="A2978" t="s">
        <v>1052</v>
      </c>
      <c r="B2978"/>
      <c r="C2978" t="s">
        <v>479</v>
      </c>
      <c r="D2978"/>
      <c r="E2978" t="s">
        <v>4039</v>
      </c>
      <c r="F2978" s="67"/>
      <c r="G2978" s="67"/>
      <c r="H2978" s="67"/>
    </row>
    <row r="2979" spans="1:8" s="2" customFormat="1" x14ac:dyDescent="0.25">
      <c r="A2979" t="s">
        <v>1052</v>
      </c>
      <c r="B2979"/>
      <c r="C2979" t="s">
        <v>479</v>
      </c>
      <c r="D2979"/>
      <c r="E2979" t="s">
        <v>4040</v>
      </c>
      <c r="F2979" s="67"/>
      <c r="G2979" s="67"/>
      <c r="H2979" s="67"/>
    </row>
    <row r="2980" spans="1:8" s="2" customFormat="1" x14ac:dyDescent="0.25">
      <c r="A2980" t="s">
        <v>1052</v>
      </c>
      <c r="B2980"/>
      <c r="C2980" t="s">
        <v>479</v>
      </c>
      <c r="D2980"/>
      <c r="E2980" t="s">
        <v>4041</v>
      </c>
      <c r="F2980" s="67"/>
      <c r="G2980" s="67"/>
      <c r="H2980" s="67"/>
    </row>
    <row r="2981" spans="1:8" s="2" customFormat="1" x14ac:dyDescent="0.25">
      <c r="A2981" t="s">
        <v>1052</v>
      </c>
      <c r="B2981"/>
      <c r="C2981" t="s">
        <v>479</v>
      </c>
      <c r="D2981"/>
      <c r="E2981" t="s">
        <v>4042</v>
      </c>
      <c r="F2981" s="67"/>
      <c r="G2981" s="67"/>
      <c r="H2981" s="67"/>
    </row>
    <row r="2982" spans="1:8" s="2" customFormat="1" x14ac:dyDescent="0.25">
      <c r="A2982" t="s">
        <v>1052</v>
      </c>
      <c r="B2982"/>
      <c r="C2982" t="s">
        <v>479</v>
      </c>
      <c r="D2982"/>
      <c r="E2982" t="s">
        <v>4043</v>
      </c>
      <c r="F2982" s="67"/>
      <c r="G2982" s="67"/>
      <c r="H2982" s="67"/>
    </row>
    <row r="2983" spans="1:8" s="2" customFormat="1" x14ac:dyDescent="0.25">
      <c r="A2983" t="s">
        <v>1052</v>
      </c>
      <c r="B2983"/>
      <c r="C2983" t="s">
        <v>479</v>
      </c>
      <c r="D2983"/>
      <c r="E2983" t="s">
        <v>4044</v>
      </c>
      <c r="F2983" s="67"/>
      <c r="G2983" s="67"/>
      <c r="H2983" s="67"/>
    </row>
    <row r="2984" spans="1:8" s="2" customFormat="1" x14ac:dyDescent="0.25">
      <c r="A2984" t="s">
        <v>1052</v>
      </c>
      <c r="B2984"/>
      <c r="C2984" t="s">
        <v>479</v>
      </c>
      <c r="D2984"/>
      <c r="E2984" t="s">
        <v>4045</v>
      </c>
      <c r="F2984" s="67"/>
      <c r="G2984" s="67"/>
      <c r="H2984" s="67"/>
    </row>
    <row r="2985" spans="1:8" s="2" customFormat="1" x14ac:dyDescent="0.25">
      <c r="A2985" t="s">
        <v>1052</v>
      </c>
      <c r="B2985"/>
      <c r="C2985" t="s">
        <v>479</v>
      </c>
      <c r="D2985"/>
      <c r="E2985" t="s">
        <v>4046</v>
      </c>
      <c r="F2985" s="67"/>
      <c r="G2985" s="67"/>
      <c r="H2985" s="67"/>
    </row>
    <row r="2986" spans="1:8" s="2" customFormat="1" x14ac:dyDescent="0.25">
      <c r="A2986" t="s">
        <v>1052</v>
      </c>
      <c r="B2986"/>
      <c r="C2986" t="s">
        <v>479</v>
      </c>
      <c r="D2986"/>
      <c r="E2986" t="s">
        <v>4047</v>
      </c>
      <c r="F2986" s="67"/>
      <c r="G2986" s="67"/>
      <c r="H2986" s="67"/>
    </row>
    <row r="2987" spans="1:8" s="2" customFormat="1" x14ac:dyDescent="0.25">
      <c r="A2987" t="s">
        <v>1052</v>
      </c>
      <c r="B2987"/>
      <c r="C2987" t="s">
        <v>479</v>
      </c>
      <c r="D2987"/>
      <c r="E2987" t="s">
        <v>4048</v>
      </c>
      <c r="F2987" s="67"/>
      <c r="G2987" s="67"/>
      <c r="H2987" s="67"/>
    </row>
    <row r="2988" spans="1:8" s="2" customFormat="1" x14ac:dyDescent="0.25">
      <c r="A2988" t="s">
        <v>1052</v>
      </c>
      <c r="B2988"/>
      <c r="C2988" t="s">
        <v>479</v>
      </c>
      <c r="D2988"/>
      <c r="E2988" t="s">
        <v>4049</v>
      </c>
      <c r="F2988" s="67"/>
      <c r="G2988" s="67"/>
      <c r="H2988" s="67"/>
    </row>
    <row r="2989" spans="1:8" s="2" customFormat="1" x14ac:dyDescent="0.25">
      <c r="A2989" t="s">
        <v>1052</v>
      </c>
      <c r="B2989"/>
      <c r="C2989" t="s">
        <v>479</v>
      </c>
      <c r="D2989"/>
      <c r="E2989" t="s">
        <v>4050</v>
      </c>
      <c r="F2989" s="67"/>
      <c r="G2989" s="67"/>
      <c r="H2989" s="67"/>
    </row>
    <row r="2990" spans="1:8" s="2" customFormat="1" x14ac:dyDescent="0.25">
      <c r="A2990" t="s">
        <v>1052</v>
      </c>
      <c r="B2990"/>
      <c r="C2990" t="s">
        <v>479</v>
      </c>
      <c r="D2990"/>
      <c r="E2990" t="s">
        <v>4051</v>
      </c>
      <c r="F2990" s="67"/>
      <c r="G2990" s="67"/>
      <c r="H2990" s="67"/>
    </row>
    <row r="2991" spans="1:8" s="2" customFormat="1" x14ac:dyDescent="0.25">
      <c r="A2991" t="s">
        <v>1052</v>
      </c>
      <c r="B2991"/>
      <c r="C2991" t="s">
        <v>479</v>
      </c>
      <c r="D2991"/>
      <c r="E2991" t="s">
        <v>4052</v>
      </c>
      <c r="F2991" s="67"/>
      <c r="G2991" s="67"/>
      <c r="H2991" s="67"/>
    </row>
    <row r="2992" spans="1:8" s="2" customFormat="1" x14ac:dyDescent="0.25">
      <c r="A2992" t="s">
        <v>1052</v>
      </c>
      <c r="B2992"/>
      <c r="C2992" t="s">
        <v>479</v>
      </c>
      <c r="D2992"/>
      <c r="E2992" t="s">
        <v>4053</v>
      </c>
      <c r="F2992" s="67"/>
      <c r="G2992" s="67"/>
      <c r="H2992" s="67"/>
    </row>
    <row r="2993" spans="1:8" s="2" customFormat="1" x14ac:dyDescent="0.25">
      <c r="A2993" t="s">
        <v>1052</v>
      </c>
      <c r="B2993"/>
      <c r="C2993" t="s">
        <v>479</v>
      </c>
      <c r="D2993"/>
      <c r="E2993" t="s">
        <v>4054</v>
      </c>
      <c r="F2993" s="67"/>
      <c r="G2993" s="67"/>
      <c r="H2993" s="67"/>
    </row>
    <row r="2994" spans="1:8" s="2" customFormat="1" x14ac:dyDescent="0.25">
      <c r="A2994" t="s">
        <v>1052</v>
      </c>
      <c r="B2994"/>
      <c r="C2994" t="s">
        <v>479</v>
      </c>
      <c r="D2994"/>
      <c r="E2994" t="s">
        <v>4055</v>
      </c>
      <c r="F2994" s="67"/>
      <c r="G2994" s="67"/>
      <c r="H2994" s="67"/>
    </row>
    <row r="2995" spans="1:8" s="2" customFormat="1" x14ac:dyDescent="0.25">
      <c r="A2995" t="s">
        <v>1052</v>
      </c>
      <c r="B2995"/>
      <c r="C2995" t="s">
        <v>479</v>
      </c>
      <c r="D2995"/>
      <c r="E2995" t="s">
        <v>4056</v>
      </c>
      <c r="F2995" s="67"/>
      <c r="G2995" s="67"/>
      <c r="H2995" s="67"/>
    </row>
    <row r="2996" spans="1:8" s="2" customFormat="1" x14ac:dyDescent="0.25">
      <c r="A2996" t="s">
        <v>1052</v>
      </c>
      <c r="B2996"/>
      <c r="C2996" t="s">
        <v>479</v>
      </c>
      <c r="D2996"/>
      <c r="E2996" t="s">
        <v>4057</v>
      </c>
      <c r="F2996" s="67"/>
      <c r="G2996" s="67"/>
      <c r="H2996" s="67"/>
    </row>
    <row r="2997" spans="1:8" s="2" customFormat="1" x14ac:dyDescent="0.25">
      <c r="A2997" t="s">
        <v>1052</v>
      </c>
      <c r="B2997"/>
      <c r="C2997" t="s">
        <v>479</v>
      </c>
      <c r="D2997"/>
      <c r="E2997" t="s">
        <v>4058</v>
      </c>
      <c r="F2997" s="67"/>
      <c r="G2997" s="67"/>
      <c r="H2997" s="67"/>
    </row>
    <row r="2998" spans="1:8" s="2" customFormat="1" x14ac:dyDescent="0.25">
      <c r="A2998" t="s">
        <v>1052</v>
      </c>
      <c r="B2998"/>
      <c r="C2998" t="s">
        <v>479</v>
      </c>
      <c r="D2998"/>
      <c r="E2998" t="s">
        <v>4059</v>
      </c>
      <c r="F2998" s="67"/>
      <c r="G2998" s="67"/>
      <c r="H2998" s="67"/>
    </row>
    <row r="2999" spans="1:8" s="2" customFormat="1" x14ac:dyDescent="0.25">
      <c r="A2999" t="s">
        <v>1052</v>
      </c>
      <c r="B2999"/>
      <c r="C2999" t="s">
        <v>479</v>
      </c>
      <c r="D2999"/>
      <c r="E2999" t="s">
        <v>4060</v>
      </c>
      <c r="F2999" s="67"/>
      <c r="G2999" s="67"/>
      <c r="H2999" s="67"/>
    </row>
    <row r="3000" spans="1:8" s="2" customFormat="1" x14ac:dyDescent="0.25">
      <c r="A3000" t="s">
        <v>1052</v>
      </c>
      <c r="B3000"/>
      <c r="C3000" t="s">
        <v>479</v>
      </c>
      <c r="D3000"/>
      <c r="E3000" t="s">
        <v>4061</v>
      </c>
      <c r="F3000" s="67"/>
      <c r="G3000" s="67"/>
      <c r="H3000" s="67"/>
    </row>
    <row r="3001" spans="1:8" s="2" customFormat="1" x14ac:dyDescent="0.25">
      <c r="A3001" t="s">
        <v>1052</v>
      </c>
      <c r="B3001"/>
      <c r="C3001" t="s">
        <v>479</v>
      </c>
      <c r="D3001"/>
      <c r="E3001" t="s">
        <v>4062</v>
      </c>
      <c r="F3001" s="67"/>
      <c r="G3001" s="67"/>
      <c r="H3001" s="67"/>
    </row>
    <row r="3002" spans="1:8" s="2" customFormat="1" x14ac:dyDescent="0.25">
      <c r="A3002" t="s">
        <v>1052</v>
      </c>
      <c r="B3002"/>
      <c r="C3002" t="s">
        <v>479</v>
      </c>
      <c r="D3002"/>
      <c r="E3002" t="s">
        <v>4063</v>
      </c>
      <c r="F3002" s="67"/>
      <c r="G3002" s="67"/>
      <c r="H3002" s="67"/>
    </row>
    <row r="3003" spans="1:8" s="2" customFormat="1" x14ac:dyDescent="0.25">
      <c r="A3003" t="s">
        <v>1052</v>
      </c>
      <c r="B3003"/>
      <c r="C3003" t="s">
        <v>479</v>
      </c>
      <c r="D3003"/>
      <c r="E3003" t="s">
        <v>4064</v>
      </c>
      <c r="F3003" s="67"/>
      <c r="G3003" s="67"/>
      <c r="H3003" s="67"/>
    </row>
    <row r="3004" spans="1:8" s="2" customFormat="1" x14ac:dyDescent="0.25">
      <c r="A3004" t="s">
        <v>1052</v>
      </c>
      <c r="B3004"/>
      <c r="C3004" t="s">
        <v>481</v>
      </c>
      <c r="D3004"/>
      <c r="E3004" t="s">
        <v>4065</v>
      </c>
      <c r="F3004" s="67"/>
      <c r="G3004" s="67"/>
      <c r="H3004" s="67"/>
    </row>
    <row r="3005" spans="1:8" s="2" customFormat="1" x14ac:dyDescent="0.25">
      <c r="A3005" t="s">
        <v>1052</v>
      </c>
      <c r="B3005"/>
      <c r="C3005" t="s">
        <v>481</v>
      </c>
      <c r="D3005"/>
      <c r="E3005" t="s">
        <v>4066</v>
      </c>
      <c r="F3005" s="67"/>
      <c r="G3005" s="67"/>
      <c r="H3005" s="67"/>
    </row>
    <row r="3006" spans="1:8" s="2" customFormat="1" x14ac:dyDescent="0.25">
      <c r="A3006" t="s">
        <v>1052</v>
      </c>
      <c r="B3006"/>
      <c r="C3006" t="s">
        <v>481</v>
      </c>
      <c r="D3006"/>
      <c r="E3006" t="s">
        <v>4067</v>
      </c>
      <c r="F3006" s="67"/>
      <c r="G3006" s="67"/>
      <c r="H3006" s="67"/>
    </row>
    <row r="3007" spans="1:8" s="2" customFormat="1" x14ac:dyDescent="0.25">
      <c r="A3007" t="s">
        <v>1052</v>
      </c>
      <c r="B3007"/>
      <c r="C3007" t="s">
        <v>481</v>
      </c>
      <c r="D3007"/>
      <c r="E3007" t="s">
        <v>4068</v>
      </c>
      <c r="F3007" s="67"/>
      <c r="G3007" s="67"/>
      <c r="H3007" s="67"/>
    </row>
    <row r="3008" spans="1:8" s="2" customFormat="1" x14ac:dyDescent="0.25">
      <c r="A3008" t="s">
        <v>1052</v>
      </c>
      <c r="B3008"/>
      <c r="C3008" t="s">
        <v>481</v>
      </c>
      <c r="D3008"/>
      <c r="E3008" t="s">
        <v>4069</v>
      </c>
      <c r="F3008" s="67"/>
      <c r="G3008" s="67"/>
      <c r="H3008" s="67"/>
    </row>
    <row r="3009" spans="1:8" s="2" customFormat="1" x14ac:dyDescent="0.25">
      <c r="A3009" t="s">
        <v>1052</v>
      </c>
      <c r="B3009"/>
      <c r="C3009" t="s">
        <v>481</v>
      </c>
      <c r="D3009"/>
      <c r="E3009" t="s">
        <v>4070</v>
      </c>
      <c r="F3009" s="67"/>
      <c r="G3009" s="67"/>
      <c r="H3009" s="67"/>
    </row>
    <row r="3010" spans="1:8" s="2" customFormat="1" x14ac:dyDescent="0.25">
      <c r="A3010" t="s">
        <v>1052</v>
      </c>
      <c r="B3010"/>
      <c r="C3010" t="s">
        <v>481</v>
      </c>
      <c r="D3010"/>
      <c r="E3010" t="s">
        <v>4071</v>
      </c>
      <c r="F3010" s="67"/>
      <c r="G3010" s="67"/>
      <c r="H3010" s="67"/>
    </row>
    <row r="3011" spans="1:8" s="2" customFormat="1" x14ac:dyDescent="0.25">
      <c r="A3011" t="s">
        <v>1052</v>
      </c>
      <c r="B3011"/>
      <c r="C3011" t="s">
        <v>481</v>
      </c>
      <c r="D3011"/>
      <c r="E3011" t="s">
        <v>4072</v>
      </c>
      <c r="F3011" s="67"/>
      <c r="G3011" s="67"/>
      <c r="H3011" s="67"/>
    </row>
    <row r="3012" spans="1:8" s="2" customFormat="1" x14ac:dyDescent="0.25">
      <c r="A3012" t="s">
        <v>1052</v>
      </c>
      <c r="B3012"/>
      <c r="C3012" t="s">
        <v>481</v>
      </c>
      <c r="D3012"/>
      <c r="E3012" t="s">
        <v>4073</v>
      </c>
      <c r="F3012" s="67"/>
      <c r="G3012" s="67"/>
      <c r="H3012" s="67"/>
    </row>
    <row r="3013" spans="1:8" s="2" customFormat="1" x14ac:dyDescent="0.25">
      <c r="A3013" t="s">
        <v>1052</v>
      </c>
      <c r="B3013"/>
      <c r="C3013" t="s">
        <v>481</v>
      </c>
      <c r="D3013"/>
      <c r="E3013" t="s">
        <v>4074</v>
      </c>
      <c r="F3013" s="67"/>
      <c r="G3013" s="67"/>
      <c r="H3013" s="67"/>
    </row>
    <row r="3014" spans="1:8" s="2" customFormat="1" x14ac:dyDescent="0.25">
      <c r="A3014" t="s">
        <v>1052</v>
      </c>
      <c r="B3014"/>
      <c r="C3014" t="s">
        <v>481</v>
      </c>
      <c r="D3014"/>
      <c r="E3014" t="s">
        <v>4075</v>
      </c>
      <c r="F3014" s="67"/>
      <c r="G3014" s="67"/>
      <c r="H3014" s="67"/>
    </row>
    <row r="3015" spans="1:8" s="2" customFormat="1" x14ac:dyDescent="0.25">
      <c r="A3015" t="s">
        <v>1052</v>
      </c>
      <c r="B3015"/>
      <c r="C3015" t="s">
        <v>481</v>
      </c>
      <c r="D3015"/>
      <c r="E3015" t="s">
        <v>4076</v>
      </c>
      <c r="F3015" s="67"/>
      <c r="G3015" s="67"/>
      <c r="H3015" s="67"/>
    </row>
    <row r="3016" spans="1:8" s="2" customFormat="1" x14ac:dyDescent="0.25">
      <c r="A3016" t="s">
        <v>1052</v>
      </c>
      <c r="B3016"/>
      <c r="C3016" t="s">
        <v>481</v>
      </c>
      <c r="D3016"/>
      <c r="E3016" t="s">
        <v>4077</v>
      </c>
      <c r="F3016" s="67"/>
      <c r="G3016" s="67"/>
      <c r="H3016" s="67"/>
    </row>
    <row r="3017" spans="1:8" s="2" customFormat="1" x14ac:dyDescent="0.25">
      <c r="A3017" t="s">
        <v>1052</v>
      </c>
      <c r="B3017"/>
      <c r="C3017" t="s">
        <v>481</v>
      </c>
      <c r="D3017"/>
      <c r="E3017" t="s">
        <v>4078</v>
      </c>
      <c r="F3017" s="67"/>
      <c r="G3017" s="67"/>
      <c r="H3017" s="67"/>
    </row>
    <row r="3018" spans="1:8" s="2" customFormat="1" x14ac:dyDescent="0.25">
      <c r="A3018" t="s">
        <v>1052</v>
      </c>
      <c r="B3018"/>
      <c r="C3018" t="s">
        <v>481</v>
      </c>
      <c r="D3018"/>
      <c r="E3018" t="s">
        <v>4079</v>
      </c>
      <c r="F3018" s="67"/>
      <c r="G3018" s="67"/>
      <c r="H3018" s="67"/>
    </row>
    <row r="3019" spans="1:8" s="2" customFormat="1" x14ac:dyDescent="0.25">
      <c r="A3019" t="s">
        <v>1052</v>
      </c>
      <c r="B3019"/>
      <c r="C3019" t="s">
        <v>481</v>
      </c>
      <c r="D3019"/>
      <c r="E3019" t="s">
        <v>4080</v>
      </c>
      <c r="F3019" s="67"/>
      <c r="G3019" s="67"/>
      <c r="H3019" s="67"/>
    </row>
    <row r="3020" spans="1:8" s="2" customFormat="1" x14ac:dyDescent="0.25">
      <c r="A3020" t="s">
        <v>1052</v>
      </c>
      <c r="B3020"/>
      <c r="C3020" t="s">
        <v>481</v>
      </c>
      <c r="D3020"/>
      <c r="E3020" t="s">
        <v>4081</v>
      </c>
      <c r="F3020" s="67"/>
      <c r="G3020" s="67"/>
      <c r="H3020" s="67"/>
    </row>
    <row r="3021" spans="1:8" s="2" customFormat="1" x14ac:dyDescent="0.25">
      <c r="A3021" t="s">
        <v>1052</v>
      </c>
      <c r="B3021"/>
      <c r="C3021" t="s">
        <v>481</v>
      </c>
      <c r="D3021"/>
      <c r="E3021" t="s">
        <v>4082</v>
      </c>
      <c r="F3021" s="67"/>
      <c r="G3021" s="67"/>
      <c r="H3021" s="67"/>
    </row>
    <row r="3022" spans="1:8" s="2" customFormat="1" x14ac:dyDescent="0.25">
      <c r="A3022" t="s">
        <v>1052</v>
      </c>
      <c r="B3022"/>
      <c r="C3022" t="s">
        <v>481</v>
      </c>
      <c r="D3022"/>
      <c r="E3022" t="s">
        <v>4083</v>
      </c>
      <c r="F3022" s="67"/>
      <c r="G3022" s="67"/>
      <c r="H3022" s="67"/>
    </row>
    <row r="3023" spans="1:8" s="2" customFormat="1" x14ac:dyDescent="0.25">
      <c r="A3023" t="s">
        <v>1052</v>
      </c>
      <c r="B3023"/>
      <c r="C3023" t="s">
        <v>481</v>
      </c>
      <c r="D3023"/>
      <c r="E3023" t="s">
        <v>4084</v>
      </c>
      <c r="F3023" s="67"/>
      <c r="G3023" s="67"/>
      <c r="H3023" s="67"/>
    </row>
    <row r="3024" spans="1:8" s="2" customFormat="1" x14ac:dyDescent="0.25">
      <c r="A3024" t="s">
        <v>1052</v>
      </c>
      <c r="B3024"/>
      <c r="C3024" t="s">
        <v>481</v>
      </c>
      <c r="D3024"/>
      <c r="E3024" t="s">
        <v>4085</v>
      </c>
      <c r="F3024" s="67"/>
      <c r="G3024" s="67"/>
      <c r="H3024" s="67"/>
    </row>
    <row r="3025" spans="1:8" s="2" customFormat="1" x14ac:dyDescent="0.25">
      <c r="A3025" t="s">
        <v>1052</v>
      </c>
      <c r="B3025"/>
      <c r="C3025" t="s">
        <v>481</v>
      </c>
      <c r="D3025"/>
      <c r="E3025" t="s">
        <v>4086</v>
      </c>
      <c r="F3025" s="67"/>
      <c r="G3025" s="67"/>
      <c r="H3025" s="67"/>
    </row>
    <row r="3026" spans="1:8" s="2" customFormat="1" x14ac:dyDescent="0.25">
      <c r="A3026" t="s">
        <v>1052</v>
      </c>
      <c r="B3026"/>
      <c r="C3026" t="s">
        <v>481</v>
      </c>
      <c r="D3026"/>
      <c r="E3026" t="s">
        <v>4087</v>
      </c>
      <c r="F3026" s="67"/>
      <c r="G3026" s="67"/>
      <c r="H3026" s="67"/>
    </row>
    <row r="3027" spans="1:8" s="2" customFormat="1" x14ac:dyDescent="0.25">
      <c r="A3027" t="s">
        <v>1052</v>
      </c>
      <c r="B3027"/>
      <c r="C3027" t="s">
        <v>481</v>
      </c>
      <c r="D3027"/>
      <c r="E3027" t="s">
        <v>4088</v>
      </c>
      <c r="F3027" s="67"/>
      <c r="G3027" s="67"/>
      <c r="H3027" s="67"/>
    </row>
    <row r="3028" spans="1:8" s="2" customFormat="1" x14ac:dyDescent="0.25">
      <c r="A3028" t="s">
        <v>1052</v>
      </c>
      <c r="B3028"/>
      <c r="C3028" t="s">
        <v>481</v>
      </c>
      <c r="D3028"/>
      <c r="E3028" t="s">
        <v>4089</v>
      </c>
      <c r="F3028" s="67"/>
      <c r="G3028" s="67"/>
      <c r="H3028" s="67"/>
    </row>
    <row r="3029" spans="1:8" s="2" customFormat="1" x14ac:dyDescent="0.25">
      <c r="A3029" t="s">
        <v>1052</v>
      </c>
      <c r="B3029"/>
      <c r="C3029" t="s">
        <v>481</v>
      </c>
      <c r="D3029"/>
      <c r="E3029" t="s">
        <v>4090</v>
      </c>
      <c r="F3029" s="67"/>
      <c r="G3029" s="67"/>
      <c r="H3029" s="67"/>
    </row>
    <row r="3030" spans="1:8" s="2" customFormat="1" x14ac:dyDescent="0.25">
      <c r="A3030" t="s">
        <v>1052</v>
      </c>
      <c r="B3030"/>
      <c r="C3030" t="s">
        <v>481</v>
      </c>
      <c r="D3030"/>
      <c r="E3030" t="s">
        <v>4091</v>
      </c>
      <c r="F3030" s="67"/>
      <c r="G3030" s="67"/>
      <c r="H3030" s="67"/>
    </row>
    <row r="3031" spans="1:8" s="2" customFormat="1" x14ac:dyDescent="0.25">
      <c r="A3031" t="s">
        <v>1052</v>
      </c>
      <c r="B3031"/>
      <c r="C3031" t="s">
        <v>483</v>
      </c>
      <c r="D3031"/>
      <c r="E3031" t="s">
        <v>4092</v>
      </c>
      <c r="F3031" s="67"/>
      <c r="G3031" s="67"/>
      <c r="H3031" s="67"/>
    </row>
    <row r="3032" spans="1:8" s="2" customFormat="1" x14ac:dyDescent="0.25">
      <c r="A3032" t="s">
        <v>1052</v>
      </c>
      <c r="B3032"/>
      <c r="C3032" t="s">
        <v>483</v>
      </c>
      <c r="D3032"/>
      <c r="E3032" t="s">
        <v>4093</v>
      </c>
      <c r="F3032" s="67"/>
      <c r="G3032" s="67"/>
      <c r="H3032" s="67"/>
    </row>
    <row r="3033" spans="1:8" s="2" customFormat="1" x14ac:dyDescent="0.25">
      <c r="A3033" t="s">
        <v>1052</v>
      </c>
      <c r="B3033"/>
      <c r="C3033" t="s">
        <v>483</v>
      </c>
      <c r="D3033"/>
      <c r="E3033" t="s">
        <v>4094</v>
      </c>
      <c r="F3033" s="67"/>
      <c r="G3033" s="67"/>
      <c r="H3033" s="67"/>
    </row>
    <row r="3034" spans="1:8" s="2" customFormat="1" x14ac:dyDescent="0.25">
      <c r="A3034" t="s">
        <v>1052</v>
      </c>
      <c r="B3034"/>
      <c r="C3034" t="s">
        <v>483</v>
      </c>
      <c r="D3034"/>
      <c r="E3034" t="s">
        <v>4095</v>
      </c>
      <c r="F3034" s="67"/>
      <c r="G3034" s="67"/>
      <c r="H3034" s="67"/>
    </row>
    <row r="3035" spans="1:8" s="2" customFormat="1" x14ac:dyDescent="0.25">
      <c r="A3035" t="s">
        <v>1052</v>
      </c>
      <c r="B3035"/>
      <c r="C3035" t="s">
        <v>483</v>
      </c>
      <c r="D3035"/>
      <c r="E3035" t="s">
        <v>4096</v>
      </c>
      <c r="F3035" s="67"/>
      <c r="G3035" s="67"/>
      <c r="H3035" s="67"/>
    </row>
    <row r="3036" spans="1:8" s="2" customFormat="1" x14ac:dyDescent="0.25">
      <c r="A3036" t="s">
        <v>1052</v>
      </c>
      <c r="B3036"/>
      <c r="C3036" t="s">
        <v>483</v>
      </c>
      <c r="D3036"/>
      <c r="E3036" t="s">
        <v>4097</v>
      </c>
      <c r="F3036" s="67"/>
      <c r="G3036" s="67"/>
      <c r="H3036" s="67"/>
    </row>
    <row r="3037" spans="1:8" s="2" customFormat="1" x14ac:dyDescent="0.25">
      <c r="A3037" t="s">
        <v>1052</v>
      </c>
      <c r="B3037"/>
      <c r="C3037" t="s">
        <v>483</v>
      </c>
      <c r="D3037"/>
      <c r="E3037" t="s">
        <v>4098</v>
      </c>
      <c r="F3037" s="67"/>
      <c r="G3037" s="67"/>
      <c r="H3037" s="67"/>
    </row>
    <row r="3038" spans="1:8" s="2" customFormat="1" x14ac:dyDescent="0.25">
      <c r="A3038" t="s">
        <v>1052</v>
      </c>
      <c r="B3038"/>
      <c r="C3038" t="s">
        <v>483</v>
      </c>
      <c r="D3038"/>
      <c r="E3038" t="s">
        <v>4099</v>
      </c>
      <c r="F3038" s="67"/>
      <c r="G3038" s="67"/>
      <c r="H3038" s="67"/>
    </row>
    <row r="3039" spans="1:8" s="2" customFormat="1" x14ac:dyDescent="0.25">
      <c r="A3039" t="s">
        <v>1052</v>
      </c>
      <c r="B3039"/>
      <c r="C3039" t="s">
        <v>483</v>
      </c>
      <c r="D3039"/>
      <c r="E3039" t="s">
        <v>4100</v>
      </c>
      <c r="F3039" s="67"/>
      <c r="G3039" s="67"/>
      <c r="H3039" s="67"/>
    </row>
    <row r="3040" spans="1:8" s="2" customFormat="1" x14ac:dyDescent="0.25">
      <c r="A3040" t="s">
        <v>1052</v>
      </c>
      <c r="B3040"/>
      <c r="C3040" t="s">
        <v>483</v>
      </c>
      <c r="D3040"/>
      <c r="E3040" t="s">
        <v>4101</v>
      </c>
      <c r="F3040" s="67"/>
      <c r="G3040" s="67"/>
      <c r="H3040" s="67"/>
    </row>
    <row r="3041" spans="1:8" s="2" customFormat="1" x14ac:dyDescent="0.25">
      <c r="A3041" t="s">
        <v>1052</v>
      </c>
      <c r="B3041"/>
      <c r="C3041" t="s">
        <v>483</v>
      </c>
      <c r="D3041"/>
      <c r="E3041" t="s">
        <v>4102</v>
      </c>
      <c r="F3041" s="67"/>
      <c r="G3041" s="67"/>
      <c r="H3041" s="67"/>
    </row>
    <row r="3042" spans="1:8" s="2" customFormat="1" x14ac:dyDescent="0.25">
      <c r="A3042" t="s">
        <v>1052</v>
      </c>
      <c r="B3042"/>
      <c r="C3042" t="s">
        <v>483</v>
      </c>
      <c r="D3042"/>
      <c r="E3042" t="s">
        <v>4103</v>
      </c>
      <c r="F3042" s="67"/>
      <c r="G3042" s="67"/>
      <c r="H3042" s="67"/>
    </row>
    <row r="3043" spans="1:8" s="2" customFormat="1" x14ac:dyDescent="0.25">
      <c r="A3043" t="s">
        <v>1052</v>
      </c>
      <c r="B3043"/>
      <c r="C3043" t="s">
        <v>483</v>
      </c>
      <c r="D3043"/>
      <c r="E3043" t="s">
        <v>4104</v>
      </c>
      <c r="F3043" s="67"/>
      <c r="G3043" s="67"/>
      <c r="H3043" s="67"/>
    </row>
    <row r="3044" spans="1:8" s="2" customFormat="1" x14ac:dyDescent="0.25">
      <c r="A3044" t="s">
        <v>1052</v>
      </c>
      <c r="B3044"/>
      <c r="C3044" t="s">
        <v>483</v>
      </c>
      <c r="D3044"/>
      <c r="E3044" t="s">
        <v>4105</v>
      </c>
      <c r="F3044" s="67"/>
      <c r="G3044" s="67"/>
      <c r="H3044" s="67"/>
    </row>
    <row r="3045" spans="1:8" s="2" customFormat="1" x14ac:dyDescent="0.25">
      <c r="A3045" t="s">
        <v>1052</v>
      </c>
      <c r="B3045"/>
      <c r="C3045" t="s">
        <v>483</v>
      </c>
      <c r="D3045"/>
      <c r="E3045" t="s">
        <v>4106</v>
      </c>
      <c r="F3045" s="67"/>
      <c r="G3045" s="67"/>
      <c r="H3045" s="67"/>
    </row>
    <row r="3046" spans="1:8" s="2" customFormat="1" x14ac:dyDescent="0.25">
      <c r="A3046" t="s">
        <v>1052</v>
      </c>
      <c r="B3046"/>
      <c r="C3046" t="s">
        <v>483</v>
      </c>
      <c r="D3046"/>
      <c r="E3046" t="s">
        <v>4107</v>
      </c>
      <c r="F3046" s="67"/>
      <c r="G3046" s="67"/>
      <c r="H3046" s="67"/>
    </row>
    <row r="3047" spans="1:8" s="2" customFormat="1" x14ac:dyDescent="0.25">
      <c r="A3047" t="s">
        <v>1052</v>
      </c>
      <c r="B3047"/>
      <c r="C3047" t="s">
        <v>483</v>
      </c>
      <c r="D3047"/>
      <c r="E3047" t="s">
        <v>4108</v>
      </c>
      <c r="F3047" s="67"/>
      <c r="G3047" s="67"/>
      <c r="H3047" s="67"/>
    </row>
    <row r="3048" spans="1:8" s="2" customFormat="1" x14ac:dyDescent="0.25">
      <c r="A3048" t="s">
        <v>1052</v>
      </c>
      <c r="B3048"/>
      <c r="C3048" t="s">
        <v>483</v>
      </c>
      <c r="D3048"/>
      <c r="E3048" t="s">
        <v>4109</v>
      </c>
      <c r="F3048" s="67"/>
      <c r="G3048" s="67"/>
      <c r="H3048" s="67"/>
    </row>
    <row r="3049" spans="1:8" s="2" customFormat="1" x14ac:dyDescent="0.25">
      <c r="A3049" t="s">
        <v>1052</v>
      </c>
      <c r="B3049"/>
      <c r="C3049" t="s">
        <v>483</v>
      </c>
      <c r="D3049"/>
      <c r="E3049" t="s">
        <v>4110</v>
      </c>
      <c r="F3049" s="67"/>
      <c r="G3049" s="67"/>
      <c r="H3049" s="67"/>
    </row>
    <row r="3050" spans="1:8" s="2" customFormat="1" x14ac:dyDescent="0.25">
      <c r="A3050" t="s">
        <v>1052</v>
      </c>
      <c r="B3050"/>
      <c r="C3050" t="s">
        <v>483</v>
      </c>
      <c r="D3050"/>
      <c r="E3050" t="s">
        <v>4111</v>
      </c>
      <c r="F3050" s="67"/>
      <c r="G3050" s="67"/>
      <c r="H3050" s="67"/>
    </row>
    <row r="3051" spans="1:8" s="2" customFormat="1" x14ac:dyDescent="0.25">
      <c r="A3051" t="s">
        <v>1052</v>
      </c>
      <c r="B3051"/>
      <c r="C3051" t="s">
        <v>483</v>
      </c>
      <c r="D3051"/>
      <c r="E3051" t="s">
        <v>4112</v>
      </c>
      <c r="F3051" s="67"/>
      <c r="G3051" s="67"/>
      <c r="H3051" s="67"/>
    </row>
    <row r="3052" spans="1:8" s="2" customFormat="1" x14ac:dyDescent="0.25">
      <c r="A3052" t="s">
        <v>1052</v>
      </c>
      <c r="B3052"/>
      <c r="C3052" t="s">
        <v>483</v>
      </c>
      <c r="D3052"/>
      <c r="E3052" t="s">
        <v>4113</v>
      </c>
      <c r="F3052" s="67"/>
      <c r="G3052" s="67"/>
      <c r="H3052" s="67"/>
    </row>
    <row r="3053" spans="1:8" s="2" customFormat="1" x14ac:dyDescent="0.25">
      <c r="A3053" t="s">
        <v>1052</v>
      </c>
      <c r="B3053"/>
      <c r="C3053" t="s">
        <v>483</v>
      </c>
      <c r="D3053"/>
      <c r="E3053" t="s">
        <v>4114</v>
      </c>
      <c r="F3053" s="67"/>
      <c r="G3053" s="67"/>
      <c r="H3053" s="67"/>
    </row>
    <row r="3054" spans="1:8" s="2" customFormat="1" x14ac:dyDescent="0.25">
      <c r="A3054" t="s">
        <v>1052</v>
      </c>
      <c r="B3054"/>
      <c r="C3054" t="s">
        <v>483</v>
      </c>
      <c r="D3054"/>
      <c r="E3054" t="s">
        <v>4115</v>
      </c>
      <c r="F3054" s="67"/>
      <c r="G3054" s="67"/>
      <c r="H3054" s="67"/>
    </row>
    <row r="3055" spans="1:8" s="2" customFormat="1" x14ac:dyDescent="0.25">
      <c r="A3055" t="s">
        <v>1052</v>
      </c>
      <c r="B3055"/>
      <c r="C3055" t="s">
        <v>483</v>
      </c>
      <c r="D3055"/>
      <c r="E3055" t="s">
        <v>4116</v>
      </c>
      <c r="F3055" s="67"/>
      <c r="G3055" s="67"/>
      <c r="H3055" s="67"/>
    </row>
    <row r="3056" spans="1:8" s="2" customFormat="1" x14ac:dyDescent="0.25">
      <c r="A3056" t="s">
        <v>1052</v>
      </c>
      <c r="B3056"/>
      <c r="C3056" t="s">
        <v>483</v>
      </c>
      <c r="D3056"/>
      <c r="E3056" t="s">
        <v>4117</v>
      </c>
      <c r="F3056" s="67"/>
      <c r="G3056" s="67"/>
      <c r="H3056" s="67"/>
    </row>
    <row r="3057" spans="1:8" s="2" customFormat="1" x14ac:dyDescent="0.25">
      <c r="A3057" t="s">
        <v>1052</v>
      </c>
      <c r="B3057"/>
      <c r="C3057" t="s">
        <v>483</v>
      </c>
      <c r="D3057"/>
      <c r="E3057" t="s">
        <v>4118</v>
      </c>
      <c r="F3057" s="67"/>
      <c r="G3057" s="67"/>
      <c r="H3057" s="67"/>
    </row>
    <row r="3058" spans="1:8" s="2" customFormat="1" x14ac:dyDescent="0.25">
      <c r="A3058" t="s">
        <v>1052</v>
      </c>
      <c r="B3058"/>
      <c r="C3058" t="s">
        <v>483</v>
      </c>
      <c r="D3058"/>
      <c r="E3058" t="s">
        <v>4119</v>
      </c>
      <c r="F3058" s="67"/>
      <c r="G3058" s="67"/>
      <c r="H3058" s="67"/>
    </row>
    <row r="3059" spans="1:8" s="2" customFormat="1" x14ac:dyDescent="0.25">
      <c r="A3059" t="s">
        <v>1052</v>
      </c>
      <c r="B3059"/>
      <c r="C3059" t="s">
        <v>483</v>
      </c>
      <c r="D3059"/>
      <c r="E3059" t="s">
        <v>4120</v>
      </c>
      <c r="F3059" s="67"/>
      <c r="G3059" s="67"/>
      <c r="H3059" s="67"/>
    </row>
    <row r="3060" spans="1:8" s="2" customFormat="1" x14ac:dyDescent="0.25">
      <c r="A3060" t="s">
        <v>1052</v>
      </c>
      <c r="B3060"/>
      <c r="C3060" t="s">
        <v>483</v>
      </c>
      <c r="D3060"/>
      <c r="E3060" t="s">
        <v>4121</v>
      </c>
      <c r="F3060" s="67"/>
      <c r="G3060" s="67"/>
      <c r="H3060" s="67"/>
    </row>
    <row r="3061" spans="1:8" s="2" customFormat="1" x14ac:dyDescent="0.25">
      <c r="A3061" t="s">
        <v>1052</v>
      </c>
      <c r="B3061"/>
      <c r="C3061" t="s">
        <v>483</v>
      </c>
      <c r="D3061"/>
      <c r="E3061" t="s">
        <v>4122</v>
      </c>
      <c r="F3061" s="67"/>
      <c r="G3061" s="67"/>
      <c r="H3061" s="67"/>
    </row>
    <row r="3062" spans="1:8" s="2" customFormat="1" x14ac:dyDescent="0.25">
      <c r="A3062" t="s">
        <v>1052</v>
      </c>
      <c r="B3062"/>
      <c r="C3062" t="s">
        <v>483</v>
      </c>
      <c r="D3062"/>
      <c r="E3062" t="s">
        <v>4123</v>
      </c>
      <c r="F3062" s="67"/>
      <c r="G3062" s="67"/>
      <c r="H3062" s="67"/>
    </row>
    <row r="3063" spans="1:8" s="2" customFormat="1" x14ac:dyDescent="0.25">
      <c r="A3063" t="s">
        <v>1052</v>
      </c>
      <c r="B3063"/>
      <c r="C3063" t="s">
        <v>483</v>
      </c>
      <c r="D3063"/>
      <c r="E3063" t="s">
        <v>4124</v>
      </c>
      <c r="F3063" s="67"/>
      <c r="G3063" s="67"/>
      <c r="H3063" s="67"/>
    </row>
    <row r="3064" spans="1:8" s="2" customFormat="1" x14ac:dyDescent="0.25">
      <c r="A3064" t="s">
        <v>1052</v>
      </c>
      <c r="B3064"/>
      <c r="C3064" t="s">
        <v>483</v>
      </c>
      <c r="D3064"/>
      <c r="E3064" t="s">
        <v>4125</v>
      </c>
      <c r="F3064" s="67"/>
      <c r="G3064" s="67"/>
      <c r="H3064" s="67"/>
    </row>
    <row r="3065" spans="1:8" s="2" customFormat="1" x14ac:dyDescent="0.25">
      <c r="A3065" t="s">
        <v>1052</v>
      </c>
      <c r="B3065"/>
      <c r="C3065" t="s">
        <v>483</v>
      </c>
      <c r="D3065"/>
      <c r="E3065" t="s">
        <v>4126</v>
      </c>
      <c r="F3065" s="67"/>
      <c r="G3065" s="67"/>
      <c r="H3065" s="67"/>
    </row>
    <row r="3066" spans="1:8" s="2" customFormat="1" x14ac:dyDescent="0.25">
      <c r="A3066" t="s">
        <v>1052</v>
      </c>
      <c r="B3066"/>
      <c r="C3066" t="s">
        <v>483</v>
      </c>
      <c r="D3066"/>
      <c r="E3066" t="s">
        <v>4127</v>
      </c>
      <c r="F3066" s="67"/>
      <c r="G3066" s="67"/>
      <c r="H3066" s="67"/>
    </row>
    <row r="3067" spans="1:8" s="2" customFormat="1" x14ac:dyDescent="0.25">
      <c r="A3067" t="s">
        <v>1052</v>
      </c>
      <c r="B3067"/>
      <c r="C3067" t="s">
        <v>483</v>
      </c>
      <c r="D3067"/>
      <c r="E3067" t="s">
        <v>4128</v>
      </c>
      <c r="F3067" s="67"/>
      <c r="G3067" s="67"/>
      <c r="H3067" s="67"/>
    </row>
    <row r="3068" spans="1:8" s="2" customFormat="1" x14ac:dyDescent="0.25">
      <c r="A3068" t="s">
        <v>1052</v>
      </c>
      <c r="B3068"/>
      <c r="C3068" t="s">
        <v>483</v>
      </c>
      <c r="D3068"/>
      <c r="E3068" t="s">
        <v>4129</v>
      </c>
      <c r="F3068" s="67"/>
      <c r="G3068" s="67"/>
      <c r="H3068" s="67"/>
    </row>
    <row r="3069" spans="1:8" s="2" customFormat="1" x14ac:dyDescent="0.25">
      <c r="A3069" t="s">
        <v>1052</v>
      </c>
      <c r="B3069"/>
      <c r="C3069" t="s">
        <v>483</v>
      </c>
      <c r="D3069"/>
      <c r="E3069" t="s">
        <v>4130</v>
      </c>
      <c r="F3069" s="67"/>
      <c r="G3069" s="67"/>
      <c r="H3069" s="67"/>
    </row>
    <row r="3070" spans="1:8" s="2" customFormat="1" x14ac:dyDescent="0.25">
      <c r="A3070" t="s">
        <v>1052</v>
      </c>
      <c r="B3070"/>
      <c r="C3070" t="s">
        <v>483</v>
      </c>
      <c r="D3070"/>
      <c r="E3070" t="s">
        <v>4131</v>
      </c>
      <c r="F3070" s="67"/>
      <c r="G3070" s="67"/>
      <c r="H3070" s="67"/>
    </row>
    <row r="3071" spans="1:8" s="2" customFormat="1" x14ac:dyDescent="0.25">
      <c r="A3071" t="s">
        <v>1052</v>
      </c>
      <c r="B3071"/>
      <c r="C3071" t="s">
        <v>483</v>
      </c>
      <c r="D3071"/>
      <c r="E3071" t="s">
        <v>4132</v>
      </c>
      <c r="F3071" s="67"/>
      <c r="G3071" s="67"/>
      <c r="H3071" s="67"/>
    </row>
    <row r="3072" spans="1:8" s="2" customFormat="1" x14ac:dyDescent="0.25">
      <c r="A3072" t="s">
        <v>1052</v>
      </c>
      <c r="B3072"/>
      <c r="C3072" t="s">
        <v>483</v>
      </c>
      <c r="D3072"/>
      <c r="E3072" t="s">
        <v>4133</v>
      </c>
      <c r="F3072" s="67"/>
      <c r="G3072" s="67"/>
      <c r="H3072" s="67"/>
    </row>
    <row r="3073" spans="1:8" s="2" customFormat="1" x14ac:dyDescent="0.25">
      <c r="A3073" t="s">
        <v>1052</v>
      </c>
      <c r="B3073"/>
      <c r="C3073" t="s">
        <v>483</v>
      </c>
      <c r="D3073"/>
      <c r="E3073" t="s">
        <v>4134</v>
      </c>
      <c r="F3073" s="67"/>
      <c r="G3073" s="67"/>
      <c r="H3073" s="67"/>
    </row>
    <row r="3074" spans="1:8" s="2" customFormat="1" x14ac:dyDescent="0.25">
      <c r="A3074" t="s">
        <v>1052</v>
      </c>
      <c r="B3074"/>
      <c r="C3074" t="s">
        <v>483</v>
      </c>
      <c r="D3074"/>
      <c r="E3074" t="s">
        <v>4135</v>
      </c>
      <c r="F3074" s="67"/>
      <c r="G3074" s="67"/>
      <c r="H3074" s="67"/>
    </row>
    <row r="3075" spans="1:8" s="2" customFormat="1" x14ac:dyDescent="0.25">
      <c r="A3075" t="s">
        <v>1052</v>
      </c>
      <c r="B3075"/>
      <c r="C3075" t="s">
        <v>483</v>
      </c>
      <c r="D3075"/>
      <c r="E3075" t="s">
        <v>4136</v>
      </c>
      <c r="F3075" s="67"/>
      <c r="G3075" s="67"/>
      <c r="H3075" s="67"/>
    </row>
    <row r="3076" spans="1:8" s="2" customFormat="1" x14ac:dyDescent="0.25">
      <c r="A3076" t="s">
        <v>1052</v>
      </c>
      <c r="B3076"/>
      <c r="C3076" t="s">
        <v>483</v>
      </c>
      <c r="D3076"/>
      <c r="E3076" t="s">
        <v>4137</v>
      </c>
      <c r="F3076" s="67"/>
      <c r="G3076" s="67"/>
      <c r="H3076" s="67"/>
    </row>
    <row r="3077" spans="1:8" s="2" customFormat="1" x14ac:dyDescent="0.25">
      <c r="A3077" t="s">
        <v>1052</v>
      </c>
      <c r="B3077"/>
      <c r="C3077" t="s">
        <v>483</v>
      </c>
      <c r="D3077"/>
      <c r="E3077" t="s">
        <v>4138</v>
      </c>
      <c r="F3077" s="67"/>
      <c r="G3077" s="67"/>
      <c r="H3077" s="67"/>
    </row>
    <row r="3078" spans="1:8" s="2" customFormat="1" x14ac:dyDescent="0.25">
      <c r="A3078" t="s">
        <v>1052</v>
      </c>
      <c r="B3078"/>
      <c r="C3078" t="s">
        <v>483</v>
      </c>
      <c r="D3078"/>
      <c r="E3078" t="s">
        <v>4139</v>
      </c>
      <c r="F3078" s="67"/>
      <c r="G3078" s="67"/>
      <c r="H3078" s="67"/>
    </row>
    <row r="3079" spans="1:8" s="2" customFormat="1" x14ac:dyDescent="0.25">
      <c r="A3079" t="s">
        <v>1052</v>
      </c>
      <c r="B3079"/>
      <c r="C3079" t="s">
        <v>483</v>
      </c>
      <c r="D3079"/>
      <c r="E3079" t="s">
        <v>4140</v>
      </c>
      <c r="F3079" s="67"/>
      <c r="G3079" s="67"/>
      <c r="H3079" s="67"/>
    </row>
    <row r="3080" spans="1:8" s="2" customFormat="1" x14ac:dyDescent="0.25">
      <c r="A3080" t="s">
        <v>1052</v>
      </c>
      <c r="B3080"/>
      <c r="C3080" t="s">
        <v>483</v>
      </c>
      <c r="D3080"/>
      <c r="E3080" t="s">
        <v>4141</v>
      </c>
      <c r="F3080" s="67"/>
      <c r="G3080" s="67"/>
      <c r="H3080" s="67"/>
    </row>
    <row r="3081" spans="1:8" s="2" customFormat="1" x14ac:dyDescent="0.25">
      <c r="A3081" t="s">
        <v>1052</v>
      </c>
      <c r="B3081"/>
      <c r="C3081" t="s">
        <v>483</v>
      </c>
      <c r="D3081"/>
      <c r="E3081" t="s">
        <v>4142</v>
      </c>
      <c r="F3081" s="67"/>
      <c r="G3081" s="67"/>
      <c r="H3081" s="67"/>
    </row>
    <row r="3082" spans="1:8" s="2" customFormat="1" x14ac:dyDescent="0.25">
      <c r="A3082" t="s">
        <v>1052</v>
      </c>
      <c r="B3082"/>
      <c r="C3082" t="s">
        <v>483</v>
      </c>
      <c r="D3082"/>
      <c r="E3082" t="s">
        <v>4143</v>
      </c>
      <c r="F3082" s="67"/>
      <c r="G3082" s="67"/>
      <c r="H3082" s="67"/>
    </row>
    <row r="3083" spans="1:8" s="2" customFormat="1" x14ac:dyDescent="0.25">
      <c r="A3083" t="s">
        <v>1052</v>
      </c>
      <c r="B3083"/>
      <c r="C3083" t="s">
        <v>483</v>
      </c>
      <c r="D3083"/>
      <c r="E3083" t="s">
        <v>4144</v>
      </c>
      <c r="F3083" s="67"/>
      <c r="G3083" s="67"/>
      <c r="H3083" s="67"/>
    </row>
    <row r="3084" spans="1:8" s="2" customFormat="1" x14ac:dyDescent="0.25">
      <c r="A3084" t="s">
        <v>1052</v>
      </c>
      <c r="B3084"/>
      <c r="C3084" t="s">
        <v>483</v>
      </c>
      <c r="D3084"/>
      <c r="E3084" t="s">
        <v>4145</v>
      </c>
      <c r="F3084" s="67"/>
      <c r="G3084" s="67"/>
      <c r="H3084" s="67"/>
    </row>
    <row r="3085" spans="1:8" s="2" customFormat="1" x14ac:dyDescent="0.25">
      <c r="A3085" t="s">
        <v>1052</v>
      </c>
      <c r="B3085"/>
      <c r="C3085" t="s">
        <v>483</v>
      </c>
      <c r="D3085"/>
      <c r="E3085" t="s">
        <v>4146</v>
      </c>
      <c r="F3085" s="67"/>
      <c r="G3085" s="67"/>
      <c r="H3085" s="67"/>
    </row>
    <row r="3086" spans="1:8" s="2" customFormat="1" x14ac:dyDescent="0.25">
      <c r="A3086" t="s">
        <v>1052</v>
      </c>
      <c r="B3086"/>
      <c r="C3086" t="s">
        <v>483</v>
      </c>
      <c r="D3086"/>
      <c r="E3086" t="s">
        <v>4147</v>
      </c>
      <c r="F3086" s="67"/>
      <c r="G3086" s="67"/>
      <c r="H3086" s="67"/>
    </row>
    <row r="3087" spans="1:8" s="2" customFormat="1" x14ac:dyDescent="0.25">
      <c r="A3087" t="s">
        <v>1052</v>
      </c>
      <c r="B3087"/>
      <c r="C3087" t="s">
        <v>483</v>
      </c>
      <c r="D3087"/>
      <c r="E3087" t="s">
        <v>4148</v>
      </c>
      <c r="F3087" s="67"/>
      <c r="G3087" s="67"/>
      <c r="H3087" s="67"/>
    </row>
    <row r="3088" spans="1:8" s="2" customFormat="1" x14ac:dyDescent="0.25">
      <c r="A3088" t="s">
        <v>1052</v>
      </c>
      <c r="B3088"/>
      <c r="C3088" t="s">
        <v>483</v>
      </c>
      <c r="D3088"/>
      <c r="E3088" t="s">
        <v>4149</v>
      </c>
      <c r="F3088" s="67"/>
      <c r="G3088" s="67"/>
      <c r="H3088" s="67"/>
    </row>
    <row r="3089" spans="1:8" s="2" customFormat="1" x14ac:dyDescent="0.25">
      <c r="A3089" t="s">
        <v>1052</v>
      </c>
      <c r="B3089"/>
      <c r="C3089" t="s">
        <v>483</v>
      </c>
      <c r="D3089"/>
      <c r="E3089" t="s">
        <v>4150</v>
      </c>
      <c r="F3089" s="67"/>
      <c r="G3089" s="67"/>
      <c r="H3089" s="67"/>
    </row>
    <row r="3090" spans="1:8" s="2" customFormat="1" x14ac:dyDescent="0.25">
      <c r="A3090" t="s">
        <v>1052</v>
      </c>
      <c r="B3090"/>
      <c r="C3090" t="s">
        <v>483</v>
      </c>
      <c r="D3090"/>
      <c r="E3090" t="s">
        <v>4151</v>
      </c>
      <c r="F3090" s="67"/>
      <c r="G3090" s="67"/>
      <c r="H3090" s="67"/>
    </row>
    <row r="3091" spans="1:8" s="2" customFormat="1" x14ac:dyDescent="0.25">
      <c r="A3091" t="s">
        <v>1052</v>
      </c>
      <c r="B3091"/>
      <c r="C3091" t="s">
        <v>483</v>
      </c>
      <c r="D3091"/>
      <c r="E3091" t="s">
        <v>4152</v>
      </c>
      <c r="F3091" s="67"/>
      <c r="G3091" s="67"/>
      <c r="H3091" s="67"/>
    </row>
    <row r="3092" spans="1:8" s="2" customFormat="1" x14ac:dyDescent="0.25">
      <c r="A3092" t="s">
        <v>1052</v>
      </c>
      <c r="B3092"/>
      <c r="C3092" t="s">
        <v>483</v>
      </c>
      <c r="D3092"/>
      <c r="E3092" t="s">
        <v>4153</v>
      </c>
      <c r="F3092" s="67"/>
      <c r="G3092" s="67"/>
      <c r="H3092" s="67"/>
    </row>
    <row r="3093" spans="1:8" s="2" customFormat="1" x14ac:dyDescent="0.25">
      <c r="A3093" t="s">
        <v>1052</v>
      </c>
      <c r="B3093"/>
      <c r="C3093" t="s">
        <v>4154</v>
      </c>
      <c r="D3093"/>
      <c r="E3093" t="s">
        <v>4155</v>
      </c>
      <c r="F3093" s="67"/>
      <c r="G3093" s="67"/>
      <c r="H3093" s="67"/>
    </row>
    <row r="3094" spans="1:8" s="2" customFormat="1" x14ac:dyDescent="0.25">
      <c r="A3094" t="s">
        <v>1052</v>
      </c>
      <c r="B3094"/>
      <c r="C3094" t="s">
        <v>710</v>
      </c>
      <c r="D3094" t="s">
        <v>2292</v>
      </c>
      <c r="E3094" t="s">
        <v>4156</v>
      </c>
      <c r="F3094" s="67"/>
      <c r="G3094" s="67"/>
      <c r="H3094" s="67"/>
    </row>
    <row r="3095" spans="1:8" s="2" customFormat="1" x14ac:dyDescent="0.25">
      <c r="A3095" t="s">
        <v>1052</v>
      </c>
      <c r="B3095"/>
      <c r="C3095" t="s">
        <v>710</v>
      </c>
      <c r="D3095" t="s">
        <v>2292</v>
      </c>
      <c r="E3095" t="s">
        <v>4157</v>
      </c>
      <c r="F3095" s="67"/>
      <c r="G3095" s="67"/>
      <c r="H3095" s="67"/>
    </row>
    <row r="3096" spans="1:8" s="2" customFormat="1" x14ac:dyDescent="0.25">
      <c r="A3096" t="s">
        <v>1052</v>
      </c>
      <c r="B3096"/>
      <c r="C3096" t="s">
        <v>710</v>
      </c>
      <c r="D3096" t="s">
        <v>2292</v>
      </c>
      <c r="E3096" t="s">
        <v>4158</v>
      </c>
      <c r="F3096" s="67"/>
      <c r="G3096" s="67"/>
      <c r="H3096" s="67"/>
    </row>
    <row r="3097" spans="1:8" s="2" customFormat="1" x14ac:dyDescent="0.25">
      <c r="A3097" t="s">
        <v>1052</v>
      </c>
      <c r="B3097"/>
      <c r="C3097" t="s">
        <v>710</v>
      </c>
      <c r="D3097" t="s">
        <v>2292</v>
      </c>
      <c r="E3097" t="s">
        <v>4159</v>
      </c>
      <c r="F3097" s="67"/>
      <c r="G3097" s="67"/>
      <c r="H3097" s="67"/>
    </row>
    <row r="3098" spans="1:8" s="2" customFormat="1" x14ac:dyDescent="0.25">
      <c r="A3098" t="s">
        <v>1052</v>
      </c>
      <c r="B3098"/>
      <c r="C3098" t="s">
        <v>710</v>
      </c>
      <c r="D3098" t="s">
        <v>2292</v>
      </c>
      <c r="E3098" t="s">
        <v>4160</v>
      </c>
      <c r="F3098" s="67"/>
      <c r="G3098" s="67"/>
      <c r="H3098" s="67"/>
    </row>
    <row r="3099" spans="1:8" s="2" customFormat="1" x14ac:dyDescent="0.25">
      <c r="A3099" t="s">
        <v>1052</v>
      </c>
      <c r="B3099"/>
      <c r="C3099" t="s">
        <v>710</v>
      </c>
      <c r="D3099" t="s">
        <v>2292</v>
      </c>
      <c r="E3099" t="s">
        <v>4161</v>
      </c>
      <c r="F3099" s="67"/>
      <c r="G3099" s="67"/>
      <c r="H3099" s="67"/>
    </row>
    <row r="3100" spans="1:8" s="2" customFormat="1" x14ac:dyDescent="0.25">
      <c r="A3100" t="s">
        <v>1052</v>
      </c>
      <c r="B3100"/>
      <c r="C3100" t="s">
        <v>710</v>
      </c>
      <c r="D3100" t="s">
        <v>2292</v>
      </c>
      <c r="E3100" t="s">
        <v>4162</v>
      </c>
      <c r="F3100" s="67"/>
      <c r="G3100" s="67"/>
      <c r="H3100" s="67"/>
    </row>
    <row r="3101" spans="1:8" s="2" customFormat="1" x14ac:dyDescent="0.25">
      <c r="A3101" t="s">
        <v>1052</v>
      </c>
      <c r="B3101"/>
      <c r="C3101" t="s">
        <v>710</v>
      </c>
      <c r="D3101" t="s">
        <v>2292</v>
      </c>
      <c r="E3101" t="s">
        <v>4163</v>
      </c>
      <c r="F3101" s="67"/>
      <c r="G3101" s="67"/>
      <c r="H3101" s="67"/>
    </row>
    <row r="3102" spans="1:8" s="2" customFormat="1" x14ac:dyDescent="0.25">
      <c r="A3102" t="s">
        <v>1052</v>
      </c>
      <c r="B3102"/>
      <c r="C3102" t="s">
        <v>710</v>
      </c>
      <c r="D3102" t="s">
        <v>2292</v>
      </c>
      <c r="E3102" t="s">
        <v>4164</v>
      </c>
      <c r="F3102" s="67"/>
      <c r="G3102" s="67"/>
      <c r="H3102" s="67"/>
    </row>
    <row r="3103" spans="1:8" s="2" customFormat="1" x14ac:dyDescent="0.25">
      <c r="A3103" t="s">
        <v>1052</v>
      </c>
      <c r="B3103"/>
      <c r="C3103" t="s">
        <v>710</v>
      </c>
      <c r="D3103" t="s">
        <v>2292</v>
      </c>
      <c r="E3103" t="s">
        <v>710</v>
      </c>
      <c r="F3103" s="67"/>
      <c r="G3103" s="67"/>
      <c r="H3103" s="67"/>
    </row>
    <row r="3104" spans="1:8" s="2" customFormat="1" x14ac:dyDescent="0.25">
      <c r="A3104" t="s">
        <v>1052</v>
      </c>
      <c r="B3104"/>
      <c r="C3104" t="s">
        <v>710</v>
      </c>
      <c r="D3104" t="s">
        <v>2292</v>
      </c>
      <c r="E3104" t="s">
        <v>4165</v>
      </c>
      <c r="F3104" s="67"/>
      <c r="G3104" s="67"/>
      <c r="H3104" s="67"/>
    </row>
    <row r="3105" spans="1:8" s="2" customFormat="1" x14ac:dyDescent="0.25">
      <c r="A3105" t="s">
        <v>1052</v>
      </c>
      <c r="B3105"/>
      <c r="C3105" t="s">
        <v>710</v>
      </c>
      <c r="D3105" t="s">
        <v>2292</v>
      </c>
      <c r="E3105" t="s">
        <v>4166</v>
      </c>
      <c r="F3105" s="67"/>
      <c r="G3105" s="67"/>
      <c r="H3105" s="67"/>
    </row>
    <row r="3106" spans="1:8" s="2" customFormat="1" x14ac:dyDescent="0.25">
      <c r="A3106" t="s">
        <v>1052</v>
      </c>
      <c r="B3106"/>
      <c r="C3106" t="s">
        <v>710</v>
      </c>
      <c r="D3106" t="s">
        <v>2292</v>
      </c>
      <c r="E3106" t="s">
        <v>4167</v>
      </c>
      <c r="F3106" s="67"/>
      <c r="G3106" s="67"/>
      <c r="H3106" s="67"/>
    </row>
    <row r="3107" spans="1:8" s="2" customFormat="1" x14ac:dyDescent="0.25">
      <c r="A3107" t="s">
        <v>1052</v>
      </c>
      <c r="B3107"/>
      <c r="C3107" t="s">
        <v>710</v>
      </c>
      <c r="D3107" t="s">
        <v>2292</v>
      </c>
      <c r="E3107" t="s">
        <v>4168</v>
      </c>
      <c r="F3107" s="67"/>
      <c r="G3107" s="67"/>
      <c r="H3107" s="67"/>
    </row>
    <row r="3108" spans="1:8" s="2" customFormat="1" x14ac:dyDescent="0.25">
      <c r="A3108" t="s">
        <v>1052</v>
      </c>
      <c r="B3108"/>
      <c r="C3108" t="s">
        <v>710</v>
      </c>
      <c r="D3108" t="s">
        <v>2292</v>
      </c>
      <c r="E3108" t="s">
        <v>4169</v>
      </c>
      <c r="F3108" s="67"/>
      <c r="G3108" s="67"/>
      <c r="H3108" s="67"/>
    </row>
    <row r="3109" spans="1:8" s="2" customFormat="1" x14ac:dyDescent="0.25">
      <c r="A3109" t="s">
        <v>1052</v>
      </c>
      <c r="B3109"/>
      <c r="C3109" t="s">
        <v>710</v>
      </c>
      <c r="D3109" t="s">
        <v>2292</v>
      </c>
      <c r="E3109" t="s">
        <v>4170</v>
      </c>
      <c r="F3109" s="67"/>
      <c r="G3109" s="67"/>
      <c r="H3109" s="67"/>
    </row>
    <row r="3110" spans="1:8" s="2" customFormat="1" x14ac:dyDescent="0.25">
      <c r="A3110" t="s">
        <v>1052</v>
      </c>
      <c r="B3110"/>
      <c r="C3110" t="s">
        <v>710</v>
      </c>
      <c r="D3110" t="s">
        <v>2292</v>
      </c>
      <c r="E3110" t="s">
        <v>4171</v>
      </c>
      <c r="F3110" s="67"/>
      <c r="G3110" s="67"/>
      <c r="H3110" s="67"/>
    </row>
    <row r="3111" spans="1:8" s="2" customFormat="1" x14ac:dyDescent="0.25">
      <c r="A3111" t="s">
        <v>1052</v>
      </c>
      <c r="B3111"/>
      <c r="C3111" t="s">
        <v>710</v>
      </c>
      <c r="D3111" t="s">
        <v>2292</v>
      </c>
      <c r="E3111" t="s">
        <v>4172</v>
      </c>
      <c r="F3111" s="67"/>
      <c r="G3111" s="67"/>
      <c r="H3111" s="67"/>
    </row>
    <row r="3112" spans="1:8" s="2" customFormat="1" x14ac:dyDescent="0.25">
      <c r="A3112" t="s">
        <v>1052</v>
      </c>
      <c r="B3112"/>
      <c r="C3112" t="s">
        <v>710</v>
      </c>
      <c r="D3112" t="s">
        <v>2292</v>
      </c>
      <c r="E3112" t="s">
        <v>4173</v>
      </c>
      <c r="F3112" s="67"/>
      <c r="G3112" s="67"/>
      <c r="H3112" s="67"/>
    </row>
    <row r="3113" spans="1:8" s="2" customFormat="1" x14ac:dyDescent="0.25">
      <c r="A3113" t="s">
        <v>1052</v>
      </c>
      <c r="B3113"/>
      <c r="C3113" t="s">
        <v>710</v>
      </c>
      <c r="D3113" t="s">
        <v>2292</v>
      </c>
      <c r="E3113" t="s">
        <v>4174</v>
      </c>
      <c r="F3113" s="67"/>
      <c r="G3113" s="67"/>
      <c r="H3113" s="67"/>
    </row>
    <row r="3114" spans="1:8" s="2" customFormat="1" x14ac:dyDescent="0.25">
      <c r="A3114" t="s">
        <v>1052</v>
      </c>
      <c r="B3114"/>
      <c r="C3114" t="s">
        <v>710</v>
      </c>
      <c r="D3114" t="s">
        <v>2292</v>
      </c>
      <c r="E3114" t="s">
        <v>4175</v>
      </c>
      <c r="F3114" s="67"/>
      <c r="G3114" s="67"/>
      <c r="H3114" s="67"/>
    </row>
    <row r="3115" spans="1:8" s="2" customFormat="1" x14ac:dyDescent="0.25">
      <c r="A3115" t="s">
        <v>1052</v>
      </c>
      <c r="B3115"/>
      <c r="C3115" t="s">
        <v>710</v>
      </c>
      <c r="D3115"/>
      <c r="E3115" t="s">
        <v>4176</v>
      </c>
      <c r="F3115" s="67"/>
      <c r="G3115" s="67"/>
      <c r="H3115" s="67"/>
    </row>
    <row r="3116" spans="1:8" s="2" customFormat="1" x14ac:dyDescent="0.25">
      <c r="A3116" t="s">
        <v>1052</v>
      </c>
      <c r="B3116"/>
      <c r="C3116" t="s">
        <v>710</v>
      </c>
      <c r="D3116"/>
      <c r="E3116" t="s">
        <v>4177</v>
      </c>
      <c r="F3116" s="67"/>
      <c r="G3116" s="67"/>
      <c r="H3116" s="67"/>
    </row>
    <row r="3117" spans="1:8" s="2" customFormat="1" x14ac:dyDescent="0.25">
      <c r="A3117" t="s">
        <v>1052</v>
      </c>
      <c r="B3117"/>
      <c r="C3117" t="s">
        <v>710</v>
      </c>
      <c r="D3117"/>
      <c r="E3117" t="s">
        <v>4178</v>
      </c>
      <c r="F3117" s="67"/>
      <c r="G3117" s="67"/>
      <c r="H3117" s="67"/>
    </row>
    <row r="3118" spans="1:8" s="2" customFormat="1" x14ac:dyDescent="0.25">
      <c r="A3118" t="s">
        <v>1052</v>
      </c>
      <c r="B3118"/>
      <c r="C3118" t="s">
        <v>710</v>
      </c>
      <c r="D3118"/>
      <c r="E3118" t="s">
        <v>4179</v>
      </c>
      <c r="F3118" s="67"/>
      <c r="G3118" s="67"/>
      <c r="H3118" s="67"/>
    </row>
    <row r="3119" spans="1:8" s="2" customFormat="1" x14ac:dyDescent="0.25">
      <c r="A3119" t="s">
        <v>1052</v>
      </c>
      <c r="B3119"/>
      <c r="C3119" t="s">
        <v>710</v>
      </c>
      <c r="D3119"/>
      <c r="E3119" t="s">
        <v>4180</v>
      </c>
      <c r="F3119" s="67"/>
      <c r="G3119" s="67"/>
      <c r="H3119" s="67"/>
    </row>
    <row r="3120" spans="1:8" s="2" customFormat="1" x14ac:dyDescent="0.25">
      <c r="A3120" t="s">
        <v>1052</v>
      </c>
      <c r="B3120"/>
      <c r="C3120" t="s">
        <v>710</v>
      </c>
      <c r="D3120"/>
      <c r="E3120" t="s">
        <v>4181</v>
      </c>
      <c r="F3120" s="67"/>
      <c r="G3120" s="67"/>
      <c r="H3120" s="67"/>
    </row>
    <row r="3121" spans="1:8" s="2" customFormat="1" x14ac:dyDescent="0.25">
      <c r="A3121" t="s">
        <v>1052</v>
      </c>
      <c r="B3121"/>
      <c r="C3121" t="s">
        <v>710</v>
      </c>
      <c r="D3121"/>
      <c r="E3121" t="s">
        <v>4182</v>
      </c>
      <c r="F3121" s="67"/>
      <c r="G3121" s="67"/>
      <c r="H3121" s="67"/>
    </row>
    <row r="3122" spans="1:8" s="2" customFormat="1" x14ac:dyDescent="0.25">
      <c r="A3122" t="s">
        <v>1052</v>
      </c>
      <c r="B3122"/>
      <c r="C3122" t="s">
        <v>710</v>
      </c>
      <c r="D3122"/>
      <c r="E3122" t="s">
        <v>4183</v>
      </c>
      <c r="F3122" s="67"/>
      <c r="G3122" s="67"/>
      <c r="H3122" s="67"/>
    </row>
    <row r="3123" spans="1:8" s="2" customFormat="1" x14ac:dyDescent="0.25">
      <c r="A3123" t="s">
        <v>1052</v>
      </c>
      <c r="B3123"/>
      <c r="C3123" t="s">
        <v>710</v>
      </c>
      <c r="D3123"/>
      <c r="E3123" t="s">
        <v>4184</v>
      </c>
      <c r="F3123" s="67"/>
      <c r="G3123" s="67"/>
      <c r="H3123" s="67"/>
    </row>
    <row r="3124" spans="1:8" s="2" customFormat="1" x14ac:dyDescent="0.25">
      <c r="A3124" t="s">
        <v>1052</v>
      </c>
      <c r="B3124"/>
      <c r="C3124" t="s">
        <v>710</v>
      </c>
      <c r="D3124"/>
      <c r="E3124" t="s">
        <v>4185</v>
      </c>
      <c r="F3124" s="67"/>
      <c r="G3124" s="67"/>
      <c r="H3124" s="67"/>
    </row>
    <row r="3125" spans="1:8" s="2" customFormat="1" x14ac:dyDescent="0.25">
      <c r="A3125" t="s">
        <v>1052</v>
      </c>
      <c r="B3125"/>
      <c r="C3125" t="s">
        <v>710</v>
      </c>
      <c r="D3125"/>
      <c r="E3125" t="s">
        <v>4186</v>
      </c>
      <c r="F3125" s="67"/>
      <c r="G3125" s="67"/>
      <c r="H3125" s="67"/>
    </row>
    <row r="3126" spans="1:8" s="2" customFormat="1" x14ac:dyDescent="0.25">
      <c r="A3126" t="s">
        <v>1052</v>
      </c>
      <c r="B3126"/>
      <c r="C3126" t="s">
        <v>710</v>
      </c>
      <c r="D3126"/>
      <c r="E3126" t="s">
        <v>4187</v>
      </c>
      <c r="F3126" s="67"/>
      <c r="G3126" s="67"/>
      <c r="H3126" s="67"/>
    </row>
    <row r="3127" spans="1:8" s="2" customFormat="1" x14ac:dyDescent="0.25">
      <c r="A3127" t="s">
        <v>1052</v>
      </c>
      <c r="B3127"/>
      <c r="C3127" t="s">
        <v>710</v>
      </c>
      <c r="D3127"/>
      <c r="E3127" t="s">
        <v>4188</v>
      </c>
      <c r="F3127" s="67"/>
      <c r="G3127" s="67"/>
      <c r="H3127" s="67"/>
    </row>
    <row r="3128" spans="1:8" s="2" customFormat="1" x14ac:dyDescent="0.25">
      <c r="A3128" t="s">
        <v>1052</v>
      </c>
      <c r="B3128"/>
      <c r="C3128" t="s">
        <v>710</v>
      </c>
      <c r="D3128"/>
      <c r="E3128" t="s">
        <v>4189</v>
      </c>
      <c r="F3128" s="67"/>
      <c r="G3128" s="67"/>
      <c r="H3128" s="67"/>
    </row>
    <row r="3129" spans="1:8" s="2" customFormat="1" x14ac:dyDescent="0.25">
      <c r="A3129" t="s">
        <v>1052</v>
      </c>
      <c r="B3129"/>
      <c r="C3129" t="s">
        <v>485</v>
      </c>
      <c r="D3129"/>
      <c r="E3129" t="s">
        <v>2954</v>
      </c>
      <c r="F3129" s="67"/>
      <c r="G3129" s="67"/>
      <c r="H3129" s="67"/>
    </row>
    <row r="3130" spans="1:8" s="2" customFormat="1" x14ac:dyDescent="0.25">
      <c r="A3130" t="s">
        <v>1052</v>
      </c>
      <c r="B3130"/>
      <c r="C3130" t="s">
        <v>485</v>
      </c>
      <c r="D3130"/>
      <c r="E3130" t="s">
        <v>4190</v>
      </c>
      <c r="F3130" s="67"/>
      <c r="G3130" s="67"/>
      <c r="H3130" s="67"/>
    </row>
    <row r="3131" spans="1:8" s="2" customFormat="1" x14ac:dyDescent="0.25">
      <c r="A3131" t="s">
        <v>1052</v>
      </c>
      <c r="B3131"/>
      <c r="C3131" t="s">
        <v>485</v>
      </c>
      <c r="D3131"/>
      <c r="E3131" t="s">
        <v>4191</v>
      </c>
      <c r="F3131" s="67"/>
      <c r="G3131" s="67"/>
      <c r="H3131" s="67"/>
    </row>
    <row r="3132" spans="1:8" s="2" customFormat="1" x14ac:dyDescent="0.25">
      <c r="A3132" t="s">
        <v>1052</v>
      </c>
      <c r="B3132"/>
      <c r="C3132" t="s">
        <v>485</v>
      </c>
      <c r="D3132"/>
      <c r="E3132" t="s">
        <v>4192</v>
      </c>
      <c r="F3132" s="67"/>
      <c r="G3132" s="67"/>
      <c r="H3132" s="67"/>
    </row>
    <row r="3133" spans="1:8" s="2" customFormat="1" x14ac:dyDescent="0.25">
      <c r="A3133" t="s">
        <v>1052</v>
      </c>
      <c r="B3133"/>
      <c r="C3133" t="s">
        <v>485</v>
      </c>
      <c r="D3133"/>
      <c r="E3133" t="s">
        <v>4193</v>
      </c>
      <c r="F3133" s="67"/>
      <c r="G3133" s="67"/>
      <c r="H3133" s="67"/>
    </row>
    <row r="3134" spans="1:8" s="2" customFormat="1" x14ac:dyDescent="0.25">
      <c r="A3134" t="s">
        <v>1052</v>
      </c>
      <c r="B3134"/>
      <c r="C3134" t="s">
        <v>485</v>
      </c>
      <c r="D3134"/>
      <c r="E3134" t="s">
        <v>4194</v>
      </c>
      <c r="F3134" s="67"/>
      <c r="G3134" s="67"/>
      <c r="H3134" s="67"/>
    </row>
    <row r="3135" spans="1:8" s="2" customFormat="1" x14ac:dyDescent="0.25">
      <c r="A3135" t="s">
        <v>1052</v>
      </c>
      <c r="B3135"/>
      <c r="C3135" t="s">
        <v>485</v>
      </c>
      <c r="D3135"/>
      <c r="E3135" t="s">
        <v>4195</v>
      </c>
      <c r="F3135" s="67"/>
      <c r="G3135" s="67"/>
      <c r="H3135" s="67"/>
    </row>
    <row r="3136" spans="1:8" s="2" customFormat="1" x14ac:dyDescent="0.25">
      <c r="A3136" t="s">
        <v>1052</v>
      </c>
      <c r="B3136"/>
      <c r="C3136" t="s">
        <v>485</v>
      </c>
      <c r="D3136"/>
      <c r="E3136" t="s">
        <v>4196</v>
      </c>
      <c r="F3136" s="67"/>
      <c r="G3136" s="67"/>
      <c r="H3136" s="67"/>
    </row>
    <row r="3137" spans="1:8" s="2" customFormat="1" x14ac:dyDescent="0.25">
      <c r="A3137" t="s">
        <v>1052</v>
      </c>
      <c r="B3137"/>
      <c r="C3137" t="s">
        <v>485</v>
      </c>
      <c r="D3137"/>
      <c r="E3137" t="s">
        <v>4197</v>
      </c>
      <c r="F3137" s="67"/>
      <c r="G3137" s="67"/>
      <c r="H3137" s="67"/>
    </row>
    <row r="3138" spans="1:8" s="2" customFormat="1" x14ac:dyDescent="0.25">
      <c r="A3138" t="s">
        <v>1052</v>
      </c>
      <c r="B3138"/>
      <c r="C3138" t="s">
        <v>485</v>
      </c>
      <c r="D3138"/>
      <c r="E3138" t="s">
        <v>4198</v>
      </c>
      <c r="F3138" s="67"/>
      <c r="G3138" s="67"/>
      <c r="H3138" s="67"/>
    </row>
    <row r="3139" spans="1:8" s="2" customFormat="1" x14ac:dyDescent="0.25">
      <c r="A3139" t="s">
        <v>1052</v>
      </c>
      <c r="B3139"/>
      <c r="C3139" t="s">
        <v>485</v>
      </c>
      <c r="D3139"/>
      <c r="E3139" t="s">
        <v>4199</v>
      </c>
      <c r="F3139" s="67"/>
      <c r="G3139" s="67"/>
      <c r="H3139" s="67"/>
    </row>
    <row r="3140" spans="1:8" s="2" customFormat="1" x14ac:dyDescent="0.25">
      <c r="A3140" t="s">
        <v>1052</v>
      </c>
      <c r="B3140"/>
      <c r="C3140" t="s">
        <v>485</v>
      </c>
      <c r="D3140"/>
      <c r="E3140" t="s">
        <v>4200</v>
      </c>
      <c r="F3140" s="67"/>
      <c r="G3140" s="67"/>
      <c r="H3140" s="67"/>
    </row>
    <row r="3141" spans="1:8" s="2" customFormat="1" x14ac:dyDescent="0.25">
      <c r="A3141" t="s">
        <v>1052</v>
      </c>
      <c r="B3141"/>
      <c r="C3141" t="s">
        <v>485</v>
      </c>
      <c r="D3141"/>
      <c r="E3141" t="s">
        <v>4201</v>
      </c>
      <c r="F3141" s="67"/>
      <c r="G3141" s="67"/>
      <c r="H3141" s="67"/>
    </row>
    <row r="3142" spans="1:8" s="2" customFormat="1" x14ac:dyDescent="0.25">
      <c r="A3142" t="s">
        <v>1052</v>
      </c>
      <c r="B3142"/>
      <c r="C3142" t="s">
        <v>485</v>
      </c>
      <c r="D3142"/>
      <c r="E3142" t="s">
        <v>4202</v>
      </c>
      <c r="F3142" s="67"/>
      <c r="G3142" s="67"/>
      <c r="H3142" s="67"/>
    </row>
    <row r="3143" spans="1:8" s="2" customFormat="1" x14ac:dyDescent="0.25">
      <c r="A3143" t="s">
        <v>1052</v>
      </c>
      <c r="B3143"/>
      <c r="C3143" t="s">
        <v>485</v>
      </c>
      <c r="D3143"/>
      <c r="E3143" t="s">
        <v>4203</v>
      </c>
      <c r="F3143" s="67"/>
      <c r="G3143" s="67"/>
      <c r="H3143" s="67"/>
    </row>
    <row r="3144" spans="1:8" s="2" customFormat="1" x14ac:dyDescent="0.25">
      <c r="A3144" t="s">
        <v>1052</v>
      </c>
      <c r="B3144"/>
      <c r="C3144" t="s">
        <v>485</v>
      </c>
      <c r="D3144"/>
      <c r="E3144" t="s">
        <v>4204</v>
      </c>
      <c r="F3144" s="67"/>
      <c r="G3144" s="67"/>
      <c r="H3144" s="67"/>
    </row>
    <row r="3145" spans="1:8" s="2" customFormat="1" x14ac:dyDescent="0.25">
      <c r="A3145" t="s">
        <v>1052</v>
      </c>
      <c r="B3145"/>
      <c r="C3145" t="s">
        <v>485</v>
      </c>
      <c r="D3145"/>
      <c r="E3145" t="s">
        <v>4205</v>
      </c>
      <c r="F3145" s="67"/>
      <c r="G3145" s="67"/>
      <c r="H3145" s="67"/>
    </row>
    <row r="3146" spans="1:8" s="2" customFormat="1" x14ac:dyDescent="0.25">
      <c r="A3146" t="s">
        <v>1052</v>
      </c>
      <c r="B3146"/>
      <c r="C3146" t="s">
        <v>485</v>
      </c>
      <c r="D3146"/>
      <c r="E3146" t="s">
        <v>4206</v>
      </c>
      <c r="F3146" s="67"/>
      <c r="G3146" s="67"/>
      <c r="H3146" s="67"/>
    </row>
    <row r="3147" spans="1:8" s="2" customFormat="1" x14ac:dyDescent="0.25">
      <c r="A3147" t="s">
        <v>1052</v>
      </c>
      <c r="B3147"/>
      <c r="C3147" t="s">
        <v>485</v>
      </c>
      <c r="D3147"/>
      <c r="E3147" t="s">
        <v>4207</v>
      </c>
      <c r="F3147" s="67"/>
      <c r="G3147" s="67"/>
      <c r="H3147" s="67"/>
    </row>
    <row r="3148" spans="1:8" s="2" customFormat="1" x14ac:dyDescent="0.25">
      <c r="A3148" t="s">
        <v>1052</v>
      </c>
      <c r="B3148"/>
      <c r="C3148" t="s">
        <v>485</v>
      </c>
      <c r="D3148"/>
      <c r="E3148" t="s">
        <v>3876</v>
      </c>
      <c r="F3148" s="67"/>
      <c r="G3148" s="67"/>
      <c r="H3148" s="67"/>
    </row>
    <row r="3149" spans="1:8" s="2" customFormat="1" x14ac:dyDescent="0.25">
      <c r="A3149" t="s">
        <v>1052</v>
      </c>
      <c r="B3149"/>
      <c r="C3149" t="s">
        <v>485</v>
      </c>
      <c r="D3149"/>
      <c r="E3149" t="s">
        <v>4208</v>
      </c>
      <c r="F3149" s="67"/>
      <c r="G3149" s="67"/>
      <c r="H3149" s="67"/>
    </row>
    <row r="3150" spans="1:8" s="2" customFormat="1" x14ac:dyDescent="0.25">
      <c r="A3150" t="s">
        <v>1052</v>
      </c>
      <c r="B3150"/>
      <c r="C3150" t="s">
        <v>485</v>
      </c>
      <c r="D3150"/>
      <c r="E3150" t="s">
        <v>4209</v>
      </c>
      <c r="F3150" s="67"/>
      <c r="G3150" s="67"/>
      <c r="H3150" s="67"/>
    </row>
    <row r="3151" spans="1:8" s="2" customFormat="1" x14ac:dyDescent="0.25">
      <c r="A3151" t="s">
        <v>1052</v>
      </c>
      <c r="B3151"/>
      <c r="C3151" t="s">
        <v>485</v>
      </c>
      <c r="D3151"/>
      <c r="E3151" t="s">
        <v>4210</v>
      </c>
      <c r="F3151" s="67"/>
      <c r="G3151" s="67"/>
      <c r="H3151" s="67"/>
    </row>
    <row r="3152" spans="1:8" s="2" customFormat="1" x14ac:dyDescent="0.25">
      <c r="A3152" t="s">
        <v>1052</v>
      </c>
      <c r="B3152"/>
      <c r="C3152" t="s">
        <v>485</v>
      </c>
      <c r="D3152"/>
      <c r="E3152" t="s">
        <v>4211</v>
      </c>
      <c r="F3152" s="67"/>
      <c r="G3152" s="67"/>
      <c r="H3152" s="67"/>
    </row>
    <row r="3153" spans="1:8" s="2" customFormat="1" x14ac:dyDescent="0.25">
      <c r="A3153" t="s">
        <v>1052</v>
      </c>
      <c r="B3153"/>
      <c r="C3153" t="s">
        <v>485</v>
      </c>
      <c r="D3153"/>
      <c r="E3153" t="s">
        <v>4212</v>
      </c>
      <c r="F3153" s="67"/>
      <c r="G3153" s="67"/>
      <c r="H3153" s="67"/>
    </row>
    <row r="3154" spans="1:8" s="2" customFormat="1" x14ac:dyDescent="0.25">
      <c r="A3154" t="s">
        <v>1052</v>
      </c>
      <c r="B3154"/>
      <c r="C3154" t="s">
        <v>485</v>
      </c>
      <c r="D3154"/>
      <c r="E3154" t="s">
        <v>4213</v>
      </c>
      <c r="F3154" s="67"/>
      <c r="G3154" s="67"/>
      <c r="H3154" s="67"/>
    </row>
    <row r="3155" spans="1:8" s="2" customFormat="1" x14ac:dyDescent="0.25">
      <c r="A3155" t="s">
        <v>1052</v>
      </c>
      <c r="B3155"/>
      <c r="C3155" t="s">
        <v>485</v>
      </c>
      <c r="D3155"/>
      <c r="E3155" t="s">
        <v>4214</v>
      </c>
      <c r="F3155" s="67"/>
      <c r="G3155" s="67"/>
      <c r="H3155" s="67"/>
    </row>
    <row r="3156" spans="1:8" s="2" customFormat="1" x14ac:dyDescent="0.25">
      <c r="A3156" t="s">
        <v>1052</v>
      </c>
      <c r="B3156"/>
      <c r="C3156" t="s">
        <v>485</v>
      </c>
      <c r="D3156"/>
      <c r="E3156" t="s">
        <v>4215</v>
      </c>
      <c r="F3156" s="67"/>
      <c r="G3156" s="67"/>
      <c r="H3156" s="67"/>
    </row>
    <row r="3157" spans="1:8" s="2" customFormat="1" x14ac:dyDescent="0.25">
      <c r="A3157" t="s">
        <v>1052</v>
      </c>
      <c r="B3157"/>
      <c r="C3157" t="s">
        <v>712</v>
      </c>
      <c r="D3157"/>
      <c r="E3157" t="s">
        <v>4216</v>
      </c>
      <c r="F3157" s="67"/>
      <c r="G3157" s="67"/>
      <c r="H3157" s="67"/>
    </row>
    <row r="3158" spans="1:8" s="2" customFormat="1" x14ac:dyDescent="0.25">
      <c r="A3158" t="s">
        <v>1052</v>
      </c>
      <c r="B3158"/>
      <c r="C3158" t="s">
        <v>712</v>
      </c>
      <c r="D3158"/>
      <c r="E3158" t="s">
        <v>4217</v>
      </c>
      <c r="F3158" s="67"/>
      <c r="G3158" s="67"/>
      <c r="H3158" s="67"/>
    </row>
    <row r="3159" spans="1:8" s="2" customFormat="1" x14ac:dyDescent="0.25">
      <c r="A3159" t="s">
        <v>1052</v>
      </c>
      <c r="B3159"/>
      <c r="C3159" t="s">
        <v>712</v>
      </c>
      <c r="D3159"/>
      <c r="E3159" t="s">
        <v>4218</v>
      </c>
      <c r="F3159" s="67"/>
      <c r="G3159" s="67"/>
      <c r="H3159" s="67"/>
    </row>
    <row r="3160" spans="1:8" s="2" customFormat="1" x14ac:dyDescent="0.25">
      <c r="A3160" t="s">
        <v>1052</v>
      </c>
      <c r="B3160"/>
      <c r="C3160" t="s">
        <v>712</v>
      </c>
      <c r="D3160"/>
      <c r="E3160" t="s">
        <v>4219</v>
      </c>
      <c r="F3160" s="67"/>
      <c r="G3160" s="67"/>
      <c r="H3160" s="67"/>
    </row>
    <row r="3161" spans="1:8" s="2" customFormat="1" x14ac:dyDescent="0.25">
      <c r="A3161" t="s">
        <v>1052</v>
      </c>
      <c r="B3161"/>
      <c r="C3161" t="s">
        <v>712</v>
      </c>
      <c r="D3161"/>
      <c r="E3161" t="s">
        <v>4220</v>
      </c>
      <c r="F3161" s="67"/>
      <c r="G3161" s="67"/>
      <c r="H3161" s="67"/>
    </row>
    <row r="3162" spans="1:8" s="2" customFormat="1" x14ac:dyDescent="0.25">
      <c r="A3162" t="s">
        <v>1052</v>
      </c>
      <c r="B3162"/>
      <c r="C3162" t="s">
        <v>712</v>
      </c>
      <c r="D3162"/>
      <c r="E3162" t="s">
        <v>4221</v>
      </c>
      <c r="F3162" s="67"/>
      <c r="G3162" s="67"/>
      <c r="H3162" s="67"/>
    </row>
    <row r="3163" spans="1:8" s="2" customFormat="1" x14ac:dyDescent="0.25">
      <c r="A3163" t="s">
        <v>1052</v>
      </c>
      <c r="B3163"/>
      <c r="C3163" t="s">
        <v>712</v>
      </c>
      <c r="D3163"/>
      <c r="E3163" t="s">
        <v>4222</v>
      </c>
      <c r="F3163" s="67"/>
      <c r="G3163" s="67"/>
      <c r="H3163" s="67"/>
    </row>
    <row r="3164" spans="1:8" s="2" customFormat="1" x14ac:dyDescent="0.25">
      <c r="A3164" t="s">
        <v>1052</v>
      </c>
      <c r="B3164"/>
      <c r="C3164" t="s">
        <v>712</v>
      </c>
      <c r="D3164"/>
      <c r="E3164" t="s">
        <v>4223</v>
      </c>
      <c r="F3164" s="67"/>
      <c r="G3164" s="67"/>
      <c r="H3164" s="67"/>
    </row>
    <row r="3165" spans="1:8" s="2" customFormat="1" x14ac:dyDescent="0.25">
      <c r="A3165" t="s">
        <v>1052</v>
      </c>
      <c r="B3165"/>
      <c r="C3165" t="s">
        <v>712</v>
      </c>
      <c r="D3165"/>
      <c r="E3165" t="s">
        <v>1409</v>
      </c>
      <c r="F3165" s="67"/>
      <c r="G3165" s="67"/>
      <c r="H3165" s="67"/>
    </row>
    <row r="3166" spans="1:8" s="2" customFormat="1" x14ac:dyDescent="0.25">
      <c r="A3166" t="s">
        <v>1052</v>
      </c>
      <c r="B3166"/>
      <c r="C3166" t="s">
        <v>712</v>
      </c>
      <c r="D3166"/>
      <c r="E3166" t="s">
        <v>4224</v>
      </c>
      <c r="F3166" s="67"/>
      <c r="G3166" s="67"/>
      <c r="H3166" s="67"/>
    </row>
    <row r="3167" spans="1:8" s="2" customFormat="1" x14ac:dyDescent="0.25">
      <c r="A3167" t="s">
        <v>1052</v>
      </c>
      <c r="B3167"/>
      <c r="C3167" t="s">
        <v>712</v>
      </c>
      <c r="D3167"/>
      <c r="E3167" t="s">
        <v>4225</v>
      </c>
      <c r="F3167" s="67"/>
      <c r="G3167" s="67"/>
      <c r="H3167" s="67"/>
    </row>
    <row r="3168" spans="1:8" s="2" customFormat="1" x14ac:dyDescent="0.25">
      <c r="A3168" t="s">
        <v>1052</v>
      </c>
      <c r="B3168"/>
      <c r="C3168" t="s">
        <v>712</v>
      </c>
      <c r="D3168"/>
      <c r="E3168" t="s">
        <v>4226</v>
      </c>
      <c r="F3168" s="67"/>
      <c r="G3168" s="67"/>
      <c r="H3168" s="67"/>
    </row>
    <row r="3169" spans="1:8" s="2" customFormat="1" x14ac:dyDescent="0.25">
      <c r="A3169" t="s">
        <v>1052</v>
      </c>
      <c r="B3169"/>
      <c r="C3169" t="s">
        <v>712</v>
      </c>
      <c r="D3169"/>
      <c r="E3169" t="s">
        <v>4227</v>
      </c>
      <c r="F3169" s="67"/>
      <c r="G3169" s="67"/>
      <c r="H3169" s="67"/>
    </row>
    <row r="3170" spans="1:8" s="2" customFormat="1" x14ac:dyDescent="0.25">
      <c r="A3170" t="s">
        <v>1052</v>
      </c>
      <c r="B3170"/>
      <c r="C3170" t="s">
        <v>712</v>
      </c>
      <c r="D3170"/>
      <c r="E3170" t="s">
        <v>4228</v>
      </c>
      <c r="F3170" s="67"/>
      <c r="G3170" s="67"/>
      <c r="H3170" s="67"/>
    </row>
    <row r="3171" spans="1:8" s="2" customFormat="1" x14ac:dyDescent="0.25">
      <c r="A3171" t="s">
        <v>1052</v>
      </c>
      <c r="B3171"/>
      <c r="C3171" t="s">
        <v>712</v>
      </c>
      <c r="D3171"/>
      <c r="E3171" t="s">
        <v>4229</v>
      </c>
      <c r="F3171" s="67"/>
      <c r="G3171" s="67"/>
      <c r="H3171" s="67"/>
    </row>
    <row r="3172" spans="1:8" s="2" customFormat="1" x14ac:dyDescent="0.25">
      <c r="A3172" t="s">
        <v>1052</v>
      </c>
      <c r="B3172"/>
      <c r="C3172" t="s">
        <v>712</v>
      </c>
      <c r="D3172"/>
      <c r="E3172" t="s">
        <v>4230</v>
      </c>
      <c r="F3172" s="67"/>
      <c r="G3172" s="67"/>
      <c r="H3172" s="67"/>
    </row>
    <row r="3173" spans="1:8" s="2" customFormat="1" x14ac:dyDescent="0.25">
      <c r="A3173" t="s">
        <v>1052</v>
      </c>
      <c r="B3173"/>
      <c r="C3173" t="s">
        <v>712</v>
      </c>
      <c r="D3173"/>
      <c r="E3173" t="s">
        <v>4231</v>
      </c>
      <c r="F3173" s="67"/>
      <c r="G3173" s="67"/>
      <c r="H3173" s="67"/>
    </row>
    <row r="3174" spans="1:8" s="2" customFormat="1" x14ac:dyDescent="0.25">
      <c r="A3174" t="s">
        <v>1052</v>
      </c>
      <c r="B3174"/>
      <c r="C3174" t="s">
        <v>712</v>
      </c>
      <c r="D3174"/>
      <c r="E3174" t="s">
        <v>4232</v>
      </c>
      <c r="F3174" s="67"/>
      <c r="G3174" s="67"/>
      <c r="H3174" s="67"/>
    </row>
    <row r="3175" spans="1:8" s="2" customFormat="1" x14ac:dyDescent="0.25">
      <c r="A3175" t="s">
        <v>1052</v>
      </c>
      <c r="B3175"/>
      <c r="C3175" t="s">
        <v>712</v>
      </c>
      <c r="D3175"/>
      <c r="E3175" t="s">
        <v>4233</v>
      </c>
      <c r="F3175" s="67"/>
      <c r="G3175" s="67"/>
      <c r="H3175" s="67"/>
    </row>
    <row r="3176" spans="1:8" s="2" customFormat="1" x14ac:dyDescent="0.25">
      <c r="A3176" t="s">
        <v>1052</v>
      </c>
      <c r="B3176"/>
      <c r="C3176" t="s">
        <v>712</v>
      </c>
      <c r="D3176"/>
      <c r="E3176" t="s">
        <v>4234</v>
      </c>
      <c r="F3176" s="67"/>
      <c r="G3176" s="67"/>
      <c r="H3176" s="67"/>
    </row>
    <row r="3177" spans="1:8" s="2" customFormat="1" x14ac:dyDescent="0.25">
      <c r="A3177" t="s">
        <v>1052</v>
      </c>
      <c r="B3177"/>
      <c r="C3177" t="s">
        <v>712</v>
      </c>
      <c r="D3177"/>
      <c r="E3177" t="s">
        <v>4235</v>
      </c>
      <c r="F3177" s="67"/>
      <c r="G3177" s="67"/>
      <c r="H3177" s="67"/>
    </row>
    <row r="3178" spans="1:8" s="2" customFormat="1" x14ac:dyDescent="0.25">
      <c r="A3178" t="s">
        <v>1052</v>
      </c>
      <c r="B3178"/>
      <c r="C3178" t="s">
        <v>712</v>
      </c>
      <c r="D3178"/>
      <c r="E3178" t="s">
        <v>2025</v>
      </c>
      <c r="F3178" s="67"/>
      <c r="G3178" s="67"/>
      <c r="H3178" s="67"/>
    </row>
    <row r="3179" spans="1:8" s="2" customFormat="1" x14ac:dyDescent="0.25">
      <c r="A3179" t="s">
        <v>1052</v>
      </c>
      <c r="B3179"/>
      <c r="C3179" t="s">
        <v>712</v>
      </c>
      <c r="D3179"/>
      <c r="E3179" t="s">
        <v>4236</v>
      </c>
      <c r="F3179" s="67"/>
      <c r="G3179" s="67"/>
      <c r="H3179" s="67"/>
    </row>
    <row r="3180" spans="1:8" s="2" customFormat="1" x14ac:dyDescent="0.25">
      <c r="A3180" t="s">
        <v>1052</v>
      </c>
      <c r="B3180"/>
      <c r="C3180" t="s">
        <v>712</v>
      </c>
      <c r="D3180"/>
      <c r="E3180" t="s">
        <v>4237</v>
      </c>
      <c r="F3180" s="67"/>
      <c r="G3180" s="67"/>
      <c r="H3180" s="67"/>
    </row>
    <row r="3181" spans="1:8" s="2" customFormat="1" x14ac:dyDescent="0.25">
      <c r="A3181" t="s">
        <v>1052</v>
      </c>
      <c r="B3181"/>
      <c r="C3181" t="s">
        <v>712</v>
      </c>
      <c r="D3181"/>
      <c r="E3181" t="s">
        <v>4238</v>
      </c>
      <c r="F3181" s="67"/>
      <c r="G3181" s="67"/>
      <c r="H3181" s="67"/>
    </row>
    <row r="3182" spans="1:8" s="2" customFormat="1" x14ac:dyDescent="0.25">
      <c r="A3182" t="s">
        <v>1052</v>
      </c>
      <c r="B3182"/>
      <c r="C3182" t="s">
        <v>712</v>
      </c>
      <c r="D3182"/>
      <c r="E3182" t="s">
        <v>4239</v>
      </c>
      <c r="F3182" s="67"/>
      <c r="G3182" s="67"/>
      <c r="H3182" s="67"/>
    </row>
    <row r="3183" spans="1:8" s="2" customFormat="1" x14ac:dyDescent="0.25">
      <c r="A3183" t="s">
        <v>1052</v>
      </c>
      <c r="B3183"/>
      <c r="C3183" t="s">
        <v>712</v>
      </c>
      <c r="D3183"/>
      <c r="E3183" t="s">
        <v>4240</v>
      </c>
      <c r="F3183" s="67"/>
      <c r="G3183" s="67"/>
      <c r="H3183" s="67"/>
    </row>
    <row r="3184" spans="1:8" s="2" customFormat="1" x14ac:dyDescent="0.25">
      <c r="A3184" t="s">
        <v>1052</v>
      </c>
      <c r="B3184"/>
      <c r="C3184" t="s">
        <v>712</v>
      </c>
      <c r="D3184"/>
      <c r="E3184" t="s">
        <v>4241</v>
      </c>
      <c r="F3184" s="67"/>
      <c r="G3184" s="67"/>
      <c r="H3184" s="67"/>
    </row>
    <row r="3185" spans="1:8" s="2" customFormat="1" x14ac:dyDescent="0.25">
      <c r="A3185" t="s">
        <v>1052</v>
      </c>
      <c r="B3185"/>
      <c r="C3185" t="s">
        <v>712</v>
      </c>
      <c r="D3185"/>
      <c r="E3185" t="s">
        <v>4242</v>
      </c>
      <c r="F3185" s="67"/>
      <c r="G3185" s="67"/>
      <c r="H3185" s="67"/>
    </row>
    <row r="3186" spans="1:8" s="2" customFormat="1" x14ac:dyDescent="0.25">
      <c r="A3186" t="s">
        <v>1052</v>
      </c>
      <c r="B3186"/>
      <c r="C3186" t="s">
        <v>712</v>
      </c>
      <c r="D3186"/>
      <c r="E3186" t="s">
        <v>4243</v>
      </c>
      <c r="F3186" s="67"/>
      <c r="G3186" s="67"/>
      <c r="H3186" s="67"/>
    </row>
    <row r="3187" spans="1:8" s="2" customFormat="1" x14ac:dyDescent="0.25">
      <c r="A3187" t="s">
        <v>1052</v>
      </c>
      <c r="B3187"/>
      <c r="C3187" t="s">
        <v>712</v>
      </c>
      <c r="D3187"/>
      <c r="E3187" t="s">
        <v>4244</v>
      </c>
      <c r="F3187" s="67"/>
      <c r="G3187" s="67"/>
      <c r="H3187" s="67"/>
    </row>
    <row r="3188" spans="1:8" s="2" customFormat="1" x14ac:dyDescent="0.25">
      <c r="A3188" t="s">
        <v>1052</v>
      </c>
      <c r="B3188"/>
      <c r="C3188" t="s">
        <v>712</v>
      </c>
      <c r="D3188"/>
      <c r="E3188" t="s">
        <v>4245</v>
      </c>
      <c r="F3188" s="67"/>
      <c r="G3188" s="67"/>
      <c r="H3188" s="67"/>
    </row>
    <row r="3189" spans="1:8" s="2" customFormat="1" x14ac:dyDescent="0.25">
      <c r="A3189" t="s">
        <v>1052</v>
      </c>
      <c r="B3189"/>
      <c r="C3189" t="s">
        <v>712</v>
      </c>
      <c r="D3189"/>
      <c r="E3189" t="s">
        <v>4246</v>
      </c>
      <c r="F3189" s="67"/>
      <c r="G3189" s="67"/>
      <c r="H3189" s="67"/>
    </row>
    <row r="3190" spans="1:8" s="2" customFormat="1" x14ac:dyDescent="0.25">
      <c r="A3190" t="s">
        <v>1052</v>
      </c>
      <c r="B3190"/>
      <c r="C3190" t="s">
        <v>712</v>
      </c>
      <c r="D3190"/>
      <c r="E3190" t="s">
        <v>4247</v>
      </c>
      <c r="F3190" s="67"/>
      <c r="G3190" s="67"/>
      <c r="H3190" s="67"/>
    </row>
    <row r="3191" spans="1:8" s="2" customFormat="1" x14ac:dyDescent="0.25">
      <c r="A3191" t="s">
        <v>1052</v>
      </c>
      <c r="B3191"/>
      <c r="C3191" t="s">
        <v>712</v>
      </c>
      <c r="D3191"/>
      <c r="E3191" t="s">
        <v>4248</v>
      </c>
      <c r="F3191" s="67"/>
      <c r="G3191" s="67"/>
      <c r="H3191" s="67"/>
    </row>
    <row r="3192" spans="1:8" s="2" customFormat="1" x14ac:dyDescent="0.25">
      <c r="A3192" t="s">
        <v>1052</v>
      </c>
      <c r="B3192"/>
      <c r="C3192" t="s">
        <v>712</v>
      </c>
      <c r="D3192"/>
      <c r="E3192" t="s">
        <v>4249</v>
      </c>
      <c r="F3192" s="67"/>
      <c r="G3192" s="67"/>
      <c r="H3192" s="67"/>
    </row>
    <row r="3193" spans="1:8" s="2" customFormat="1" x14ac:dyDescent="0.25">
      <c r="A3193" t="s">
        <v>1052</v>
      </c>
      <c r="B3193"/>
      <c r="C3193" t="s">
        <v>712</v>
      </c>
      <c r="D3193"/>
      <c r="E3193" t="s">
        <v>4250</v>
      </c>
      <c r="F3193" s="67"/>
      <c r="G3193" s="67"/>
      <c r="H3193" s="67"/>
    </row>
    <row r="3194" spans="1:8" s="2" customFormat="1" x14ac:dyDescent="0.25">
      <c r="A3194" t="s">
        <v>1052</v>
      </c>
      <c r="B3194"/>
      <c r="C3194" t="s">
        <v>712</v>
      </c>
      <c r="D3194"/>
      <c r="E3194" t="s">
        <v>4251</v>
      </c>
      <c r="F3194" s="67"/>
      <c r="G3194" s="67"/>
      <c r="H3194" s="67"/>
    </row>
    <row r="3195" spans="1:8" s="2" customFormat="1" x14ac:dyDescent="0.25">
      <c r="A3195" t="s">
        <v>1052</v>
      </c>
      <c r="B3195"/>
      <c r="C3195" t="s">
        <v>712</v>
      </c>
      <c r="D3195"/>
      <c r="E3195" t="s">
        <v>4252</v>
      </c>
      <c r="F3195" s="67"/>
      <c r="G3195" s="67"/>
      <c r="H3195" s="67"/>
    </row>
    <row r="3196" spans="1:8" s="2" customFormat="1" x14ac:dyDescent="0.25">
      <c r="A3196" t="s">
        <v>1052</v>
      </c>
      <c r="B3196"/>
      <c r="C3196" t="s">
        <v>487</v>
      </c>
      <c r="D3196"/>
      <c r="E3196" t="s">
        <v>4253</v>
      </c>
      <c r="F3196" s="67"/>
      <c r="G3196" s="67"/>
      <c r="H3196" s="67"/>
    </row>
    <row r="3197" spans="1:8" s="2" customFormat="1" x14ac:dyDescent="0.25">
      <c r="A3197" t="s">
        <v>1052</v>
      </c>
      <c r="B3197"/>
      <c r="C3197" t="s">
        <v>487</v>
      </c>
      <c r="D3197"/>
      <c r="E3197" t="s">
        <v>4254</v>
      </c>
      <c r="F3197" s="67"/>
      <c r="G3197" s="67"/>
      <c r="H3197" s="67"/>
    </row>
    <row r="3198" spans="1:8" s="2" customFormat="1" x14ac:dyDescent="0.25">
      <c r="A3198" t="s">
        <v>1052</v>
      </c>
      <c r="B3198"/>
      <c r="C3198" t="s">
        <v>487</v>
      </c>
      <c r="D3198"/>
      <c r="E3198" t="s">
        <v>4255</v>
      </c>
      <c r="F3198" s="67"/>
      <c r="G3198" s="67"/>
      <c r="H3198" s="67"/>
    </row>
    <row r="3199" spans="1:8" s="2" customFormat="1" x14ac:dyDescent="0.25">
      <c r="A3199" t="s">
        <v>1052</v>
      </c>
      <c r="B3199"/>
      <c r="C3199" t="s">
        <v>487</v>
      </c>
      <c r="D3199"/>
      <c r="E3199" t="s">
        <v>4256</v>
      </c>
      <c r="F3199" s="67"/>
      <c r="G3199" s="67"/>
      <c r="H3199" s="67"/>
    </row>
    <row r="3200" spans="1:8" s="2" customFormat="1" x14ac:dyDescent="0.25">
      <c r="A3200" t="s">
        <v>1052</v>
      </c>
      <c r="B3200"/>
      <c r="C3200" t="s">
        <v>487</v>
      </c>
      <c r="D3200"/>
      <c r="E3200" t="s">
        <v>4257</v>
      </c>
      <c r="F3200" s="67"/>
      <c r="G3200" s="67"/>
      <c r="H3200" s="67"/>
    </row>
    <row r="3201" spans="1:8" s="2" customFormat="1" x14ac:dyDescent="0.25">
      <c r="A3201" t="s">
        <v>1052</v>
      </c>
      <c r="B3201"/>
      <c r="C3201" t="s">
        <v>487</v>
      </c>
      <c r="D3201"/>
      <c r="E3201" t="s">
        <v>4258</v>
      </c>
      <c r="F3201" s="67"/>
      <c r="G3201" s="67"/>
      <c r="H3201" s="67"/>
    </row>
    <row r="3202" spans="1:8" s="2" customFormat="1" x14ac:dyDescent="0.25">
      <c r="A3202" t="s">
        <v>1052</v>
      </c>
      <c r="B3202"/>
      <c r="C3202" t="s">
        <v>487</v>
      </c>
      <c r="D3202"/>
      <c r="E3202" t="s">
        <v>4259</v>
      </c>
      <c r="F3202" s="67"/>
      <c r="G3202" s="67"/>
      <c r="H3202" s="67"/>
    </row>
    <row r="3203" spans="1:8" s="2" customFormat="1" x14ac:dyDescent="0.25">
      <c r="A3203" t="s">
        <v>1052</v>
      </c>
      <c r="B3203"/>
      <c r="C3203" t="s">
        <v>487</v>
      </c>
      <c r="D3203"/>
      <c r="E3203" t="s">
        <v>4260</v>
      </c>
      <c r="F3203" s="67"/>
      <c r="G3203" s="67"/>
      <c r="H3203" s="67"/>
    </row>
    <row r="3204" spans="1:8" s="2" customFormat="1" x14ac:dyDescent="0.25">
      <c r="A3204" t="s">
        <v>1052</v>
      </c>
      <c r="B3204"/>
      <c r="C3204" t="s">
        <v>487</v>
      </c>
      <c r="D3204"/>
      <c r="E3204" t="s">
        <v>4261</v>
      </c>
      <c r="F3204" s="67"/>
      <c r="G3204" s="67"/>
      <c r="H3204" s="67"/>
    </row>
    <row r="3205" spans="1:8" s="2" customFormat="1" x14ac:dyDescent="0.25">
      <c r="A3205" t="s">
        <v>1052</v>
      </c>
      <c r="B3205"/>
      <c r="C3205" t="s">
        <v>487</v>
      </c>
      <c r="D3205"/>
      <c r="E3205" t="s">
        <v>4262</v>
      </c>
      <c r="F3205" s="67"/>
      <c r="G3205" s="67"/>
      <c r="H3205" s="67"/>
    </row>
    <row r="3206" spans="1:8" s="2" customFormat="1" x14ac:dyDescent="0.25">
      <c r="A3206" t="s">
        <v>1052</v>
      </c>
      <c r="B3206"/>
      <c r="C3206" t="s">
        <v>487</v>
      </c>
      <c r="D3206"/>
      <c r="E3206" t="s">
        <v>4263</v>
      </c>
      <c r="F3206" s="67"/>
      <c r="G3206" s="67"/>
      <c r="H3206" s="67"/>
    </row>
    <row r="3207" spans="1:8" s="2" customFormat="1" x14ac:dyDescent="0.25">
      <c r="A3207" t="s">
        <v>1052</v>
      </c>
      <c r="B3207"/>
      <c r="C3207" t="s">
        <v>487</v>
      </c>
      <c r="D3207"/>
      <c r="E3207" t="s">
        <v>4264</v>
      </c>
      <c r="F3207" s="67"/>
      <c r="G3207" s="67"/>
      <c r="H3207" s="67"/>
    </row>
    <row r="3208" spans="1:8" s="2" customFormat="1" x14ac:dyDescent="0.25">
      <c r="A3208" t="s">
        <v>1052</v>
      </c>
      <c r="B3208"/>
      <c r="C3208" t="s">
        <v>487</v>
      </c>
      <c r="D3208"/>
      <c r="E3208" t="s">
        <v>4265</v>
      </c>
      <c r="F3208" s="67"/>
      <c r="G3208" s="67"/>
      <c r="H3208" s="67"/>
    </row>
    <row r="3209" spans="1:8" s="2" customFormat="1" x14ac:dyDescent="0.25">
      <c r="A3209" t="s">
        <v>1052</v>
      </c>
      <c r="B3209"/>
      <c r="C3209" t="s">
        <v>487</v>
      </c>
      <c r="D3209"/>
      <c r="E3209" t="s">
        <v>4266</v>
      </c>
      <c r="F3209" s="67"/>
      <c r="G3209" s="67"/>
      <c r="H3209" s="67"/>
    </row>
    <row r="3210" spans="1:8" s="2" customFormat="1" x14ac:dyDescent="0.25">
      <c r="A3210" t="s">
        <v>1052</v>
      </c>
      <c r="B3210"/>
      <c r="C3210" t="s">
        <v>487</v>
      </c>
      <c r="D3210"/>
      <c r="E3210" t="s">
        <v>4267</v>
      </c>
      <c r="F3210" s="67"/>
      <c r="G3210" s="67"/>
      <c r="H3210" s="67"/>
    </row>
    <row r="3211" spans="1:8" s="2" customFormat="1" x14ac:dyDescent="0.25">
      <c r="A3211" t="s">
        <v>1052</v>
      </c>
      <c r="B3211"/>
      <c r="C3211" t="s">
        <v>487</v>
      </c>
      <c r="D3211"/>
      <c r="E3211" t="s">
        <v>4268</v>
      </c>
      <c r="F3211" s="67"/>
      <c r="G3211" s="67"/>
      <c r="H3211" s="67"/>
    </row>
    <row r="3212" spans="1:8" s="2" customFormat="1" x14ac:dyDescent="0.25">
      <c r="A3212" t="s">
        <v>1052</v>
      </c>
      <c r="B3212"/>
      <c r="C3212" t="s">
        <v>487</v>
      </c>
      <c r="D3212"/>
      <c r="E3212" t="s">
        <v>4269</v>
      </c>
      <c r="F3212" s="67"/>
      <c r="G3212" s="67"/>
      <c r="H3212" s="67"/>
    </row>
    <row r="3213" spans="1:8" s="2" customFormat="1" x14ac:dyDescent="0.25">
      <c r="A3213" t="s">
        <v>1052</v>
      </c>
      <c r="B3213"/>
      <c r="C3213" t="s">
        <v>487</v>
      </c>
      <c r="D3213"/>
      <c r="E3213" t="s">
        <v>4270</v>
      </c>
      <c r="F3213" s="67"/>
      <c r="G3213" s="67"/>
      <c r="H3213" s="67"/>
    </row>
    <row r="3214" spans="1:8" s="2" customFormat="1" x14ac:dyDescent="0.25">
      <c r="A3214" t="s">
        <v>1052</v>
      </c>
      <c r="B3214"/>
      <c r="C3214" t="s">
        <v>487</v>
      </c>
      <c r="D3214"/>
      <c r="E3214" t="s">
        <v>4271</v>
      </c>
      <c r="F3214" s="67"/>
      <c r="G3214" s="67"/>
      <c r="H3214" s="67"/>
    </row>
    <row r="3215" spans="1:8" s="2" customFormat="1" x14ac:dyDescent="0.25">
      <c r="A3215" t="s">
        <v>1052</v>
      </c>
      <c r="B3215"/>
      <c r="C3215" t="s">
        <v>487</v>
      </c>
      <c r="D3215"/>
      <c r="E3215" t="s">
        <v>4272</v>
      </c>
      <c r="F3215" s="67"/>
      <c r="G3215" s="67"/>
      <c r="H3215" s="67"/>
    </row>
    <row r="3216" spans="1:8" s="2" customFormat="1" x14ac:dyDescent="0.25">
      <c r="A3216" t="s">
        <v>1052</v>
      </c>
      <c r="B3216"/>
      <c r="C3216" t="s">
        <v>487</v>
      </c>
      <c r="D3216"/>
      <c r="E3216" t="s">
        <v>4273</v>
      </c>
      <c r="F3216" s="67"/>
      <c r="G3216" s="67"/>
      <c r="H3216" s="67"/>
    </row>
    <row r="3217" spans="1:8" s="2" customFormat="1" x14ac:dyDescent="0.25">
      <c r="A3217" t="s">
        <v>1052</v>
      </c>
      <c r="B3217"/>
      <c r="C3217" t="s">
        <v>487</v>
      </c>
      <c r="D3217"/>
      <c r="E3217" t="s">
        <v>4274</v>
      </c>
      <c r="F3217" s="67"/>
      <c r="G3217" s="67"/>
      <c r="H3217" s="67"/>
    </row>
    <row r="3218" spans="1:8" s="2" customFormat="1" x14ac:dyDescent="0.25">
      <c r="A3218" t="s">
        <v>1052</v>
      </c>
      <c r="B3218"/>
      <c r="C3218" t="s">
        <v>487</v>
      </c>
      <c r="D3218"/>
      <c r="E3218" t="s">
        <v>4275</v>
      </c>
      <c r="F3218" s="67"/>
      <c r="G3218" s="67"/>
      <c r="H3218" s="67"/>
    </row>
    <row r="3219" spans="1:8" s="2" customFormat="1" x14ac:dyDescent="0.25">
      <c r="A3219" t="s">
        <v>1052</v>
      </c>
      <c r="B3219"/>
      <c r="C3219" t="s">
        <v>487</v>
      </c>
      <c r="D3219"/>
      <c r="E3219" t="s">
        <v>4276</v>
      </c>
      <c r="F3219" s="67"/>
      <c r="G3219" s="67"/>
      <c r="H3219" s="67"/>
    </row>
    <row r="3220" spans="1:8" s="2" customFormat="1" x14ac:dyDescent="0.25">
      <c r="A3220" t="s">
        <v>1052</v>
      </c>
      <c r="B3220"/>
      <c r="C3220" t="s">
        <v>487</v>
      </c>
      <c r="D3220"/>
      <c r="E3220" t="s">
        <v>4277</v>
      </c>
      <c r="F3220" s="67"/>
      <c r="G3220" s="67"/>
      <c r="H3220" s="67"/>
    </row>
    <row r="3221" spans="1:8" s="2" customFormat="1" x14ac:dyDescent="0.25">
      <c r="A3221" t="s">
        <v>1052</v>
      </c>
      <c r="B3221"/>
      <c r="C3221" t="s">
        <v>487</v>
      </c>
      <c r="D3221"/>
      <c r="E3221" t="s">
        <v>4278</v>
      </c>
      <c r="F3221" s="67"/>
      <c r="G3221" s="67"/>
      <c r="H3221" s="67"/>
    </row>
    <row r="3222" spans="1:8" s="2" customFormat="1" x14ac:dyDescent="0.25">
      <c r="A3222" t="s">
        <v>1052</v>
      </c>
      <c r="B3222"/>
      <c r="C3222" t="s">
        <v>717</v>
      </c>
      <c r="D3222" t="s">
        <v>2292</v>
      </c>
      <c r="E3222" t="s">
        <v>4279</v>
      </c>
      <c r="F3222" s="67"/>
      <c r="G3222" s="67"/>
      <c r="H3222" s="67"/>
    </row>
    <row r="3223" spans="1:8" s="2" customFormat="1" x14ac:dyDescent="0.25">
      <c r="A3223" t="s">
        <v>1052</v>
      </c>
      <c r="B3223"/>
      <c r="C3223" t="s">
        <v>717</v>
      </c>
      <c r="D3223" t="s">
        <v>2292</v>
      </c>
      <c r="E3223" t="s">
        <v>4280</v>
      </c>
      <c r="F3223" s="67"/>
      <c r="G3223" s="67"/>
      <c r="H3223" s="67"/>
    </row>
    <row r="3224" spans="1:8" s="2" customFormat="1" x14ac:dyDescent="0.25">
      <c r="A3224" t="s">
        <v>1052</v>
      </c>
      <c r="B3224"/>
      <c r="C3224" t="s">
        <v>717</v>
      </c>
      <c r="D3224" t="s">
        <v>2292</v>
      </c>
      <c r="E3224" t="s">
        <v>4281</v>
      </c>
      <c r="F3224" s="67"/>
      <c r="G3224" s="67"/>
      <c r="H3224" s="67"/>
    </row>
    <row r="3225" spans="1:8" s="2" customFormat="1" x14ac:dyDescent="0.25">
      <c r="A3225" t="s">
        <v>1052</v>
      </c>
      <c r="B3225"/>
      <c r="C3225" t="s">
        <v>717</v>
      </c>
      <c r="D3225" t="s">
        <v>2292</v>
      </c>
      <c r="E3225" t="s">
        <v>4282</v>
      </c>
      <c r="F3225" s="67"/>
      <c r="G3225" s="67"/>
      <c r="H3225" s="67"/>
    </row>
    <row r="3226" spans="1:8" s="2" customFormat="1" x14ac:dyDescent="0.25">
      <c r="A3226" t="s">
        <v>1052</v>
      </c>
      <c r="B3226"/>
      <c r="C3226" t="s">
        <v>717</v>
      </c>
      <c r="D3226" t="s">
        <v>2292</v>
      </c>
      <c r="E3226" t="s">
        <v>4283</v>
      </c>
      <c r="F3226" s="67"/>
      <c r="G3226" s="67"/>
      <c r="H3226" s="67"/>
    </row>
    <row r="3227" spans="1:8" s="2" customFormat="1" x14ac:dyDescent="0.25">
      <c r="A3227" t="s">
        <v>1052</v>
      </c>
      <c r="B3227"/>
      <c r="C3227" t="s">
        <v>717</v>
      </c>
      <c r="D3227"/>
      <c r="E3227" t="s">
        <v>4284</v>
      </c>
      <c r="F3227" s="67"/>
      <c r="G3227" s="67"/>
      <c r="H3227" s="67"/>
    </row>
    <row r="3228" spans="1:8" s="2" customFormat="1" x14ac:dyDescent="0.25">
      <c r="A3228" t="s">
        <v>1052</v>
      </c>
      <c r="B3228"/>
      <c r="C3228" t="s">
        <v>717</v>
      </c>
      <c r="D3228"/>
      <c r="E3228" t="s">
        <v>4285</v>
      </c>
      <c r="F3228" s="67"/>
      <c r="G3228" s="67"/>
      <c r="H3228" s="67"/>
    </row>
    <row r="3229" spans="1:8" s="2" customFormat="1" x14ac:dyDescent="0.25">
      <c r="A3229" t="s">
        <v>1052</v>
      </c>
      <c r="B3229"/>
      <c r="C3229" t="s">
        <v>717</v>
      </c>
      <c r="D3229"/>
      <c r="E3229" t="s">
        <v>4286</v>
      </c>
      <c r="F3229" s="67"/>
      <c r="G3229" s="67"/>
      <c r="H3229" s="67"/>
    </row>
    <row r="3230" spans="1:8" s="2" customFormat="1" x14ac:dyDescent="0.25">
      <c r="A3230" t="s">
        <v>1052</v>
      </c>
      <c r="B3230"/>
      <c r="C3230" t="s">
        <v>717</v>
      </c>
      <c r="D3230"/>
      <c r="E3230" t="s">
        <v>4287</v>
      </c>
      <c r="F3230" s="67"/>
      <c r="G3230" s="67"/>
      <c r="H3230" s="67"/>
    </row>
    <row r="3231" spans="1:8" s="2" customFormat="1" x14ac:dyDescent="0.25">
      <c r="A3231" t="s">
        <v>1052</v>
      </c>
      <c r="B3231"/>
      <c r="C3231" t="s">
        <v>717</v>
      </c>
      <c r="D3231"/>
      <c r="E3231" t="s">
        <v>4288</v>
      </c>
      <c r="F3231" s="67"/>
      <c r="G3231" s="67"/>
      <c r="H3231" s="67"/>
    </row>
    <row r="3232" spans="1:8" s="2" customFormat="1" x14ac:dyDescent="0.25">
      <c r="A3232" t="s">
        <v>1052</v>
      </c>
      <c r="B3232"/>
      <c r="C3232" t="s">
        <v>717</v>
      </c>
      <c r="D3232"/>
      <c r="E3232" t="s">
        <v>4289</v>
      </c>
      <c r="F3232" s="67"/>
      <c r="G3232" s="67"/>
      <c r="H3232" s="67"/>
    </row>
    <row r="3233" spans="1:8" s="2" customFormat="1" x14ac:dyDescent="0.25">
      <c r="A3233" t="s">
        <v>1052</v>
      </c>
      <c r="B3233"/>
      <c r="C3233" t="s">
        <v>717</v>
      </c>
      <c r="D3233"/>
      <c r="E3233" t="s">
        <v>4290</v>
      </c>
      <c r="F3233" s="67"/>
      <c r="G3233" s="67"/>
      <c r="H3233" s="67"/>
    </row>
    <row r="3234" spans="1:8" s="2" customFormat="1" x14ac:dyDescent="0.25">
      <c r="A3234" t="s">
        <v>1052</v>
      </c>
      <c r="B3234"/>
      <c r="C3234" t="s">
        <v>717</v>
      </c>
      <c r="D3234"/>
      <c r="E3234" t="s">
        <v>4291</v>
      </c>
      <c r="F3234" s="67"/>
      <c r="G3234" s="67"/>
      <c r="H3234" s="67"/>
    </row>
    <row r="3235" spans="1:8" s="2" customFormat="1" x14ac:dyDescent="0.25">
      <c r="A3235" t="s">
        <v>1052</v>
      </c>
      <c r="B3235"/>
      <c r="C3235" t="s">
        <v>717</v>
      </c>
      <c r="D3235"/>
      <c r="E3235" t="s">
        <v>4292</v>
      </c>
      <c r="F3235" s="67"/>
      <c r="G3235" s="67"/>
      <c r="H3235" s="67"/>
    </row>
    <row r="3236" spans="1:8" s="2" customFormat="1" x14ac:dyDescent="0.25">
      <c r="A3236" t="s">
        <v>1052</v>
      </c>
      <c r="B3236"/>
      <c r="C3236" t="s">
        <v>717</v>
      </c>
      <c r="D3236"/>
      <c r="E3236" t="s">
        <v>4293</v>
      </c>
      <c r="F3236" s="67"/>
      <c r="G3236" s="67"/>
      <c r="H3236" s="67"/>
    </row>
    <row r="3237" spans="1:8" s="2" customFormat="1" x14ac:dyDescent="0.25">
      <c r="A3237" t="s">
        <v>1052</v>
      </c>
      <c r="B3237"/>
      <c r="C3237" t="s">
        <v>717</v>
      </c>
      <c r="D3237"/>
      <c r="E3237" t="s">
        <v>4294</v>
      </c>
      <c r="F3237" s="67"/>
      <c r="G3237" s="67"/>
      <c r="H3237" s="67"/>
    </row>
    <row r="3238" spans="1:8" s="2" customFormat="1" x14ac:dyDescent="0.25">
      <c r="A3238" t="s">
        <v>1052</v>
      </c>
      <c r="B3238"/>
      <c r="C3238" t="s">
        <v>717</v>
      </c>
      <c r="D3238"/>
      <c r="E3238" t="s">
        <v>4295</v>
      </c>
      <c r="F3238" s="67"/>
      <c r="G3238" s="67"/>
      <c r="H3238" s="67"/>
    </row>
    <row r="3239" spans="1:8" s="2" customFormat="1" x14ac:dyDescent="0.25">
      <c r="A3239" t="s">
        <v>1052</v>
      </c>
      <c r="B3239"/>
      <c r="C3239" t="s">
        <v>717</v>
      </c>
      <c r="D3239"/>
      <c r="E3239" t="s">
        <v>4296</v>
      </c>
      <c r="F3239" s="67"/>
      <c r="G3239" s="67"/>
      <c r="H3239" s="67"/>
    </row>
    <row r="3240" spans="1:8" s="2" customFormat="1" x14ac:dyDescent="0.25">
      <c r="A3240" t="s">
        <v>1052</v>
      </c>
      <c r="B3240"/>
      <c r="C3240" t="s">
        <v>717</v>
      </c>
      <c r="D3240"/>
      <c r="E3240" t="s">
        <v>4297</v>
      </c>
      <c r="F3240" s="67"/>
      <c r="G3240" s="67"/>
      <c r="H3240" s="67"/>
    </row>
    <row r="3241" spans="1:8" s="2" customFormat="1" x14ac:dyDescent="0.25">
      <c r="A3241" t="s">
        <v>1052</v>
      </c>
      <c r="B3241"/>
      <c r="C3241" t="s">
        <v>717</v>
      </c>
      <c r="D3241"/>
      <c r="E3241" t="s">
        <v>4298</v>
      </c>
      <c r="F3241" s="67"/>
      <c r="G3241" s="67"/>
      <c r="H3241" s="67"/>
    </row>
    <row r="3242" spans="1:8" s="2" customFormat="1" x14ac:dyDescent="0.25">
      <c r="A3242" t="s">
        <v>1052</v>
      </c>
      <c r="B3242"/>
      <c r="C3242" t="s">
        <v>717</v>
      </c>
      <c r="D3242"/>
      <c r="E3242" t="s">
        <v>4299</v>
      </c>
      <c r="F3242" s="67"/>
      <c r="G3242" s="67"/>
      <c r="H3242" s="67"/>
    </row>
    <row r="3243" spans="1:8" s="2" customFormat="1" x14ac:dyDescent="0.25">
      <c r="A3243" t="s">
        <v>1052</v>
      </c>
      <c r="B3243"/>
      <c r="C3243" t="s">
        <v>717</v>
      </c>
      <c r="D3243"/>
      <c r="E3243" t="s">
        <v>4300</v>
      </c>
      <c r="F3243" s="67"/>
      <c r="G3243" s="67"/>
      <c r="H3243" s="67"/>
    </row>
    <row r="3244" spans="1:8" s="2" customFormat="1" x14ac:dyDescent="0.25">
      <c r="A3244" t="s">
        <v>1052</v>
      </c>
      <c r="B3244"/>
      <c r="C3244" t="s">
        <v>717</v>
      </c>
      <c r="D3244"/>
      <c r="E3244" t="s">
        <v>4301</v>
      </c>
      <c r="F3244" s="67"/>
      <c r="G3244" s="67"/>
      <c r="H3244" s="67"/>
    </row>
    <row r="3245" spans="1:8" s="2" customFormat="1" x14ac:dyDescent="0.25">
      <c r="A3245" t="s">
        <v>1052</v>
      </c>
      <c r="B3245"/>
      <c r="C3245" t="s">
        <v>717</v>
      </c>
      <c r="D3245"/>
      <c r="E3245" t="s">
        <v>4302</v>
      </c>
      <c r="F3245" s="67"/>
      <c r="G3245" s="67"/>
      <c r="H3245" s="67"/>
    </row>
    <row r="3246" spans="1:8" s="2" customFormat="1" x14ac:dyDescent="0.25">
      <c r="A3246" t="s">
        <v>1052</v>
      </c>
      <c r="B3246"/>
      <c r="C3246" t="s">
        <v>717</v>
      </c>
      <c r="D3246"/>
      <c r="E3246" t="s">
        <v>4303</v>
      </c>
      <c r="F3246" s="67"/>
      <c r="G3246" s="67"/>
      <c r="H3246" s="67"/>
    </row>
    <row r="3247" spans="1:8" s="2" customFormat="1" x14ac:dyDescent="0.25">
      <c r="A3247" t="s">
        <v>1052</v>
      </c>
      <c r="B3247"/>
      <c r="C3247" t="s">
        <v>717</v>
      </c>
      <c r="D3247"/>
      <c r="E3247" t="s">
        <v>4304</v>
      </c>
      <c r="F3247" s="67"/>
      <c r="G3247" s="67"/>
      <c r="H3247" s="67"/>
    </row>
    <row r="3248" spans="1:8" s="2" customFormat="1" x14ac:dyDescent="0.25">
      <c r="A3248" t="s">
        <v>1052</v>
      </c>
      <c r="B3248"/>
      <c r="C3248" t="s">
        <v>717</v>
      </c>
      <c r="D3248"/>
      <c r="E3248" t="s">
        <v>4305</v>
      </c>
      <c r="F3248" s="67"/>
      <c r="G3248" s="67"/>
      <c r="H3248" s="67"/>
    </row>
    <row r="3249" spans="1:8" s="2" customFormat="1" x14ac:dyDescent="0.25">
      <c r="A3249" t="s">
        <v>1052</v>
      </c>
      <c r="B3249"/>
      <c r="C3249" t="s">
        <v>717</v>
      </c>
      <c r="D3249"/>
      <c r="E3249" t="s">
        <v>4306</v>
      </c>
      <c r="F3249" s="67"/>
      <c r="G3249" s="67"/>
      <c r="H3249" s="67"/>
    </row>
    <row r="3250" spans="1:8" s="2" customFormat="1" x14ac:dyDescent="0.25">
      <c r="A3250" t="s">
        <v>1052</v>
      </c>
      <c r="B3250"/>
      <c r="C3250" t="s">
        <v>717</v>
      </c>
      <c r="D3250"/>
      <c r="E3250" t="s">
        <v>4307</v>
      </c>
      <c r="F3250" s="67"/>
      <c r="G3250" s="67"/>
      <c r="H3250" s="67"/>
    </row>
    <row r="3251" spans="1:8" s="2" customFormat="1" x14ac:dyDescent="0.25">
      <c r="A3251" t="s">
        <v>1052</v>
      </c>
      <c r="B3251"/>
      <c r="C3251" t="s">
        <v>717</v>
      </c>
      <c r="D3251"/>
      <c r="E3251" t="s">
        <v>4308</v>
      </c>
      <c r="F3251" s="67"/>
      <c r="G3251" s="67"/>
      <c r="H3251" s="67"/>
    </row>
    <row r="3252" spans="1:8" s="2" customFormat="1" x14ac:dyDescent="0.25">
      <c r="A3252" t="s">
        <v>1052</v>
      </c>
      <c r="B3252"/>
      <c r="C3252" t="s">
        <v>717</v>
      </c>
      <c r="D3252"/>
      <c r="E3252" t="s">
        <v>4309</v>
      </c>
      <c r="F3252" s="67"/>
      <c r="G3252" s="67"/>
      <c r="H3252" s="67"/>
    </row>
    <row r="3253" spans="1:8" s="2" customFormat="1" x14ac:dyDescent="0.25">
      <c r="A3253" t="s">
        <v>1052</v>
      </c>
      <c r="B3253"/>
      <c r="C3253" t="s">
        <v>717</v>
      </c>
      <c r="D3253"/>
      <c r="E3253" t="s">
        <v>4310</v>
      </c>
      <c r="F3253" s="67"/>
      <c r="G3253" s="67"/>
      <c r="H3253" s="67"/>
    </row>
    <row r="3254" spans="1:8" s="2" customFormat="1" x14ac:dyDescent="0.25">
      <c r="A3254" t="s">
        <v>1052</v>
      </c>
      <c r="B3254"/>
      <c r="C3254" t="s">
        <v>717</v>
      </c>
      <c r="D3254"/>
      <c r="E3254" t="s">
        <v>4311</v>
      </c>
      <c r="F3254" s="67"/>
      <c r="G3254" s="67"/>
      <c r="H3254" s="67"/>
    </row>
    <row r="3255" spans="1:8" s="2" customFormat="1" x14ac:dyDescent="0.25">
      <c r="A3255" t="s">
        <v>1052</v>
      </c>
      <c r="B3255"/>
      <c r="C3255" t="s">
        <v>717</v>
      </c>
      <c r="D3255"/>
      <c r="E3255" t="s">
        <v>4312</v>
      </c>
      <c r="F3255" s="67"/>
      <c r="G3255" s="67"/>
      <c r="H3255" s="67"/>
    </row>
    <row r="3256" spans="1:8" s="2" customFormat="1" x14ac:dyDescent="0.25">
      <c r="A3256" t="s">
        <v>1052</v>
      </c>
      <c r="B3256"/>
      <c r="C3256" t="s">
        <v>717</v>
      </c>
      <c r="D3256"/>
      <c r="E3256" t="s">
        <v>4313</v>
      </c>
      <c r="F3256" s="67"/>
      <c r="G3256" s="67"/>
      <c r="H3256" s="67"/>
    </row>
    <row r="3257" spans="1:8" s="2" customFormat="1" x14ac:dyDescent="0.25">
      <c r="A3257" t="s">
        <v>1052</v>
      </c>
      <c r="B3257"/>
      <c r="C3257" t="s">
        <v>717</v>
      </c>
      <c r="D3257"/>
      <c r="E3257" t="s">
        <v>4314</v>
      </c>
      <c r="F3257" s="67"/>
      <c r="G3257" s="67"/>
      <c r="H3257" s="67"/>
    </row>
    <row r="3258" spans="1:8" s="2" customFormat="1" x14ac:dyDescent="0.25">
      <c r="A3258" t="s">
        <v>1052</v>
      </c>
      <c r="B3258"/>
      <c r="C3258" t="s">
        <v>722</v>
      </c>
      <c r="D3258"/>
      <c r="E3258" t="s">
        <v>4315</v>
      </c>
      <c r="F3258" s="67"/>
      <c r="G3258" s="67"/>
      <c r="H3258" s="67"/>
    </row>
    <row r="3259" spans="1:8" s="2" customFormat="1" x14ac:dyDescent="0.25">
      <c r="A3259" t="s">
        <v>1052</v>
      </c>
      <c r="B3259"/>
      <c r="C3259" t="s">
        <v>722</v>
      </c>
      <c r="D3259"/>
      <c r="E3259" t="s">
        <v>4316</v>
      </c>
      <c r="F3259" s="67"/>
      <c r="G3259" s="67"/>
      <c r="H3259" s="67"/>
    </row>
    <row r="3260" spans="1:8" s="2" customFormat="1" x14ac:dyDescent="0.25">
      <c r="A3260" t="s">
        <v>1052</v>
      </c>
      <c r="B3260"/>
      <c r="C3260" t="s">
        <v>722</v>
      </c>
      <c r="D3260"/>
      <c r="E3260" t="s">
        <v>4317</v>
      </c>
      <c r="F3260" s="67"/>
      <c r="G3260" s="67"/>
      <c r="H3260" s="67"/>
    </row>
    <row r="3261" spans="1:8" s="2" customFormat="1" x14ac:dyDescent="0.25">
      <c r="A3261" t="s">
        <v>1052</v>
      </c>
      <c r="B3261"/>
      <c r="C3261" t="s">
        <v>722</v>
      </c>
      <c r="D3261"/>
      <c r="E3261" t="s">
        <v>4318</v>
      </c>
      <c r="F3261" s="67"/>
      <c r="G3261" s="67"/>
      <c r="H3261" s="67"/>
    </row>
    <row r="3262" spans="1:8" s="2" customFormat="1" x14ac:dyDescent="0.25">
      <c r="A3262" t="s">
        <v>1052</v>
      </c>
      <c r="B3262"/>
      <c r="C3262" t="s">
        <v>722</v>
      </c>
      <c r="D3262"/>
      <c r="E3262" t="s">
        <v>2352</v>
      </c>
      <c r="F3262" s="67"/>
      <c r="G3262" s="67"/>
      <c r="H3262" s="67"/>
    </row>
    <row r="3263" spans="1:8" s="2" customFormat="1" x14ac:dyDescent="0.25">
      <c r="A3263" t="s">
        <v>1052</v>
      </c>
      <c r="B3263"/>
      <c r="C3263" t="s">
        <v>722</v>
      </c>
      <c r="D3263"/>
      <c r="E3263" t="s">
        <v>4319</v>
      </c>
      <c r="F3263" s="67"/>
      <c r="G3263" s="67"/>
      <c r="H3263" s="67"/>
    </row>
    <row r="3264" spans="1:8" s="2" customFormat="1" x14ac:dyDescent="0.25">
      <c r="A3264" t="s">
        <v>1052</v>
      </c>
      <c r="B3264"/>
      <c r="C3264" t="s">
        <v>722</v>
      </c>
      <c r="D3264"/>
      <c r="E3264" t="s">
        <v>4320</v>
      </c>
      <c r="F3264" s="67"/>
      <c r="G3264" s="67"/>
      <c r="H3264" s="67"/>
    </row>
    <row r="3265" spans="1:8" s="2" customFormat="1" x14ac:dyDescent="0.25">
      <c r="A3265" t="s">
        <v>1052</v>
      </c>
      <c r="B3265"/>
      <c r="C3265" t="s">
        <v>722</v>
      </c>
      <c r="D3265"/>
      <c r="E3265" t="s">
        <v>4321</v>
      </c>
      <c r="F3265" s="67"/>
      <c r="G3265" s="67"/>
      <c r="H3265" s="67"/>
    </row>
    <row r="3266" spans="1:8" s="2" customFormat="1" x14ac:dyDescent="0.25">
      <c r="A3266" t="s">
        <v>1052</v>
      </c>
      <c r="B3266"/>
      <c r="C3266" t="s">
        <v>722</v>
      </c>
      <c r="D3266"/>
      <c r="E3266" t="s">
        <v>4322</v>
      </c>
      <c r="F3266" s="67"/>
      <c r="G3266" s="67"/>
      <c r="H3266" s="67"/>
    </row>
    <row r="3267" spans="1:8" s="2" customFormat="1" x14ac:dyDescent="0.25">
      <c r="A3267" t="s">
        <v>1052</v>
      </c>
      <c r="B3267"/>
      <c r="C3267" t="s">
        <v>722</v>
      </c>
      <c r="D3267"/>
      <c r="E3267" t="s">
        <v>4323</v>
      </c>
      <c r="F3267" s="67"/>
      <c r="G3267" s="67"/>
      <c r="H3267" s="67"/>
    </row>
    <row r="3268" spans="1:8" s="2" customFormat="1" x14ac:dyDescent="0.25">
      <c r="A3268" t="s">
        <v>1052</v>
      </c>
      <c r="B3268"/>
      <c r="C3268" t="s">
        <v>722</v>
      </c>
      <c r="D3268"/>
      <c r="E3268" t="s">
        <v>4324</v>
      </c>
      <c r="F3268" s="67"/>
      <c r="G3268" s="67"/>
      <c r="H3268" s="67"/>
    </row>
    <row r="3269" spans="1:8" s="2" customFormat="1" x14ac:dyDescent="0.25">
      <c r="A3269" t="s">
        <v>1052</v>
      </c>
      <c r="B3269"/>
      <c r="C3269" t="s">
        <v>722</v>
      </c>
      <c r="D3269"/>
      <c r="E3269" t="s">
        <v>4325</v>
      </c>
      <c r="F3269" s="67"/>
      <c r="G3269" s="67"/>
      <c r="H3269" s="67"/>
    </row>
    <row r="3270" spans="1:8" s="2" customFormat="1" x14ac:dyDescent="0.25">
      <c r="A3270" t="s">
        <v>1052</v>
      </c>
      <c r="B3270"/>
      <c r="C3270" t="s">
        <v>722</v>
      </c>
      <c r="D3270"/>
      <c r="E3270" t="s">
        <v>4326</v>
      </c>
      <c r="F3270" s="67"/>
      <c r="G3270" s="67"/>
      <c r="H3270" s="67"/>
    </row>
    <row r="3271" spans="1:8" s="2" customFormat="1" x14ac:dyDescent="0.25">
      <c r="A3271" t="s">
        <v>1052</v>
      </c>
      <c r="B3271"/>
      <c r="C3271" t="s">
        <v>722</v>
      </c>
      <c r="D3271"/>
      <c r="E3271" t="s">
        <v>4327</v>
      </c>
      <c r="F3271" s="67"/>
      <c r="G3271" s="67"/>
      <c r="H3271" s="67"/>
    </row>
    <row r="3272" spans="1:8" s="2" customFormat="1" x14ac:dyDescent="0.25">
      <c r="A3272" t="s">
        <v>1052</v>
      </c>
      <c r="B3272"/>
      <c r="C3272" t="s">
        <v>722</v>
      </c>
      <c r="D3272"/>
      <c r="E3272" t="s">
        <v>4328</v>
      </c>
      <c r="F3272" s="67"/>
      <c r="G3272" s="67"/>
      <c r="H3272" s="67"/>
    </row>
    <row r="3273" spans="1:8" s="2" customFormat="1" x14ac:dyDescent="0.25">
      <c r="A3273" t="s">
        <v>1052</v>
      </c>
      <c r="B3273"/>
      <c r="C3273" t="s">
        <v>722</v>
      </c>
      <c r="D3273"/>
      <c r="E3273" t="s">
        <v>4329</v>
      </c>
      <c r="F3273" s="67"/>
      <c r="G3273" s="67"/>
      <c r="H3273" s="67"/>
    </row>
    <row r="3274" spans="1:8" s="2" customFormat="1" x14ac:dyDescent="0.25">
      <c r="A3274" t="s">
        <v>1052</v>
      </c>
      <c r="B3274"/>
      <c r="C3274" t="s">
        <v>722</v>
      </c>
      <c r="D3274"/>
      <c r="E3274" t="s">
        <v>4330</v>
      </c>
      <c r="F3274" s="67"/>
      <c r="G3274" s="67"/>
      <c r="H3274" s="67"/>
    </row>
    <row r="3275" spans="1:8" s="2" customFormat="1" x14ac:dyDescent="0.25">
      <c r="A3275" t="s">
        <v>1052</v>
      </c>
      <c r="B3275"/>
      <c r="C3275" t="s">
        <v>722</v>
      </c>
      <c r="D3275"/>
      <c r="E3275" t="s">
        <v>4331</v>
      </c>
      <c r="F3275" s="67"/>
      <c r="G3275" s="67"/>
      <c r="H3275" s="67"/>
    </row>
    <row r="3276" spans="1:8" s="2" customFormat="1" x14ac:dyDescent="0.25">
      <c r="A3276" t="s">
        <v>1052</v>
      </c>
      <c r="B3276"/>
      <c r="C3276" t="s">
        <v>722</v>
      </c>
      <c r="D3276"/>
      <c r="E3276" t="s">
        <v>4332</v>
      </c>
      <c r="F3276" s="67"/>
      <c r="G3276" s="67"/>
      <c r="H3276" s="67"/>
    </row>
    <row r="3277" spans="1:8" s="2" customFormat="1" x14ac:dyDescent="0.25">
      <c r="A3277" t="s">
        <v>1052</v>
      </c>
      <c r="B3277"/>
      <c r="C3277" t="s">
        <v>722</v>
      </c>
      <c r="D3277"/>
      <c r="E3277" t="s">
        <v>4333</v>
      </c>
      <c r="F3277" s="67"/>
      <c r="G3277" s="67"/>
      <c r="H3277" s="67"/>
    </row>
    <row r="3278" spans="1:8" s="2" customFormat="1" x14ac:dyDescent="0.25">
      <c r="A3278" t="s">
        <v>1052</v>
      </c>
      <c r="B3278"/>
      <c r="C3278" t="s">
        <v>722</v>
      </c>
      <c r="D3278"/>
      <c r="E3278" t="s">
        <v>4334</v>
      </c>
      <c r="F3278" s="67"/>
      <c r="G3278" s="67"/>
      <c r="H3278" s="67"/>
    </row>
    <row r="3279" spans="1:8" s="2" customFormat="1" x14ac:dyDescent="0.25">
      <c r="A3279" t="s">
        <v>1052</v>
      </c>
      <c r="B3279"/>
      <c r="C3279" t="s">
        <v>722</v>
      </c>
      <c r="D3279"/>
      <c r="E3279" t="s">
        <v>4335</v>
      </c>
      <c r="F3279" s="67"/>
      <c r="G3279" s="67"/>
      <c r="H3279" s="67"/>
    </row>
    <row r="3280" spans="1:8" s="2" customFormat="1" x14ac:dyDescent="0.25">
      <c r="A3280" t="s">
        <v>1052</v>
      </c>
      <c r="B3280"/>
      <c r="C3280" t="s">
        <v>722</v>
      </c>
      <c r="D3280"/>
      <c r="E3280" t="s">
        <v>4336</v>
      </c>
      <c r="F3280" s="67"/>
      <c r="G3280" s="67"/>
      <c r="H3280" s="67"/>
    </row>
    <row r="3281" spans="1:8" s="2" customFormat="1" x14ac:dyDescent="0.25">
      <c r="A3281" t="s">
        <v>1052</v>
      </c>
      <c r="B3281"/>
      <c r="C3281" t="s">
        <v>4337</v>
      </c>
      <c r="D3281"/>
      <c r="E3281" t="s">
        <v>3651</v>
      </c>
      <c r="F3281" s="67"/>
      <c r="G3281" s="67"/>
      <c r="H3281" s="67"/>
    </row>
    <row r="3282" spans="1:8" s="2" customFormat="1" x14ac:dyDescent="0.25">
      <c r="A3282" t="s">
        <v>1052</v>
      </c>
      <c r="B3282"/>
      <c r="C3282" t="s">
        <v>724</v>
      </c>
      <c r="D3282" t="s">
        <v>4338</v>
      </c>
      <c r="E3282" t="s">
        <v>4339</v>
      </c>
      <c r="F3282" s="67"/>
      <c r="G3282" s="67"/>
      <c r="H3282" s="67"/>
    </row>
    <row r="3283" spans="1:8" s="2" customFormat="1" x14ac:dyDescent="0.25">
      <c r="A3283" t="s">
        <v>1052</v>
      </c>
      <c r="B3283"/>
      <c r="C3283" t="s">
        <v>724</v>
      </c>
      <c r="D3283" t="s">
        <v>4338</v>
      </c>
      <c r="E3283" t="s">
        <v>4340</v>
      </c>
      <c r="F3283" s="67"/>
      <c r="G3283" s="67"/>
      <c r="H3283" s="67"/>
    </row>
    <row r="3284" spans="1:8" s="2" customFormat="1" x14ac:dyDescent="0.25">
      <c r="A3284" t="s">
        <v>1052</v>
      </c>
      <c r="B3284"/>
      <c r="C3284" t="s">
        <v>724</v>
      </c>
      <c r="D3284" t="s">
        <v>4338</v>
      </c>
      <c r="E3284" t="s">
        <v>4341</v>
      </c>
      <c r="F3284" s="67"/>
      <c r="G3284" s="67"/>
      <c r="H3284" s="67"/>
    </row>
    <row r="3285" spans="1:8" s="2" customFormat="1" x14ac:dyDescent="0.25">
      <c r="A3285" t="s">
        <v>1052</v>
      </c>
      <c r="B3285"/>
      <c r="C3285" t="s">
        <v>724</v>
      </c>
      <c r="D3285" t="s">
        <v>4338</v>
      </c>
      <c r="E3285" t="s">
        <v>4342</v>
      </c>
      <c r="F3285" s="67"/>
      <c r="G3285" s="67"/>
      <c r="H3285" s="67"/>
    </row>
    <row r="3286" spans="1:8" s="2" customFormat="1" x14ac:dyDescent="0.25">
      <c r="A3286" t="s">
        <v>1052</v>
      </c>
      <c r="B3286"/>
      <c r="C3286" t="s">
        <v>724</v>
      </c>
      <c r="D3286" t="s">
        <v>4338</v>
      </c>
      <c r="E3286" t="s">
        <v>4343</v>
      </c>
      <c r="F3286" s="67"/>
      <c r="G3286" s="67"/>
      <c r="H3286" s="67"/>
    </row>
    <row r="3287" spans="1:8" s="2" customFormat="1" x14ac:dyDescent="0.25">
      <c r="A3287" t="s">
        <v>1052</v>
      </c>
      <c r="B3287"/>
      <c r="C3287" t="s">
        <v>724</v>
      </c>
      <c r="D3287" t="s">
        <v>4338</v>
      </c>
      <c r="E3287" t="s">
        <v>4344</v>
      </c>
      <c r="F3287" s="67"/>
      <c r="G3287" s="67"/>
      <c r="H3287" s="67"/>
    </row>
    <row r="3288" spans="1:8" s="2" customFormat="1" x14ac:dyDescent="0.25">
      <c r="A3288" t="s">
        <v>1052</v>
      </c>
      <c r="B3288"/>
      <c r="C3288" t="s">
        <v>724</v>
      </c>
      <c r="D3288" t="s">
        <v>4338</v>
      </c>
      <c r="E3288" t="s">
        <v>4345</v>
      </c>
      <c r="F3288" s="67"/>
      <c r="G3288" s="67"/>
      <c r="H3288" s="67"/>
    </row>
    <row r="3289" spans="1:8" s="2" customFormat="1" x14ac:dyDescent="0.25">
      <c r="A3289" t="s">
        <v>1052</v>
      </c>
      <c r="B3289"/>
      <c r="C3289" t="s">
        <v>724</v>
      </c>
      <c r="D3289" t="s">
        <v>4338</v>
      </c>
      <c r="E3289" t="s">
        <v>4346</v>
      </c>
      <c r="F3289" s="67"/>
      <c r="G3289" s="67"/>
      <c r="H3289" s="67"/>
    </row>
    <row r="3290" spans="1:8" s="2" customFormat="1" x14ac:dyDescent="0.25">
      <c r="A3290" t="s">
        <v>1052</v>
      </c>
      <c r="B3290"/>
      <c r="C3290" t="s">
        <v>724</v>
      </c>
      <c r="D3290" t="s">
        <v>4338</v>
      </c>
      <c r="E3290" t="s">
        <v>4347</v>
      </c>
      <c r="F3290" s="67"/>
      <c r="G3290" s="67"/>
      <c r="H3290" s="67"/>
    </row>
    <row r="3291" spans="1:8" s="2" customFormat="1" x14ac:dyDescent="0.25">
      <c r="A3291" t="s">
        <v>1052</v>
      </c>
      <c r="B3291"/>
      <c r="C3291" t="s">
        <v>724</v>
      </c>
      <c r="D3291" t="s">
        <v>4338</v>
      </c>
      <c r="E3291" t="s">
        <v>4348</v>
      </c>
      <c r="F3291" s="67"/>
      <c r="G3291" s="67"/>
      <c r="H3291" s="67"/>
    </row>
    <row r="3292" spans="1:8" s="2" customFormat="1" x14ac:dyDescent="0.25">
      <c r="A3292" t="s">
        <v>1052</v>
      </c>
      <c r="B3292"/>
      <c r="C3292" t="s">
        <v>724</v>
      </c>
      <c r="D3292" t="s">
        <v>4338</v>
      </c>
      <c r="E3292" t="s">
        <v>4349</v>
      </c>
      <c r="F3292" s="67"/>
      <c r="G3292" s="67"/>
      <c r="H3292" s="67"/>
    </row>
    <row r="3293" spans="1:8" s="2" customFormat="1" x14ac:dyDescent="0.25">
      <c r="A3293" t="s">
        <v>1052</v>
      </c>
      <c r="B3293"/>
      <c r="C3293" t="s">
        <v>724</v>
      </c>
      <c r="D3293" t="s">
        <v>4338</v>
      </c>
      <c r="E3293" t="s">
        <v>4350</v>
      </c>
      <c r="F3293" s="67"/>
      <c r="G3293" s="67"/>
      <c r="H3293" s="67"/>
    </row>
    <row r="3294" spans="1:8" s="2" customFormat="1" x14ac:dyDescent="0.25">
      <c r="A3294" t="s">
        <v>1052</v>
      </c>
      <c r="B3294"/>
      <c r="C3294" t="s">
        <v>724</v>
      </c>
      <c r="D3294" t="s">
        <v>4338</v>
      </c>
      <c r="E3294" t="s">
        <v>4351</v>
      </c>
      <c r="F3294" s="67"/>
      <c r="G3294" s="67"/>
      <c r="H3294" s="67"/>
    </row>
    <row r="3295" spans="1:8" s="2" customFormat="1" x14ac:dyDescent="0.25">
      <c r="A3295" t="s">
        <v>1052</v>
      </c>
      <c r="B3295"/>
      <c r="C3295" t="s">
        <v>724</v>
      </c>
      <c r="D3295"/>
      <c r="E3295" t="s">
        <v>4352</v>
      </c>
      <c r="F3295" s="67"/>
      <c r="G3295" s="67"/>
      <c r="H3295" s="67"/>
    </row>
    <row r="3296" spans="1:8" s="2" customFormat="1" x14ac:dyDescent="0.25">
      <c r="A3296" t="s">
        <v>1052</v>
      </c>
      <c r="B3296"/>
      <c r="C3296" t="s">
        <v>724</v>
      </c>
      <c r="D3296"/>
      <c r="E3296" t="s">
        <v>4353</v>
      </c>
      <c r="F3296" s="67"/>
      <c r="G3296" s="67"/>
      <c r="H3296" s="67"/>
    </row>
    <row r="3297" spans="1:8" s="2" customFormat="1" x14ac:dyDescent="0.25">
      <c r="A3297" t="s">
        <v>1052</v>
      </c>
      <c r="B3297"/>
      <c r="C3297" t="s">
        <v>724</v>
      </c>
      <c r="D3297"/>
      <c r="E3297" t="s">
        <v>4354</v>
      </c>
      <c r="F3297" s="67"/>
      <c r="G3297" s="67"/>
      <c r="H3297" s="67"/>
    </row>
    <row r="3298" spans="1:8" s="2" customFormat="1" x14ac:dyDescent="0.25">
      <c r="A3298" t="s">
        <v>1052</v>
      </c>
      <c r="B3298"/>
      <c r="C3298" t="s">
        <v>724</v>
      </c>
      <c r="D3298"/>
      <c r="E3298" t="s">
        <v>4355</v>
      </c>
      <c r="F3298" s="67"/>
      <c r="G3298" s="67"/>
      <c r="H3298" s="67"/>
    </row>
    <row r="3299" spans="1:8" s="2" customFormat="1" x14ac:dyDescent="0.25">
      <c r="A3299" t="s">
        <v>1052</v>
      </c>
      <c r="B3299"/>
      <c r="C3299" t="s">
        <v>724</v>
      </c>
      <c r="D3299"/>
      <c r="E3299" t="s">
        <v>4356</v>
      </c>
      <c r="F3299" s="67"/>
      <c r="G3299" s="67"/>
      <c r="H3299" s="67"/>
    </row>
    <row r="3300" spans="1:8" s="2" customFormat="1" x14ac:dyDescent="0.25">
      <c r="A3300" t="s">
        <v>1052</v>
      </c>
      <c r="B3300"/>
      <c r="C3300" t="s">
        <v>724</v>
      </c>
      <c r="D3300"/>
      <c r="E3300" t="s">
        <v>4357</v>
      </c>
      <c r="F3300" s="67"/>
      <c r="G3300" s="67"/>
      <c r="H3300" s="67"/>
    </row>
    <row r="3301" spans="1:8" s="2" customFormat="1" x14ac:dyDescent="0.25">
      <c r="A3301" t="s">
        <v>1052</v>
      </c>
      <c r="B3301"/>
      <c r="C3301" t="s">
        <v>724</v>
      </c>
      <c r="D3301"/>
      <c r="E3301" t="s">
        <v>4358</v>
      </c>
      <c r="F3301" s="67"/>
      <c r="G3301" s="67"/>
      <c r="H3301" s="67"/>
    </row>
    <row r="3302" spans="1:8" s="2" customFormat="1" x14ac:dyDescent="0.25">
      <c r="A3302" t="s">
        <v>1052</v>
      </c>
      <c r="B3302"/>
      <c r="C3302" t="s">
        <v>724</v>
      </c>
      <c r="D3302"/>
      <c r="E3302" t="s">
        <v>1442</v>
      </c>
      <c r="F3302" s="67"/>
      <c r="G3302" s="67"/>
      <c r="H3302" s="67"/>
    </row>
    <row r="3303" spans="1:8" s="2" customFormat="1" x14ac:dyDescent="0.25">
      <c r="A3303" t="s">
        <v>1052</v>
      </c>
      <c r="B3303"/>
      <c r="C3303" t="s">
        <v>724</v>
      </c>
      <c r="D3303"/>
      <c r="E3303" t="s">
        <v>4359</v>
      </c>
      <c r="F3303" s="67"/>
      <c r="G3303" s="67"/>
      <c r="H3303" s="67"/>
    </row>
    <row r="3304" spans="1:8" s="2" customFormat="1" x14ac:dyDescent="0.25">
      <c r="A3304" t="s">
        <v>1052</v>
      </c>
      <c r="B3304"/>
      <c r="C3304" t="s">
        <v>724</v>
      </c>
      <c r="D3304"/>
      <c r="E3304" t="s">
        <v>4360</v>
      </c>
      <c r="F3304" s="67"/>
      <c r="G3304" s="67"/>
      <c r="H3304" s="67"/>
    </row>
    <row r="3305" spans="1:8" s="2" customFormat="1" x14ac:dyDescent="0.25">
      <c r="A3305" t="s">
        <v>1052</v>
      </c>
      <c r="B3305"/>
      <c r="C3305" t="s">
        <v>724</v>
      </c>
      <c r="D3305"/>
      <c r="E3305" t="s">
        <v>4361</v>
      </c>
      <c r="F3305" s="67"/>
      <c r="G3305" s="67"/>
      <c r="H3305" s="67"/>
    </row>
    <row r="3306" spans="1:8" s="2" customFormat="1" x14ac:dyDescent="0.25">
      <c r="A3306" t="s">
        <v>1052</v>
      </c>
      <c r="B3306"/>
      <c r="C3306" t="s">
        <v>724</v>
      </c>
      <c r="D3306"/>
      <c r="E3306" t="s">
        <v>4362</v>
      </c>
      <c r="F3306" s="67"/>
      <c r="G3306" s="67"/>
      <c r="H3306" s="67"/>
    </row>
    <row r="3307" spans="1:8" s="2" customFormat="1" x14ac:dyDescent="0.25">
      <c r="A3307" t="s">
        <v>1052</v>
      </c>
      <c r="B3307"/>
      <c r="C3307" t="s">
        <v>724</v>
      </c>
      <c r="D3307"/>
      <c r="E3307" t="s">
        <v>4363</v>
      </c>
      <c r="F3307" s="67"/>
      <c r="G3307" s="67"/>
      <c r="H3307" s="67"/>
    </row>
    <row r="3308" spans="1:8" s="2" customFormat="1" x14ac:dyDescent="0.25">
      <c r="A3308" t="s">
        <v>1052</v>
      </c>
      <c r="B3308"/>
      <c r="C3308" t="s">
        <v>724</v>
      </c>
      <c r="D3308"/>
      <c r="E3308" t="s">
        <v>4364</v>
      </c>
      <c r="F3308" s="67"/>
      <c r="G3308" s="67"/>
      <c r="H3308" s="67"/>
    </row>
    <row r="3309" spans="1:8" s="2" customFormat="1" x14ac:dyDescent="0.25">
      <c r="A3309" t="s">
        <v>1052</v>
      </c>
      <c r="B3309"/>
      <c r="C3309" t="s">
        <v>724</v>
      </c>
      <c r="D3309"/>
      <c r="E3309" t="s">
        <v>4365</v>
      </c>
      <c r="F3309" s="67"/>
      <c r="G3309" s="67"/>
      <c r="H3309" s="67"/>
    </row>
    <row r="3310" spans="1:8" s="2" customFormat="1" x14ac:dyDescent="0.25">
      <c r="A3310" t="s">
        <v>1052</v>
      </c>
      <c r="B3310"/>
      <c r="C3310" t="s">
        <v>724</v>
      </c>
      <c r="D3310"/>
      <c r="E3310" t="s">
        <v>4366</v>
      </c>
      <c r="F3310" s="67"/>
      <c r="G3310" s="67"/>
      <c r="H3310" s="67"/>
    </row>
    <row r="3311" spans="1:8" s="2" customFormat="1" x14ac:dyDescent="0.25">
      <c r="A3311" t="s">
        <v>1052</v>
      </c>
      <c r="B3311"/>
      <c r="C3311" t="s">
        <v>724</v>
      </c>
      <c r="D3311"/>
      <c r="E3311" t="s">
        <v>4367</v>
      </c>
      <c r="F3311" s="67"/>
      <c r="G3311" s="67"/>
      <c r="H3311" s="67"/>
    </row>
    <row r="3312" spans="1:8" s="2" customFormat="1" x14ac:dyDescent="0.25">
      <c r="A3312" t="s">
        <v>1052</v>
      </c>
      <c r="B3312"/>
      <c r="C3312" t="s">
        <v>724</v>
      </c>
      <c r="D3312"/>
      <c r="E3312" t="s">
        <v>4368</v>
      </c>
      <c r="F3312" s="67"/>
      <c r="G3312" s="67"/>
      <c r="H3312" s="67"/>
    </row>
    <row r="3313" spans="1:8" s="2" customFormat="1" x14ac:dyDescent="0.25">
      <c r="A3313" t="s">
        <v>1052</v>
      </c>
      <c r="B3313"/>
      <c r="C3313" t="s">
        <v>724</v>
      </c>
      <c r="D3313"/>
      <c r="E3313" t="s">
        <v>4369</v>
      </c>
      <c r="F3313" s="67"/>
      <c r="G3313" s="67"/>
      <c r="H3313" s="67"/>
    </row>
    <row r="3314" spans="1:8" s="2" customFormat="1" x14ac:dyDescent="0.25">
      <c r="A3314" t="s">
        <v>1052</v>
      </c>
      <c r="B3314"/>
      <c r="C3314" t="s">
        <v>489</v>
      </c>
      <c r="D3314"/>
      <c r="E3314" t="s">
        <v>4370</v>
      </c>
      <c r="F3314" s="67"/>
      <c r="G3314" s="67"/>
      <c r="H3314" s="67"/>
    </row>
    <row r="3315" spans="1:8" s="2" customFormat="1" x14ac:dyDescent="0.25">
      <c r="A3315" t="s">
        <v>1052</v>
      </c>
      <c r="B3315"/>
      <c r="C3315" t="s">
        <v>489</v>
      </c>
      <c r="D3315"/>
      <c r="E3315" t="s">
        <v>4258</v>
      </c>
      <c r="F3315" s="67"/>
      <c r="G3315" s="67"/>
      <c r="H3315" s="67"/>
    </row>
    <row r="3316" spans="1:8" s="2" customFormat="1" x14ac:dyDescent="0.25">
      <c r="A3316" t="s">
        <v>1052</v>
      </c>
      <c r="B3316"/>
      <c r="C3316" t="s">
        <v>489</v>
      </c>
      <c r="D3316"/>
      <c r="E3316" t="s">
        <v>4371</v>
      </c>
      <c r="F3316" s="67"/>
      <c r="G3316" s="67"/>
      <c r="H3316" s="67"/>
    </row>
    <row r="3317" spans="1:8" s="2" customFormat="1" x14ac:dyDescent="0.25">
      <c r="A3317" t="s">
        <v>1052</v>
      </c>
      <c r="B3317"/>
      <c r="C3317" t="s">
        <v>489</v>
      </c>
      <c r="D3317"/>
      <c r="E3317" t="s">
        <v>4372</v>
      </c>
      <c r="F3317" s="67"/>
      <c r="G3317" s="67"/>
      <c r="H3317" s="67"/>
    </row>
    <row r="3318" spans="1:8" s="2" customFormat="1" x14ac:dyDescent="0.25">
      <c r="A3318" t="s">
        <v>1052</v>
      </c>
      <c r="B3318"/>
      <c r="C3318" t="s">
        <v>489</v>
      </c>
      <c r="D3318"/>
      <c r="E3318" t="s">
        <v>4373</v>
      </c>
      <c r="F3318" s="67"/>
      <c r="G3318" s="67"/>
      <c r="H3318" s="67"/>
    </row>
    <row r="3319" spans="1:8" s="2" customFormat="1" x14ac:dyDescent="0.25">
      <c r="A3319" t="s">
        <v>1052</v>
      </c>
      <c r="B3319"/>
      <c r="C3319" t="s">
        <v>489</v>
      </c>
      <c r="D3319"/>
      <c r="E3319" t="s">
        <v>4374</v>
      </c>
      <c r="F3319" s="67"/>
      <c r="G3319" s="67"/>
      <c r="H3319" s="67"/>
    </row>
    <row r="3320" spans="1:8" s="2" customFormat="1" x14ac:dyDescent="0.25">
      <c r="A3320" t="s">
        <v>1052</v>
      </c>
      <c r="B3320"/>
      <c r="C3320" t="s">
        <v>489</v>
      </c>
      <c r="D3320"/>
      <c r="E3320" t="s">
        <v>4375</v>
      </c>
      <c r="F3320" s="67"/>
      <c r="G3320" s="67"/>
      <c r="H3320" s="67"/>
    </row>
    <row r="3321" spans="1:8" s="2" customFormat="1" x14ac:dyDescent="0.25">
      <c r="A3321" t="s">
        <v>1052</v>
      </c>
      <c r="B3321"/>
      <c r="C3321" t="s">
        <v>489</v>
      </c>
      <c r="D3321"/>
      <c r="E3321" t="s">
        <v>4376</v>
      </c>
      <c r="F3321" s="67"/>
      <c r="G3321" s="67"/>
      <c r="H3321" s="67"/>
    </row>
    <row r="3322" spans="1:8" s="2" customFormat="1" x14ac:dyDescent="0.25">
      <c r="A3322" t="s">
        <v>1052</v>
      </c>
      <c r="B3322"/>
      <c r="C3322" t="s">
        <v>489</v>
      </c>
      <c r="D3322"/>
      <c r="E3322" t="s">
        <v>4377</v>
      </c>
      <c r="F3322" s="67"/>
      <c r="G3322" s="67"/>
      <c r="H3322" s="67"/>
    </row>
    <row r="3323" spans="1:8" s="2" customFormat="1" x14ac:dyDescent="0.25">
      <c r="A3323" t="s">
        <v>1052</v>
      </c>
      <c r="B3323"/>
      <c r="C3323" t="s">
        <v>726</v>
      </c>
      <c r="D3323"/>
      <c r="E3323" t="s">
        <v>4378</v>
      </c>
      <c r="F3323" s="67"/>
      <c r="G3323" s="67"/>
      <c r="H3323" s="67"/>
    </row>
    <row r="3324" spans="1:8" s="2" customFormat="1" x14ac:dyDescent="0.25">
      <c r="A3324" t="s">
        <v>1052</v>
      </c>
      <c r="B3324"/>
      <c r="C3324" t="s">
        <v>726</v>
      </c>
      <c r="D3324"/>
      <c r="E3324" t="s">
        <v>4379</v>
      </c>
      <c r="F3324" s="67"/>
      <c r="G3324" s="67"/>
      <c r="H3324" s="67"/>
    </row>
    <row r="3325" spans="1:8" s="2" customFormat="1" x14ac:dyDescent="0.25">
      <c r="A3325" t="s">
        <v>1052</v>
      </c>
      <c r="B3325"/>
      <c r="C3325" t="s">
        <v>726</v>
      </c>
      <c r="D3325"/>
      <c r="E3325" t="s">
        <v>4380</v>
      </c>
      <c r="F3325" s="67"/>
      <c r="G3325" s="67"/>
      <c r="H3325" s="67"/>
    </row>
    <row r="3326" spans="1:8" s="2" customFormat="1" x14ac:dyDescent="0.25">
      <c r="A3326" t="s">
        <v>1052</v>
      </c>
      <c r="B3326"/>
      <c r="C3326" t="s">
        <v>726</v>
      </c>
      <c r="D3326"/>
      <c r="E3326" t="s">
        <v>4381</v>
      </c>
      <c r="F3326" s="67"/>
      <c r="G3326" s="67"/>
      <c r="H3326" s="67"/>
    </row>
    <row r="3327" spans="1:8" s="2" customFormat="1" x14ac:dyDescent="0.25">
      <c r="A3327" t="s">
        <v>1052</v>
      </c>
      <c r="B3327"/>
      <c r="C3327" t="s">
        <v>726</v>
      </c>
      <c r="D3327"/>
      <c r="E3327" t="s">
        <v>4382</v>
      </c>
      <c r="F3327" s="67"/>
      <c r="G3327" s="67"/>
      <c r="H3327" s="67"/>
    </row>
    <row r="3328" spans="1:8" s="2" customFormat="1" x14ac:dyDescent="0.25">
      <c r="A3328" t="s">
        <v>1052</v>
      </c>
      <c r="B3328"/>
      <c r="C3328" t="s">
        <v>726</v>
      </c>
      <c r="D3328"/>
      <c r="E3328" t="s">
        <v>4383</v>
      </c>
      <c r="F3328" s="67"/>
      <c r="G3328" s="67"/>
      <c r="H3328" s="67"/>
    </row>
    <row r="3329" spans="1:8" s="2" customFormat="1" x14ac:dyDescent="0.25">
      <c r="A3329" t="s">
        <v>1052</v>
      </c>
      <c r="B3329"/>
      <c r="C3329" t="s">
        <v>726</v>
      </c>
      <c r="D3329"/>
      <c r="E3329" t="s">
        <v>4384</v>
      </c>
      <c r="F3329" s="67"/>
      <c r="G3329" s="67"/>
      <c r="H3329" s="67"/>
    </row>
    <row r="3330" spans="1:8" s="2" customFormat="1" x14ac:dyDescent="0.25">
      <c r="A3330" t="s">
        <v>1052</v>
      </c>
      <c r="B3330"/>
      <c r="C3330" t="s">
        <v>726</v>
      </c>
      <c r="D3330"/>
      <c r="E3330" t="s">
        <v>4385</v>
      </c>
      <c r="F3330" s="67"/>
      <c r="G3330" s="67"/>
      <c r="H3330" s="67"/>
    </row>
    <row r="3331" spans="1:8" s="2" customFormat="1" x14ac:dyDescent="0.25">
      <c r="A3331" t="s">
        <v>1052</v>
      </c>
      <c r="B3331"/>
      <c r="C3331" t="s">
        <v>726</v>
      </c>
      <c r="D3331"/>
      <c r="E3331" t="s">
        <v>4386</v>
      </c>
      <c r="F3331" s="67"/>
      <c r="G3331" s="67"/>
      <c r="H3331" s="67"/>
    </row>
    <row r="3332" spans="1:8" s="2" customFormat="1" x14ac:dyDescent="0.25">
      <c r="A3332" t="s">
        <v>1052</v>
      </c>
      <c r="B3332"/>
      <c r="C3332" t="s">
        <v>726</v>
      </c>
      <c r="D3332"/>
      <c r="E3332" t="s">
        <v>4387</v>
      </c>
      <c r="F3332" s="67"/>
      <c r="G3332" s="67"/>
      <c r="H3332" s="67"/>
    </row>
    <row r="3333" spans="1:8" s="2" customFormat="1" x14ac:dyDescent="0.25">
      <c r="A3333" t="s">
        <v>1052</v>
      </c>
      <c r="B3333"/>
      <c r="C3333" t="s">
        <v>726</v>
      </c>
      <c r="D3333"/>
      <c r="E3333" t="s">
        <v>4388</v>
      </c>
      <c r="F3333" s="67"/>
      <c r="G3333" s="67"/>
      <c r="H3333" s="67"/>
    </row>
    <row r="3334" spans="1:8" s="2" customFormat="1" x14ac:dyDescent="0.25">
      <c r="A3334" t="s">
        <v>1052</v>
      </c>
      <c r="B3334"/>
      <c r="C3334" t="s">
        <v>726</v>
      </c>
      <c r="D3334"/>
      <c r="E3334" t="s">
        <v>4389</v>
      </c>
      <c r="F3334" s="67"/>
      <c r="G3334" s="67"/>
      <c r="H3334" s="67"/>
    </row>
    <row r="3335" spans="1:8" s="2" customFormat="1" x14ac:dyDescent="0.25">
      <c r="A3335" t="s">
        <v>1052</v>
      </c>
      <c r="B3335"/>
      <c r="C3335" t="s">
        <v>726</v>
      </c>
      <c r="D3335"/>
      <c r="E3335" t="s">
        <v>4390</v>
      </c>
      <c r="F3335" s="67"/>
      <c r="G3335" s="67"/>
      <c r="H3335" s="67"/>
    </row>
    <row r="3336" spans="1:8" s="2" customFormat="1" x14ac:dyDescent="0.25">
      <c r="A3336" t="s">
        <v>1052</v>
      </c>
      <c r="B3336"/>
      <c r="C3336" t="s">
        <v>726</v>
      </c>
      <c r="D3336"/>
      <c r="E3336" t="s">
        <v>4391</v>
      </c>
      <c r="F3336" s="67"/>
      <c r="G3336" s="67"/>
      <c r="H3336" s="67"/>
    </row>
    <row r="3337" spans="1:8" s="2" customFormat="1" x14ac:dyDescent="0.25">
      <c r="A3337" t="s">
        <v>1052</v>
      </c>
      <c r="B3337"/>
      <c r="C3337" t="s">
        <v>726</v>
      </c>
      <c r="D3337"/>
      <c r="E3337" t="s">
        <v>4392</v>
      </c>
      <c r="F3337" s="67"/>
      <c r="G3337" s="67"/>
      <c r="H3337" s="67"/>
    </row>
    <row r="3338" spans="1:8" s="2" customFormat="1" x14ac:dyDescent="0.25">
      <c r="A3338" t="s">
        <v>1052</v>
      </c>
      <c r="B3338"/>
      <c r="C3338" t="s">
        <v>726</v>
      </c>
      <c r="D3338"/>
      <c r="E3338" t="s">
        <v>4393</v>
      </c>
      <c r="F3338" s="67"/>
      <c r="G3338" s="67"/>
      <c r="H3338" s="67"/>
    </row>
    <row r="3339" spans="1:8" s="2" customFormat="1" x14ac:dyDescent="0.25">
      <c r="A3339" t="s">
        <v>1052</v>
      </c>
      <c r="B3339"/>
      <c r="C3339" t="s">
        <v>726</v>
      </c>
      <c r="D3339"/>
      <c r="E3339" t="s">
        <v>4394</v>
      </c>
      <c r="F3339" s="67"/>
      <c r="G3339" s="67"/>
      <c r="H3339" s="67"/>
    </row>
    <row r="3340" spans="1:8" s="2" customFormat="1" x14ac:dyDescent="0.25">
      <c r="A3340" t="s">
        <v>1052</v>
      </c>
      <c r="B3340"/>
      <c r="C3340" t="s">
        <v>726</v>
      </c>
      <c r="D3340"/>
      <c r="E3340" t="s">
        <v>4395</v>
      </c>
      <c r="F3340" s="67"/>
      <c r="G3340" s="67"/>
      <c r="H3340" s="67"/>
    </row>
    <row r="3341" spans="1:8" s="2" customFormat="1" x14ac:dyDescent="0.25">
      <c r="A3341" t="s">
        <v>1052</v>
      </c>
      <c r="B3341"/>
      <c r="C3341" t="s">
        <v>491</v>
      </c>
      <c r="D3341"/>
      <c r="E3341" t="s">
        <v>4396</v>
      </c>
      <c r="F3341" s="67"/>
      <c r="G3341" s="67"/>
      <c r="H3341" s="67"/>
    </row>
    <row r="3342" spans="1:8" s="2" customFormat="1" x14ac:dyDescent="0.25">
      <c r="A3342" t="s">
        <v>1052</v>
      </c>
      <c r="B3342"/>
      <c r="C3342" t="s">
        <v>491</v>
      </c>
      <c r="D3342"/>
      <c r="E3342" t="s">
        <v>4397</v>
      </c>
      <c r="F3342" s="67"/>
      <c r="G3342" s="67"/>
      <c r="H3342" s="67"/>
    </row>
    <row r="3343" spans="1:8" s="2" customFormat="1" x14ac:dyDescent="0.25">
      <c r="A3343" t="s">
        <v>1052</v>
      </c>
      <c r="B3343"/>
      <c r="C3343" t="s">
        <v>491</v>
      </c>
      <c r="D3343"/>
      <c r="E3343" t="s">
        <v>4398</v>
      </c>
      <c r="F3343" s="67"/>
      <c r="G3343" s="67"/>
      <c r="H3343" s="67"/>
    </row>
    <row r="3344" spans="1:8" s="2" customFormat="1" x14ac:dyDescent="0.25">
      <c r="A3344" t="s">
        <v>1052</v>
      </c>
      <c r="B3344"/>
      <c r="C3344" t="s">
        <v>491</v>
      </c>
      <c r="D3344"/>
      <c r="E3344" t="s">
        <v>4399</v>
      </c>
      <c r="F3344" s="67"/>
      <c r="G3344" s="67"/>
      <c r="H3344" s="67"/>
    </row>
    <row r="3345" spans="1:8" s="2" customFormat="1" x14ac:dyDescent="0.25">
      <c r="A3345" t="s">
        <v>1052</v>
      </c>
      <c r="B3345"/>
      <c r="C3345" t="s">
        <v>491</v>
      </c>
      <c r="D3345"/>
      <c r="E3345" t="s">
        <v>4400</v>
      </c>
      <c r="F3345" s="67"/>
      <c r="G3345" s="67"/>
      <c r="H3345" s="67"/>
    </row>
    <row r="3346" spans="1:8" s="2" customFormat="1" x14ac:dyDescent="0.25">
      <c r="A3346" t="s">
        <v>1052</v>
      </c>
      <c r="B3346"/>
      <c r="C3346" t="s">
        <v>491</v>
      </c>
      <c r="D3346"/>
      <c r="E3346" t="s">
        <v>4401</v>
      </c>
      <c r="F3346" s="67"/>
      <c r="G3346" s="67"/>
      <c r="H3346" s="67"/>
    </row>
    <row r="3347" spans="1:8" s="2" customFormat="1" x14ac:dyDescent="0.25">
      <c r="A3347" t="s">
        <v>1052</v>
      </c>
      <c r="B3347"/>
      <c r="C3347" t="s">
        <v>491</v>
      </c>
      <c r="D3347"/>
      <c r="E3347" t="s">
        <v>4402</v>
      </c>
      <c r="F3347" s="67"/>
      <c r="G3347" s="67"/>
      <c r="H3347" s="67"/>
    </row>
    <row r="3348" spans="1:8" s="2" customFormat="1" x14ac:dyDescent="0.25">
      <c r="A3348" t="s">
        <v>1052</v>
      </c>
      <c r="B3348"/>
      <c r="C3348" t="s">
        <v>491</v>
      </c>
      <c r="D3348"/>
      <c r="E3348" t="s">
        <v>4403</v>
      </c>
      <c r="F3348" s="67"/>
      <c r="G3348" s="67"/>
      <c r="H3348" s="67"/>
    </row>
    <row r="3349" spans="1:8" s="2" customFormat="1" x14ac:dyDescent="0.25">
      <c r="A3349" t="s">
        <v>1052</v>
      </c>
      <c r="B3349"/>
      <c r="C3349" t="s">
        <v>491</v>
      </c>
      <c r="D3349"/>
      <c r="E3349" t="s">
        <v>4404</v>
      </c>
      <c r="F3349" s="67"/>
      <c r="G3349" s="67"/>
      <c r="H3349" s="67"/>
    </row>
    <row r="3350" spans="1:8" s="2" customFormat="1" x14ac:dyDescent="0.25">
      <c r="A3350" t="s">
        <v>1052</v>
      </c>
      <c r="B3350"/>
      <c r="C3350" t="s">
        <v>491</v>
      </c>
      <c r="D3350"/>
      <c r="E3350" t="s">
        <v>4405</v>
      </c>
      <c r="F3350" s="67"/>
      <c r="G3350" s="67"/>
      <c r="H3350" s="67"/>
    </row>
    <row r="3351" spans="1:8" s="2" customFormat="1" x14ac:dyDescent="0.25">
      <c r="A3351" t="s">
        <v>1052</v>
      </c>
      <c r="B3351"/>
      <c r="C3351" t="s">
        <v>491</v>
      </c>
      <c r="D3351"/>
      <c r="E3351" t="s">
        <v>4406</v>
      </c>
      <c r="F3351" s="67"/>
      <c r="G3351" s="67"/>
      <c r="H3351" s="67"/>
    </row>
    <row r="3352" spans="1:8" s="2" customFormat="1" x14ac:dyDescent="0.25">
      <c r="A3352" t="s">
        <v>1052</v>
      </c>
      <c r="B3352"/>
      <c r="C3352" t="s">
        <v>491</v>
      </c>
      <c r="D3352"/>
      <c r="E3352" t="s">
        <v>4407</v>
      </c>
      <c r="F3352" s="67"/>
      <c r="G3352" s="67"/>
      <c r="H3352" s="67"/>
    </row>
    <row r="3353" spans="1:8" s="2" customFormat="1" x14ac:dyDescent="0.25">
      <c r="A3353" t="s">
        <v>1052</v>
      </c>
      <c r="B3353"/>
      <c r="C3353" t="s">
        <v>491</v>
      </c>
      <c r="D3353"/>
      <c r="E3353" t="s">
        <v>4408</v>
      </c>
      <c r="F3353" s="67"/>
      <c r="G3353" s="67"/>
      <c r="H3353" s="67"/>
    </row>
    <row r="3354" spans="1:8" s="2" customFormat="1" x14ac:dyDescent="0.25">
      <c r="A3354" t="s">
        <v>1052</v>
      </c>
      <c r="B3354"/>
      <c r="C3354" t="s">
        <v>491</v>
      </c>
      <c r="D3354"/>
      <c r="E3354" t="s">
        <v>4409</v>
      </c>
      <c r="F3354" s="67"/>
      <c r="G3354" s="67"/>
      <c r="H3354" s="67"/>
    </row>
    <row r="3355" spans="1:8" s="2" customFormat="1" x14ac:dyDescent="0.25">
      <c r="A3355" t="s">
        <v>1052</v>
      </c>
      <c r="B3355"/>
      <c r="C3355" t="s">
        <v>491</v>
      </c>
      <c r="D3355"/>
      <c r="E3355" t="s">
        <v>4410</v>
      </c>
      <c r="F3355" s="67"/>
      <c r="G3355" s="67"/>
      <c r="H3355" s="67"/>
    </row>
    <row r="3356" spans="1:8" s="2" customFormat="1" x14ac:dyDescent="0.25">
      <c r="A3356" t="s">
        <v>1052</v>
      </c>
      <c r="B3356"/>
      <c r="C3356" t="s">
        <v>4411</v>
      </c>
      <c r="D3356"/>
      <c r="E3356" t="s">
        <v>4412</v>
      </c>
      <c r="F3356" s="67"/>
      <c r="G3356" s="67"/>
      <c r="H3356" s="67"/>
    </row>
    <row r="3357" spans="1:8" s="2" customFormat="1" x14ac:dyDescent="0.25">
      <c r="A3357" t="s">
        <v>1052</v>
      </c>
      <c r="B3357"/>
      <c r="C3357" t="s">
        <v>734</v>
      </c>
      <c r="D3357"/>
      <c r="E3357" t="s">
        <v>4413</v>
      </c>
      <c r="F3357" s="67"/>
      <c r="G3357" s="67"/>
      <c r="H3357" s="67"/>
    </row>
    <row r="3358" spans="1:8" s="2" customFormat="1" x14ac:dyDescent="0.25">
      <c r="A3358" t="s">
        <v>1052</v>
      </c>
      <c r="B3358"/>
      <c r="C3358" t="s">
        <v>734</v>
      </c>
      <c r="D3358"/>
      <c r="E3358" t="s">
        <v>4414</v>
      </c>
      <c r="F3358" s="67"/>
      <c r="G3358" s="67"/>
      <c r="H3358" s="67"/>
    </row>
    <row r="3359" spans="1:8" s="2" customFormat="1" x14ac:dyDescent="0.25">
      <c r="A3359" t="s">
        <v>1052</v>
      </c>
      <c r="B3359"/>
      <c r="C3359" t="s">
        <v>734</v>
      </c>
      <c r="D3359"/>
      <c r="E3359" t="s">
        <v>4415</v>
      </c>
      <c r="F3359" s="67"/>
      <c r="G3359" s="67"/>
      <c r="H3359" s="67"/>
    </row>
    <row r="3360" spans="1:8" s="2" customFormat="1" x14ac:dyDescent="0.25">
      <c r="A3360" t="s">
        <v>1052</v>
      </c>
      <c r="B3360"/>
      <c r="C3360" t="s">
        <v>734</v>
      </c>
      <c r="D3360"/>
      <c r="E3360" t="s">
        <v>4416</v>
      </c>
      <c r="F3360" s="67"/>
      <c r="G3360" s="67"/>
      <c r="H3360" s="67"/>
    </row>
    <row r="3361" spans="1:8" s="2" customFormat="1" x14ac:dyDescent="0.25">
      <c r="A3361" t="s">
        <v>1052</v>
      </c>
      <c r="B3361"/>
      <c r="C3361" t="s">
        <v>734</v>
      </c>
      <c r="D3361"/>
      <c r="E3361" t="s">
        <v>4417</v>
      </c>
      <c r="F3361" s="67"/>
      <c r="G3361" s="67"/>
      <c r="H3361" s="67"/>
    </row>
    <row r="3362" spans="1:8" s="2" customFormat="1" x14ac:dyDescent="0.25">
      <c r="A3362" t="s">
        <v>1052</v>
      </c>
      <c r="B3362"/>
      <c r="C3362" t="s">
        <v>734</v>
      </c>
      <c r="D3362"/>
      <c r="E3362" t="s">
        <v>4418</v>
      </c>
      <c r="F3362" s="67"/>
      <c r="G3362" s="67"/>
      <c r="H3362" s="67"/>
    </row>
    <row r="3363" spans="1:8" s="2" customFormat="1" x14ac:dyDescent="0.25">
      <c r="A3363" t="s">
        <v>1052</v>
      </c>
      <c r="B3363"/>
      <c r="C3363" t="s">
        <v>734</v>
      </c>
      <c r="D3363"/>
      <c r="E3363" t="s">
        <v>4419</v>
      </c>
      <c r="F3363" s="67"/>
      <c r="G3363" s="67"/>
      <c r="H3363" s="67"/>
    </row>
    <row r="3364" spans="1:8" s="2" customFormat="1" x14ac:dyDescent="0.25">
      <c r="A3364" t="s">
        <v>1052</v>
      </c>
      <c r="B3364"/>
      <c r="C3364" t="s">
        <v>734</v>
      </c>
      <c r="D3364"/>
      <c r="E3364" t="s">
        <v>4420</v>
      </c>
      <c r="F3364" s="67"/>
      <c r="G3364" s="67"/>
      <c r="H3364" s="67"/>
    </row>
    <row r="3365" spans="1:8" s="2" customFormat="1" x14ac:dyDescent="0.25">
      <c r="A3365" t="s">
        <v>1052</v>
      </c>
      <c r="B3365"/>
      <c r="C3365" t="s">
        <v>734</v>
      </c>
      <c r="D3365"/>
      <c r="E3365" t="s">
        <v>4421</v>
      </c>
      <c r="F3365" s="67"/>
      <c r="G3365" s="67"/>
      <c r="H3365" s="67"/>
    </row>
    <row r="3366" spans="1:8" s="2" customFormat="1" x14ac:dyDescent="0.25">
      <c r="A3366" t="s">
        <v>1052</v>
      </c>
      <c r="B3366"/>
      <c r="C3366" t="s">
        <v>734</v>
      </c>
      <c r="D3366"/>
      <c r="E3366" t="s">
        <v>4422</v>
      </c>
      <c r="F3366" s="67"/>
      <c r="G3366" s="67"/>
      <c r="H3366" s="67"/>
    </row>
    <row r="3367" spans="1:8" s="2" customFormat="1" x14ac:dyDescent="0.25">
      <c r="A3367" t="s">
        <v>1052</v>
      </c>
      <c r="B3367"/>
      <c r="C3367" t="s">
        <v>734</v>
      </c>
      <c r="D3367"/>
      <c r="E3367" t="s">
        <v>4423</v>
      </c>
      <c r="F3367" s="67"/>
      <c r="G3367" s="67"/>
      <c r="H3367" s="67"/>
    </row>
    <row r="3368" spans="1:8" s="2" customFormat="1" x14ac:dyDescent="0.25">
      <c r="A3368" t="s">
        <v>1052</v>
      </c>
      <c r="B3368"/>
      <c r="C3368" t="s">
        <v>734</v>
      </c>
      <c r="D3368"/>
      <c r="E3368" t="s">
        <v>4424</v>
      </c>
      <c r="F3368" s="67"/>
      <c r="G3368" s="67"/>
      <c r="H3368" s="67"/>
    </row>
    <row r="3369" spans="1:8" s="2" customFormat="1" x14ac:dyDescent="0.25">
      <c r="A3369" t="s">
        <v>1052</v>
      </c>
      <c r="B3369"/>
      <c r="C3369" t="s">
        <v>734</v>
      </c>
      <c r="D3369"/>
      <c r="E3369" t="s">
        <v>4425</v>
      </c>
      <c r="F3369" s="67"/>
      <c r="G3369" s="67"/>
      <c r="H3369" s="67"/>
    </row>
    <row r="3370" spans="1:8" s="2" customFormat="1" x14ac:dyDescent="0.25">
      <c r="A3370" t="s">
        <v>1052</v>
      </c>
      <c r="B3370"/>
      <c r="C3370" t="s">
        <v>734</v>
      </c>
      <c r="D3370"/>
      <c r="E3370" t="s">
        <v>4426</v>
      </c>
      <c r="F3370" s="67"/>
      <c r="G3370" s="67"/>
      <c r="H3370" s="67"/>
    </row>
    <row r="3371" spans="1:8" s="2" customFormat="1" x14ac:dyDescent="0.25">
      <c r="A3371" t="s">
        <v>1052</v>
      </c>
      <c r="B3371"/>
      <c r="C3371" t="s">
        <v>734</v>
      </c>
      <c r="D3371"/>
      <c r="E3371" t="s">
        <v>4427</v>
      </c>
      <c r="F3371" s="67"/>
      <c r="G3371" s="67"/>
      <c r="H3371" s="67"/>
    </row>
    <row r="3372" spans="1:8" s="2" customFormat="1" x14ac:dyDescent="0.25">
      <c r="A3372" t="s">
        <v>1052</v>
      </c>
      <c r="B3372"/>
      <c r="C3372" t="s">
        <v>734</v>
      </c>
      <c r="D3372"/>
      <c r="E3372" t="s">
        <v>4428</v>
      </c>
      <c r="F3372" s="67"/>
      <c r="G3372" s="67"/>
      <c r="H3372" s="67"/>
    </row>
    <row r="3373" spans="1:8" s="2" customFormat="1" x14ac:dyDescent="0.25">
      <c r="A3373" t="s">
        <v>1052</v>
      </c>
      <c r="B3373"/>
      <c r="C3373" t="s">
        <v>734</v>
      </c>
      <c r="D3373"/>
      <c r="E3373" t="s">
        <v>1425</v>
      </c>
      <c r="F3373" s="67"/>
      <c r="G3373" s="67"/>
      <c r="H3373" s="67"/>
    </row>
    <row r="3374" spans="1:8" s="2" customFormat="1" x14ac:dyDescent="0.25">
      <c r="A3374" t="s">
        <v>1052</v>
      </c>
      <c r="B3374"/>
      <c r="C3374" t="s">
        <v>734</v>
      </c>
      <c r="D3374"/>
      <c r="E3374" t="s">
        <v>4429</v>
      </c>
      <c r="F3374" s="67"/>
      <c r="G3374" s="67"/>
      <c r="H3374" s="67"/>
    </row>
    <row r="3375" spans="1:8" s="2" customFormat="1" x14ac:dyDescent="0.25">
      <c r="A3375" t="s">
        <v>1052</v>
      </c>
      <c r="B3375"/>
      <c r="C3375" t="s">
        <v>734</v>
      </c>
      <c r="D3375"/>
      <c r="E3375" t="s">
        <v>4430</v>
      </c>
      <c r="F3375" s="67"/>
      <c r="G3375" s="67"/>
      <c r="H3375" s="67"/>
    </row>
    <row r="3376" spans="1:8" s="2" customFormat="1" x14ac:dyDescent="0.25">
      <c r="A3376" t="s">
        <v>1052</v>
      </c>
      <c r="B3376"/>
      <c r="C3376" t="s">
        <v>4431</v>
      </c>
      <c r="D3376"/>
      <c r="E3376" t="s">
        <v>4432</v>
      </c>
      <c r="F3376" s="67"/>
      <c r="G3376" s="67"/>
      <c r="H3376" s="67"/>
    </row>
    <row r="3377" spans="1:8" s="2" customFormat="1" x14ac:dyDescent="0.25">
      <c r="A3377" t="s">
        <v>1052</v>
      </c>
      <c r="B3377"/>
      <c r="C3377" t="s">
        <v>4431</v>
      </c>
      <c r="D3377"/>
      <c r="E3377" t="s">
        <v>4433</v>
      </c>
      <c r="F3377" s="67"/>
      <c r="G3377" s="67"/>
      <c r="H3377" s="67"/>
    </row>
    <row r="3378" spans="1:8" s="2" customFormat="1" x14ac:dyDescent="0.25">
      <c r="A3378" t="s">
        <v>1052</v>
      </c>
      <c r="B3378"/>
      <c r="C3378" t="s">
        <v>493</v>
      </c>
      <c r="D3378"/>
      <c r="E3378" t="s">
        <v>4434</v>
      </c>
      <c r="F3378" s="67"/>
      <c r="G3378" s="67"/>
      <c r="H3378" s="67"/>
    </row>
    <row r="3379" spans="1:8" s="2" customFormat="1" x14ac:dyDescent="0.25">
      <c r="A3379" t="s">
        <v>1052</v>
      </c>
      <c r="B3379"/>
      <c r="C3379" t="s">
        <v>493</v>
      </c>
      <c r="D3379"/>
      <c r="E3379" t="s">
        <v>4435</v>
      </c>
      <c r="F3379" s="67"/>
      <c r="G3379" s="67"/>
      <c r="H3379" s="67"/>
    </row>
    <row r="3380" spans="1:8" s="2" customFormat="1" x14ac:dyDescent="0.25">
      <c r="A3380" t="s">
        <v>1052</v>
      </c>
      <c r="B3380"/>
      <c r="C3380" t="s">
        <v>493</v>
      </c>
      <c r="D3380"/>
      <c r="E3380" t="s">
        <v>4436</v>
      </c>
      <c r="F3380" s="67"/>
      <c r="G3380" s="67"/>
      <c r="H3380" s="67"/>
    </row>
    <row r="3381" spans="1:8" s="2" customFormat="1" x14ac:dyDescent="0.25">
      <c r="A3381" t="s">
        <v>1052</v>
      </c>
      <c r="B3381"/>
      <c r="C3381" t="s">
        <v>493</v>
      </c>
      <c r="D3381"/>
      <c r="E3381" t="s">
        <v>4437</v>
      </c>
      <c r="F3381" s="67"/>
      <c r="G3381" s="67"/>
      <c r="H3381" s="67"/>
    </row>
    <row r="3382" spans="1:8" s="2" customFormat="1" x14ac:dyDescent="0.25">
      <c r="A3382" t="s">
        <v>1052</v>
      </c>
      <c r="B3382"/>
      <c r="C3382" t="s">
        <v>493</v>
      </c>
      <c r="D3382"/>
      <c r="E3382" t="s">
        <v>4438</v>
      </c>
      <c r="F3382" s="67"/>
      <c r="G3382" s="67"/>
      <c r="H3382" s="67"/>
    </row>
    <row r="3383" spans="1:8" s="2" customFormat="1" x14ac:dyDescent="0.25">
      <c r="A3383" t="s">
        <v>1052</v>
      </c>
      <c r="B3383"/>
      <c r="C3383" t="s">
        <v>493</v>
      </c>
      <c r="D3383"/>
      <c r="E3383" t="s">
        <v>1346</v>
      </c>
      <c r="F3383" s="67"/>
      <c r="G3383" s="67"/>
      <c r="H3383" s="67"/>
    </row>
    <row r="3384" spans="1:8" s="2" customFormat="1" x14ac:dyDescent="0.25">
      <c r="A3384" t="s">
        <v>1052</v>
      </c>
      <c r="B3384"/>
      <c r="C3384" t="s">
        <v>493</v>
      </c>
      <c r="D3384"/>
      <c r="E3384" t="s">
        <v>4439</v>
      </c>
      <c r="F3384" s="67"/>
      <c r="G3384" s="67"/>
      <c r="H3384" s="67"/>
    </row>
    <row r="3385" spans="1:8" s="2" customFormat="1" x14ac:dyDescent="0.25">
      <c r="A3385" t="s">
        <v>1052</v>
      </c>
      <c r="B3385"/>
      <c r="C3385" t="s">
        <v>493</v>
      </c>
      <c r="D3385"/>
      <c r="E3385" t="s">
        <v>4440</v>
      </c>
      <c r="F3385" s="67"/>
      <c r="G3385" s="67"/>
      <c r="H3385" s="67"/>
    </row>
    <row r="3386" spans="1:8" s="2" customFormat="1" x14ac:dyDescent="0.25">
      <c r="A3386" t="s">
        <v>1052</v>
      </c>
      <c r="B3386"/>
      <c r="C3386" t="s">
        <v>493</v>
      </c>
      <c r="D3386"/>
      <c r="E3386" t="s">
        <v>4441</v>
      </c>
      <c r="F3386" s="67"/>
      <c r="G3386" s="67"/>
      <c r="H3386" s="67"/>
    </row>
    <row r="3387" spans="1:8" s="2" customFormat="1" x14ac:dyDescent="0.25">
      <c r="A3387" t="s">
        <v>1052</v>
      </c>
      <c r="B3387"/>
      <c r="C3387" t="s">
        <v>493</v>
      </c>
      <c r="D3387"/>
      <c r="E3387" t="s">
        <v>4442</v>
      </c>
      <c r="F3387" s="67"/>
      <c r="G3387" s="67"/>
      <c r="H3387" s="67"/>
    </row>
    <row r="3388" spans="1:8" s="2" customFormat="1" x14ac:dyDescent="0.25">
      <c r="A3388" t="s">
        <v>1052</v>
      </c>
      <c r="B3388"/>
      <c r="C3388" t="s">
        <v>493</v>
      </c>
      <c r="D3388"/>
      <c r="E3388" t="s">
        <v>4443</v>
      </c>
      <c r="F3388" s="67"/>
      <c r="G3388" s="67"/>
      <c r="H3388" s="67"/>
    </row>
    <row r="3389" spans="1:8" s="2" customFormat="1" x14ac:dyDescent="0.25">
      <c r="A3389" t="s">
        <v>1052</v>
      </c>
      <c r="B3389"/>
      <c r="C3389" t="s">
        <v>493</v>
      </c>
      <c r="D3389"/>
      <c r="E3389" t="s">
        <v>4444</v>
      </c>
      <c r="F3389" s="67"/>
      <c r="G3389" s="67"/>
      <c r="H3389" s="67"/>
    </row>
    <row r="3390" spans="1:8" s="2" customFormat="1" x14ac:dyDescent="0.25">
      <c r="A3390" t="s">
        <v>1052</v>
      </c>
      <c r="B3390"/>
      <c r="C3390" t="s">
        <v>493</v>
      </c>
      <c r="D3390"/>
      <c r="E3390" t="s">
        <v>4445</v>
      </c>
      <c r="F3390" s="67"/>
      <c r="G3390" s="67"/>
      <c r="H3390" s="67"/>
    </row>
    <row r="3391" spans="1:8" s="2" customFormat="1" x14ac:dyDescent="0.25">
      <c r="A3391" t="s">
        <v>1052</v>
      </c>
      <c r="B3391"/>
      <c r="C3391" t="s">
        <v>493</v>
      </c>
      <c r="D3391"/>
      <c r="E3391" t="s">
        <v>4446</v>
      </c>
      <c r="F3391" s="67"/>
      <c r="G3391" s="67"/>
      <c r="H3391" s="67"/>
    </row>
    <row r="3392" spans="1:8" s="2" customFormat="1" x14ac:dyDescent="0.25">
      <c r="A3392" t="s">
        <v>1052</v>
      </c>
      <c r="B3392"/>
      <c r="C3392" t="s">
        <v>493</v>
      </c>
      <c r="D3392"/>
      <c r="E3392" t="s">
        <v>4447</v>
      </c>
      <c r="F3392" s="67"/>
      <c r="G3392" s="67"/>
      <c r="H3392" s="67"/>
    </row>
    <row r="3393" spans="1:8" s="2" customFormat="1" x14ac:dyDescent="0.25">
      <c r="A3393" t="s">
        <v>1052</v>
      </c>
      <c r="B3393"/>
      <c r="C3393" t="s">
        <v>493</v>
      </c>
      <c r="D3393"/>
      <c r="E3393" t="s">
        <v>4448</v>
      </c>
      <c r="F3393" s="67"/>
      <c r="G3393" s="67"/>
      <c r="H3393" s="67"/>
    </row>
    <row r="3394" spans="1:8" s="2" customFormat="1" x14ac:dyDescent="0.25">
      <c r="A3394" t="s">
        <v>1052</v>
      </c>
      <c r="B3394"/>
      <c r="C3394" t="s">
        <v>493</v>
      </c>
      <c r="D3394"/>
      <c r="E3394" t="s">
        <v>4449</v>
      </c>
      <c r="F3394" s="67"/>
      <c r="G3394" s="67"/>
      <c r="H3394" s="67"/>
    </row>
    <row r="3395" spans="1:8" s="2" customFormat="1" x14ac:dyDescent="0.25">
      <c r="A3395" t="s">
        <v>1052</v>
      </c>
      <c r="B3395"/>
      <c r="C3395" t="s">
        <v>493</v>
      </c>
      <c r="D3395"/>
      <c r="E3395" t="s">
        <v>4450</v>
      </c>
      <c r="F3395" s="67"/>
      <c r="G3395" s="67"/>
      <c r="H3395" s="67"/>
    </row>
    <row r="3396" spans="1:8" s="2" customFormat="1" x14ac:dyDescent="0.25">
      <c r="A3396" t="s">
        <v>1052</v>
      </c>
      <c r="B3396"/>
      <c r="C3396" t="s">
        <v>493</v>
      </c>
      <c r="D3396"/>
      <c r="E3396" t="s">
        <v>4451</v>
      </c>
      <c r="F3396" s="67"/>
      <c r="G3396" s="67"/>
      <c r="H3396" s="67"/>
    </row>
    <row r="3397" spans="1:8" s="2" customFormat="1" x14ac:dyDescent="0.25">
      <c r="A3397" t="s">
        <v>1052</v>
      </c>
      <c r="B3397"/>
      <c r="C3397" t="s">
        <v>493</v>
      </c>
      <c r="D3397"/>
      <c r="E3397" t="s">
        <v>4452</v>
      </c>
      <c r="F3397" s="67"/>
      <c r="G3397" s="67"/>
      <c r="H3397" s="67"/>
    </row>
    <row r="3398" spans="1:8" s="2" customFormat="1" x14ac:dyDescent="0.25">
      <c r="A3398" t="s">
        <v>1052</v>
      </c>
      <c r="B3398"/>
      <c r="C3398" t="s">
        <v>493</v>
      </c>
      <c r="D3398"/>
      <c r="E3398" t="s">
        <v>4453</v>
      </c>
      <c r="F3398" s="67"/>
      <c r="G3398" s="67"/>
      <c r="H3398" s="67"/>
    </row>
    <row r="3399" spans="1:8" s="2" customFormat="1" x14ac:dyDescent="0.25">
      <c r="A3399" t="s">
        <v>1052</v>
      </c>
      <c r="B3399"/>
      <c r="C3399" t="s">
        <v>493</v>
      </c>
      <c r="D3399"/>
      <c r="E3399" t="s">
        <v>4454</v>
      </c>
      <c r="F3399" s="67"/>
      <c r="G3399" s="67"/>
      <c r="H3399" s="67"/>
    </row>
    <row r="3400" spans="1:8" s="2" customFormat="1" x14ac:dyDescent="0.25">
      <c r="A3400" t="s">
        <v>1052</v>
      </c>
      <c r="B3400"/>
      <c r="C3400" t="s">
        <v>493</v>
      </c>
      <c r="D3400"/>
      <c r="E3400" t="s">
        <v>4455</v>
      </c>
      <c r="F3400" s="67"/>
      <c r="G3400" s="67"/>
      <c r="H3400" s="67"/>
    </row>
    <row r="3401" spans="1:8" s="2" customFormat="1" x14ac:dyDescent="0.25">
      <c r="A3401" t="s">
        <v>1052</v>
      </c>
      <c r="B3401"/>
      <c r="C3401" t="s">
        <v>493</v>
      </c>
      <c r="D3401"/>
      <c r="E3401" t="s">
        <v>4456</v>
      </c>
      <c r="F3401" s="67"/>
      <c r="G3401" s="67"/>
      <c r="H3401" s="67"/>
    </row>
    <row r="3402" spans="1:8" s="2" customFormat="1" x14ac:dyDescent="0.25">
      <c r="A3402" t="s">
        <v>1052</v>
      </c>
      <c r="B3402"/>
      <c r="C3402" t="s">
        <v>493</v>
      </c>
      <c r="D3402"/>
      <c r="E3402" t="s">
        <v>4457</v>
      </c>
      <c r="F3402" s="67"/>
      <c r="G3402" s="67"/>
      <c r="H3402" s="67"/>
    </row>
    <row r="3403" spans="1:8" s="2" customFormat="1" x14ac:dyDescent="0.25">
      <c r="A3403" t="s">
        <v>1052</v>
      </c>
      <c r="B3403"/>
      <c r="C3403" t="s">
        <v>493</v>
      </c>
      <c r="D3403"/>
      <c r="E3403" t="s">
        <v>4458</v>
      </c>
      <c r="F3403" s="67"/>
      <c r="G3403" s="67"/>
      <c r="H3403" s="67"/>
    </row>
    <row r="3404" spans="1:8" s="2" customFormat="1" x14ac:dyDescent="0.25">
      <c r="A3404" t="s">
        <v>1052</v>
      </c>
      <c r="B3404"/>
      <c r="C3404" t="s">
        <v>493</v>
      </c>
      <c r="D3404"/>
      <c r="E3404" t="s">
        <v>4459</v>
      </c>
      <c r="F3404" s="67"/>
      <c r="G3404" s="67"/>
      <c r="H3404" s="67"/>
    </row>
    <row r="3405" spans="1:8" s="2" customFormat="1" x14ac:dyDescent="0.25">
      <c r="A3405" t="s">
        <v>1052</v>
      </c>
      <c r="B3405"/>
      <c r="C3405" t="s">
        <v>493</v>
      </c>
      <c r="D3405"/>
      <c r="E3405" t="s">
        <v>4460</v>
      </c>
      <c r="F3405" s="67"/>
      <c r="G3405" s="67"/>
      <c r="H3405" s="67"/>
    </row>
    <row r="3406" spans="1:8" s="2" customFormat="1" x14ac:dyDescent="0.25">
      <c r="A3406" t="s">
        <v>1052</v>
      </c>
      <c r="B3406"/>
      <c r="C3406" t="s">
        <v>493</v>
      </c>
      <c r="D3406"/>
      <c r="E3406" t="s">
        <v>4461</v>
      </c>
      <c r="F3406" s="67"/>
      <c r="G3406" s="67"/>
      <c r="H3406" s="67"/>
    </row>
    <row r="3407" spans="1:8" s="2" customFormat="1" x14ac:dyDescent="0.25">
      <c r="A3407" t="s">
        <v>1052</v>
      </c>
      <c r="B3407"/>
      <c r="C3407" t="s">
        <v>493</v>
      </c>
      <c r="D3407"/>
      <c r="E3407" t="s">
        <v>4462</v>
      </c>
      <c r="F3407" s="67"/>
      <c r="G3407" s="67"/>
      <c r="H3407" s="67"/>
    </row>
    <row r="3408" spans="1:8" s="2" customFormat="1" x14ac:dyDescent="0.25">
      <c r="A3408" t="s">
        <v>1052</v>
      </c>
      <c r="B3408"/>
      <c r="C3408" t="s">
        <v>493</v>
      </c>
      <c r="D3408"/>
      <c r="E3408" t="s">
        <v>4463</v>
      </c>
      <c r="F3408" s="67"/>
      <c r="G3408" s="67"/>
      <c r="H3408" s="67"/>
    </row>
    <row r="3409" spans="1:8" s="2" customFormat="1" x14ac:dyDescent="0.25">
      <c r="A3409" t="s">
        <v>1052</v>
      </c>
      <c r="B3409"/>
      <c r="C3409" t="s">
        <v>493</v>
      </c>
      <c r="D3409"/>
      <c r="E3409" t="s">
        <v>4464</v>
      </c>
      <c r="F3409" s="67"/>
      <c r="G3409" s="67"/>
      <c r="H3409" s="67"/>
    </row>
    <row r="3410" spans="1:8" s="2" customFormat="1" x14ac:dyDescent="0.25">
      <c r="A3410" t="s">
        <v>1052</v>
      </c>
      <c r="B3410"/>
      <c r="C3410" t="s">
        <v>493</v>
      </c>
      <c r="D3410"/>
      <c r="E3410" t="s">
        <v>4465</v>
      </c>
      <c r="F3410" s="67"/>
      <c r="G3410" s="67"/>
      <c r="H3410" s="67"/>
    </row>
    <row r="3411" spans="1:8" s="2" customFormat="1" x14ac:dyDescent="0.25">
      <c r="A3411" t="s">
        <v>1052</v>
      </c>
      <c r="B3411"/>
      <c r="C3411" t="s">
        <v>493</v>
      </c>
      <c r="D3411"/>
      <c r="E3411" t="s">
        <v>4466</v>
      </c>
      <c r="F3411" s="67"/>
      <c r="G3411" s="67"/>
      <c r="H3411" s="67"/>
    </row>
    <row r="3412" spans="1:8" s="2" customFormat="1" x14ac:dyDescent="0.25">
      <c r="A3412" t="s">
        <v>1052</v>
      </c>
      <c r="B3412"/>
      <c r="C3412" t="s">
        <v>493</v>
      </c>
      <c r="D3412"/>
      <c r="E3412" t="s">
        <v>4467</v>
      </c>
      <c r="F3412" s="67"/>
      <c r="G3412" s="67"/>
      <c r="H3412" s="67"/>
    </row>
    <row r="3413" spans="1:8" s="2" customFormat="1" x14ac:dyDescent="0.25">
      <c r="A3413" t="s">
        <v>1052</v>
      </c>
      <c r="B3413"/>
      <c r="C3413" t="s">
        <v>493</v>
      </c>
      <c r="D3413"/>
      <c r="E3413" t="s">
        <v>4468</v>
      </c>
      <c r="F3413" s="67"/>
      <c r="G3413" s="67"/>
      <c r="H3413" s="67"/>
    </row>
    <row r="3414" spans="1:8" s="2" customFormat="1" x14ac:dyDescent="0.25">
      <c r="A3414" t="s">
        <v>1052</v>
      </c>
      <c r="B3414"/>
      <c r="C3414" t="s">
        <v>493</v>
      </c>
      <c r="D3414"/>
      <c r="E3414" t="s">
        <v>4469</v>
      </c>
      <c r="F3414" s="67"/>
      <c r="G3414" s="67"/>
      <c r="H3414" s="67"/>
    </row>
    <row r="3415" spans="1:8" s="2" customFormat="1" x14ac:dyDescent="0.25">
      <c r="A3415" t="s">
        <v>1052</v>
      </c>
      <c r="B3415"/>
      <c r="C3415" t="s">
        <v>493</v>
      </c>
      <c r="D3415"/>
      <c r="E3415" t="s">
        <v>4470</v>
      </c>
      <c r="F3415" s="67"/>
      <c r="G3415" s="67"/>
      <c r="H3415" s="67"/>
    </row>
    <row r="3416" spans="1:8" s="2" customFormat="1" x14ac:dyDescent="0.25">
      <c r="A3416" t="s">
        <v>1052</v>
      </c>
      <c r="B3416"/>
      <c r="C3416" t="s">
        <v>493</v>
      </c>
      <c r="D3416"/>
      <c r="E3416" t="s">
        <v>4471</v>
      </c>
      <c r="F3416" s="67"/>
      <c r="G3416" s="67"/>
      <c r="H3416" s="67"/>
    </row>
    <row r="3417" spans="1:8" s="2" customFormat="1" x14ac:dyDescent="0.25">
      <c r="A3417" t="s">
        <v>1052</v>
      </c>
      <c r="B3417"/>
      <c r="C3417" t="s">
        <v>493</v>
      </c>
      <c r="D3417"/>
      <c r="E3417" t="s">
        <v>4472</v>
      </c>
      <c r="F3417" s="67"/>
      <c r="G3417" s="67"/>
      <c r="H3417" s="67"/>
    </row>
    <row r="3418" spans="1:8" s="2" customFormat="1" x14ac:dyDescent="0.25">
      <c r="A3418" t="s">
        <v>1052</v>
      </c>
      <c r="B3418"/>
      <c r="C3418" t="s">
        <v>493</v>
      </c>
      <c r="D3418"/>
      <c r="E3418" t="s">
        <v>4473</v>
      </c>
      <c r="F3418" s="67"/>
      <c r="G3418" s="67"/>
      <c r="H3418" s="67"/>
    </row>
    <row r="3419" spans="1:8" s="2" customFormat="1" x14ac:dyDescent="0.25">
      <c r="A3419" t="s">
        <v>1052</v>
      </c>
      <c r="B3419"/>
      <c r="C3419" t="s">
        <v>493</v>
      </c>
      <c r="D3419"/>
      <c r="E3419" t="s">
        <v>4474</v>
      </c>
      <c r="F3419" s="67"/>
      <c r="G3419" s="67"/>
      <c r="H3419" s="67"/>
    </row>
    <row r="3420" spans="1:8" s="2" customFormat="1" x14ac:dyDescent="0.25">
      <c r="A3420" t="s">
        <v>1052</v>
      </c>
      <c r="B3420"/>
      <c r="C3420" t="s">
        <v>493</v>
      </c>
      <c r="D3420"/>
      <c r="E3420" t="s">
        <v>4475</v>
      </c>
      <c r="F3420" s="67"/>
      <c r="G3420" s="67"/>
      <c r="H3420" s="67"/>
    </row>
    <row r="3421" spans="1:8" s="2" customFormat="1" x14ac:dyDescent="0.25">
      <c r="A3421" t="s">
        <v>1052</v>
      </c>
      <c r="B3421"/>
      <c r="C3421" t="s">
        <v>493</v>
      </c>
      <c r="D3421"/>
      <c r="E3421" t="s">
        <v>4476</v>
      </c>
      <c r="F3421" s="67"/>
      <c r="G3421" s="67"/>
      <c r="H3421" s="67"/>
    </row>
    <row r="3422" spans="1:8" s="2" customFormat="1" x14ac:dyDescent="0.25">
      <c r="A3422" t="s">
        <v>1052</v>
      </c>
      <c r="B3422"/>
      <c r="C3422" t="s">
        <v>493</v>
      </c>
      <c r="D3422"/>
      <c r="E3422" t="s">
        <v>4477</v>
      </c>
      <c r="F3422" s="67"/>
      <c r="G3422" s="67"/>
      <c r="H3422" s="67"/>
    </row>
    <row r="3423" spans="1:8" s="2" customFormat="1" x14ac:dyDescent="0.25">
      <c r="A3423" t="s">
        <v>1052</v>
      </c>
      <c r="B3423"/>
      <c r="C3423" t="s">
        <v>493</v>
      </c>
      <c r="D3423"/>
      <c r="E3423" t="s">
        <v>4478</v>
      </c>
      <c r="F3423" s="67"/>
      <c r="G3423" s="67"/>
      <c r="H3423" s="67"/>
    </row>
    <row r="3424" spans="1:8" s="2" customFormat="1" x14ac:dyDescent="0.25">
      <c r="A3424" t="s">
        <v>1052</v>
      </c>
      <c r="B3424"/>
      <c r="C3424" t="s">
        <v>493</v>
      </c>
      <c r="D3424"/>
      <c r="E3424" t="s">
        <v>4479</v>
      </c>
      <c r="F3424" s="67"/>
      <c r="G3424" s="67"/>
      <c r="H3424" s="67"/>
    </row>
    <row r="3425" spans="1:8" s="2" customFormat="1" x14ac:dyDescent="0.25">
      <c r="A3425" t="s">
        <v>1052</v>
      </c>
      <c r="B3425"/>
      <c r="C3425" t="s">
        <v>493</v>
      </c>
      <c r="D3425"/>
      <c r="E3425" t="s">
        <v>4480</v>
      </c>
      <c r="F3425" s="67"/>
      <c r="G3425" s="67"/>
      <c r="H3425" s="67"/>
    </row>
    <row r="3426" spans="1:8" s="2" customFormat="1" x14ac:dyDescent="0.25">
      <c r="A3426" t="s">
        <v>1052</v>
      </c>
      <c r="B3426"/>
      <c r="C3426" t="s">
        <v>493</v>
      </c>
      <c r="D3426"/>
      <c r="E3426" t="s">
        <v>4481</v>
      </c>
      <c r="F3426" s="67"/>
      <c r="G3426" s="67"/>
      <c r="H3426" s="67"/>
    </row>
    <row r="3427" spans="1:8" s="2" customFormat="1" x14ac:dyDescent="0.25">
      <c r="A3427" t="s">
        <v>1052</v>
      </c>
      <c r="B3427"/>
      <c r="C3427" t="s">
        <v>493</v>
      </c>
      <c r="D3427"/>
      <c r="E3427" t="s">
        <v>4482</v>
      </c>
      <c r="F3427" s="67"/>
      <c r="G3427" s="67"/>
      <c r="H3427" s="67"/>
    </row>
    <row r="3428" spans="1:8" s="2" customFormat="1" x14ac:dyDescent="0.25">
      <c r="A3428" t="s">
        <v>1052</v>
      </c>
      <c r="B3428"/>
      <c r="C3428" t="s">
        <v>493</v>
      </c>
      <c r="D3428"/>
      <c r="E3428" t="s">
        <v>4483</v>
      </c>
      <c r="F3428" s="67"/>
      <c r="G3428" s="67"/>
      <c r="H3428" s="67"/>
    </row>
    <row r="3429" spans="1:8" s="2" customFormat="1" x14ac:dyDescent="0.25">
      <c r="A3429" t="s">
        <v>1052</v>
      </c>
      <c r="B3429"/>
      <c r="C3429" t="s">
        <v>493</v>
      </c>
      <c r="D3429"/>
      <c r="E3429" t="s">
        <v>4484</v>
      </c>
      <c r="F3429" s="67"/>
      <c r="G3429" s="67"/>
      <c r="H3429" s="67"/>
    </row>
    <row r="3430" spans="1:8" s="2" customFormat="1" x14ac:dyDescent="0.25">
      <c r="A3430" t="s">
        <v>1052</v>
      </c>
      <c r="B3430"/>
      <c r="C3430" t="s">
        <v>493</v>
      </c>
      <c r="D3430"/>
      <c r="E3430" t="s">
        <v>4485</v>
      </c>
      <c r="F3430" s="67"/>
      <c r="G3430" s="67"/>
      <c r="H3430" s="67"/>
    </row>
    <row r="3431" spans="1:8" s="2" customFormat="1" x14ac:dyDescent="0.25">
      <c r="A3431" t="s">
        <v>1052</v>
      </c>
      <c r="B3431"/>
      <c r="C3431" t="s">
        <v>493</v>
      </c>
      <c r="D3431"/>
      <c r="E3431" t="s">
        <v>4486</v>
      </c>
      <c r="F3431" s="67"/>
      <c r="G3431" s="67"/>
      <c r="H3431" s="67"/>
    </row>
    <row r="3432" spans="1:8" s="2" customFormat="1" x14ac:dyDescent="0.25">
      <c r="A3432" t="s">
        <v>1052</v>
      </c>
      <c r="B3432"/>
      <c r="C3432" t="s">
        <v>493</v>
      </c>
      <c r="D3432"/>
      <c r="E3432" t="s">
        <v>4487</v>
      </c>
      <c r="F3432" s="67"/>
      <c r="G3432" s="67"/>
      <c r="H3432" s="67"/>
    </row>
    <row r="3433" spans="1:8" s="2" customFormat="1" x14ac:dyDescent="0.25">
      <c r="A3433" t="s">
        <v>1052</v>
      </c>
      <c r="B3433"/>
      <c r="C3433" t="s">
        <v>493</v>
      </c>
      <c r="D3433"/>
      <c r="E3433" t="s">
        <v>4488</v>
      </c>
      <c r="F3433" s="67"/>
      <c r="G3433" s="67"/>
      <c r="H3433" s="67"/>
    </row>
    <row r="3434" spans="1:8" s="2" customFormat="1" x14ac:dyDescent="0.25">
      <c r="A3434" t="s">
        <v>1052</v>
      </c>
      <c r="B3434"/>
      <c r="C3434" t="s">
        <v>493</v>
      </c>
      <c r="D3434"/>
      <c r="E3434" t="s">
        <v>4489</v>
      </c>
      <c r="F3434" s="67"/>
      <c r="G3434" s="67"/>
      <c r="H3434" s="67"/>
    </row>
    <row r="3435" spans="1:8" s="2" customFormat="1" x14ac:dyDescent="0.25">
      <c r="A3435" t="s">
        <v>1052</v>
      </c>
      <c r="B3435"/>
      <c r="C3435" t="s">
        <v>493</v>
      </c>
      <c r="D3435"/>
      <c r="E3435" t="s">
        <v>4490</v>
      </c>
      <c r="F3435" s="67"/>
      <c r="G3435" s="67"/>
      <c r="H3435" s="67"/>
    </row>
    <row r="3436" spans="1:8" s="2" customFormat="1" x14ac:dyDescent="0.25">
      <c r="A3436" t="s">
        <v>1052</v>
      </c>
      <c r="B3436"/>
      <c r="C3436" t="s">
        <v>493</v>
      </c>
      <c r="D3436"/>
      <c r="E3436" t="s">
        <v>4491</v>
      </c>
      <c r="F3436" s="67"/>
      <c r="G3436" s="67"/>
      <c r="H3436" s="67"/>
    </row>
    <row r="3437" spans="1:8" s="2" customFormat="1" x14ac:dyDescent="0.25">
      <c r="A3437" t="s">
        <v>1052</v>
      </c>
      <c r="B3437"/>
      <c r="C3437" t="s">
        <v>493</v>
      </c>
      <c r="D3437"/>
      <c r="E3437" t="s">
        <v>4492</v>
      </c>
      <c r="F3437" s="67"/>
      <c r="G3437" s="67"/>
      <c r="H3437" s="67"/>
    </row>
    <row r="3438" spans="1:8" s="2" customFormat="1" x14ac:dyDescent="0.25">
      <c r="A3438" t="s">
        <v>1052</v>
      </c>
      <c r="B3438"/>
      <c r="C3438" t="s">
        <v>493</v>
      </c>
      <c r="D3438"/>
      <c r="E3438" t="s">
        <v>4493</v>
      </c>
      <c r="F3438" s="67"/>
      <c r="G3438" s="67"/>
      <c r="H3438" s="67"/>
    </row>
    <row r="3439" spans="1:8" s="2" customFormat="1" x14ac:dyDescent="0.25">
      <c r="A3439" t="s">
        <v>1052</v>
      </c>
      <c r="B3439"/>
      <c r="C3439" t="s">
        <v>493</v>
      </c>
      <c r="D3439"/>
      <c r="E3439" t="s">
        <v>4494</v>
      </c>
      <c r="F3439" s="67"/>
      <c r="G3439" s="67"/>
      <c r="H3439" s="67"/>
    </row>
    <row r="3440" spans="1:8" s="2" customFormat="1" x14ac:dyDescent="0.25">
      <c r="A3440" t="s">
        <v>1052</v>
      </c>
      <c r="B3440"/>
      <c r="C3440" t="s">
        <v>493</v>
      </c>
      <c r="D3440"/>
      <c r="E3440" t="s">
        <v>4495</v>
      </c>
      <c r="F3440" s="67"/>
      <c r="G3440" s="67"/>
      <c r="H3440" s="67"/>
    </row>
    <row r="3441" spans="1:8" s="2" customFormat="1" x14ac:dyDescent="0.25">
      <c r="A3441" t="s">
        <v>1052</v>
      </c>
      <c r="B3441"/>
      <c r="C3441" t="s">
        <v>493</v>
      </c>
      <c r="D3441"/>
      <c r="E3441" t="s">
        <v>4496</v>
      </c>
      <c r="F3441" s="67"/>
      <c r="G3441" s="67"/>
      <c r="H3441" s="67"/>
    </row>
    <row r="3442" spans="1:8" s="2" customFormat="1" x14ac:dyDescent="0.25">
      <c r="A3442" t="s">
        <v>1052</v>
      </c>
      <c r="B3442"/>
      <c r="C3442" t="s">
        <v>493</v>
      </c>
      <c r="D3442"/>
      <c r="E3442" t="s">
        <v>4497</v>
      </c>
      <c r="F3442" s="67"/>
      <c r="G3442" s="67"/>
      <c r="H3442" s="67"/>
    </row>
    <row r="3443" spans="1:8" s="2" customFormat="1" x14ac:dyDescent="0.25">
      <c r="A3443" t="s">
        <v>1052</v>
      </c>
      <c r="B3443"/>
      <c r="C3443" t="s">
        <v>493</v>
      </c>
      <c r="D3443"/>
      <c r="E3443" t="s">
        <v>4498</v>
      </c>
      <c r="F3443" s="67"/>
      <c r="G3443" s="67"/>
      <c r="H3443" s="67"/>
    </row>
    <row r="3444" spans="1:8" s="2" customFormat="1" x14ac:dyDescent="0.25">
      <c r="A3444" t="s">
        <v>1052</v>
      </c>
      <c r="B3444"/>
      <c r="C3444" t="s">
        <v>493</v>
      </c>
      <c r="D3444"/>
      <c r="E3444" t="s">
        <v>4499</v>
      </c>
      <c r="F3444" s="67"/>
      <c r="G3444" s="67"/>
      <c r="H3444" s="67"/>
    </row>
    <row r="3445" spans="1:8" s="2" customFormat="1" x14ac:dyDescent="0.25">
      <c r="A3445" t="s">
        <v>1052</v>
      </c>
      <c r="B3445"/>
      <c r="C3445" t="s">
        <v>493</v>
      </c>
      <c r="D3445"/>
      <c r="E3445" t="s">
        <v>4500</v>
      </c>
      <c r="F3445" s="67"/>
      <c r="G3445" s="67"/>
      <c r="H3445" s="67"/>
    </row>
    <row r="3446" spans="1:8" s="2" customFormat="1" x14ac:dyDescent="0.25">
      <c r="A3446" t="s">
        <v>1052</v>
      </c>
      <c r="B3446"/>
      <c r="C3446" t="s">
        <v>493</v>
      </c>
      <c r="D3446"/>
      <c r="E3446" t="s">
        <v>4501</v>
      </c>
      <c r="F3446" s="67"/>
      <c r="G3446" s="67"/>
      <c r="H3446" s="67"/>
    </row>
    <row r="3447" spans="1:8" s="2" customFormat="1" x14ac:dyDescent="0.25">
      <c r="A3447" t="s">
        <v>1052</v>
      </c>
      <c r="B3447"/>
      <c r="C3447" t="s">
        <v>493</v>
      </c>
      <c r="D3447"/>
      <c r="E3447" t="s">
        <v>4502</v>
      </c>
      <c r="F3447" s="67"/>
      <c r="G3447" s="67"/>
      <c r="H3447" s="67"/>
    </row>
    <row r="3448" spans="1:8" s="2" customFormat="1" x14ac:dyDescent="0.25">
      <c r="A3448" t="s">
        <v>1052</v>
      </c>
      <c r="B3448"/>
      <c r="C3448" t="s">
        <v>493</v>
      </c>
      <c r="D3448"/>
      <c r="E3448" t="s">
        <v>4503</v>
      </c>
      <c r="F3448" s="67"/>
      <c r="G3448" s="67"/>
      <c r="H3448" s="67"/>
    </row>
    <row r="3449" spans="1:8" s="2" customFormat="1" x14ac:dyDescent="0.25">
      <c r="A3449" t="s">
        <v>1052</v>
      </c>
      <c r="B3449"/>
      <c r="C3449" t="s">
        <v>493</v>
      </c>
      <c r="D3449"/>
      <c r="E3449" t="s">
        <v>4504</v>
      </c>
      <c r="F3449" s="67"/>
      <c r="G3449" s="67"/>
      <c r="H3449" s="67"/>
    </row>
    <row r="3450" spans="1:8" s="2" customFormat="1" x14ac:dyDescent="0.25">
      <c r="A3450" t="s">
        <v>1052</v>
      </c>
      <c r="B3450"/>
      <c r="C3450" t="s">
        <v>493</v>
      </c>
      <c r="D3450"/>
      <c r="E3450" t="s">
        <v>4505</v>
      </c>
      <c r="F3450" s="67"/>
      <c r="G3450" s="67"/>
      <c r="H3450" s="67"/>
    </row>
    <row r="3451" spans="1:8" s="2" customFormat="1" x14ac:dyDescent="0.25">
      <c r="A3451" t="s">
        <v>1052</v>
      </c>
      <c r="B3451"/>
      <c r="C3451" t="s">
        <v>493</v>
      </c>
      <c r="D3451"/>
      <c r="E3451" t="s">
        <v>4506</v>
      </c>
      <c r="F3451" s="67"/>
      <c r="G3451" s="67"/>
      <c r="H3451" s="67"/>
    </row>
    <row r="3452" spans="1:8" s="2" customFormat="1" x14ac:dyDescent="0.25">
      <c r="A3452" t="s">
        <v>1052</v>
      </c>
      <c r="B3452"/>
      <c r="C3452" t="s">
        <v>493</v>
      </c>
      <c r="D3452"/>
      <c r="E3452" t="s">
        <v>4507</v>
      </c>
      <c r="F3452" s="67"/>
      <c r="G3452" s="67"/>
      <c r="H3452" s="67"/>
    </row>
    <row r="3453" spans="1:8" s="2" customFormat="1" x14ac:dyDescent="0.25">
      <c r="A3453" t="s">
        <v>1052</v>
      </c>
      <c r="B3453"/>
      <c r="C3453" t="s">
        <v>493</v>
      </c>
      <c r="D3453"/>
      <c r="E3453" t="s">
        <v>4508</v>
      </c>
      <c r="F3453" s="67"/>
      <c r="G3453" s="67"/>
      <c r="H3453" s="67"/>
    </row>
    <row r="3454" spans="1:8" s="2" customFormat="1" x14ac:dyDescent="0.25">
      <c r="A3454" t="s">
        <v>1052</v>
      </c>
      <c r="B3454"/>
      <c r="C3454" t="s">
        <v>493</v>
      </c>
      <c r="D3454"/>
      <c r="E3454" t="s">
        <v>4509</v>
      </c>
      <c r="F3454" s="67"/>
      <c r="G3454" s="67"/>
      <c r="H3454" s="67"/>
    </row>
    <row r="3455" spans="1:8" s="2" customFormat="1" x14ac:dyDescent="0.25">
      <c r="A3455" t="s">
        <v>1052</v>
      </c>
      <c r="B3455"/>
      <c r="C3455" t="s">
        <v>493</v>
      </c>
      <c r="D3455"/>
      <c r="E3455" t="s">
        <v>4510</v>
      </c>
      <c r="F3455" s="67"/>
      <c r="G3455" s="67"/>
      <c r="H3455" s="67"/>
    </row>
    <row r="3456" spans="1:8" s="2" customFormat="1" x14ac:dyDescent="0.25">
      <c r="A3456" t="s">
        <v>1052</v>
      </c>
      <c r="B3456"/>
      <c r="C3456" t="s">
        <v>493</v>
      </c>
      <c r="D3456"/>
      <c r="E3456" t="s">
        <v>4511</v>
      </c>
      <c r="F3456" s="67"/>
      <c r="G3456" s="67"/>
      <c r="H3456" s="67"/>
    </row>
    <row r="3457" spans="1:8" s="2" customFormat="1" x14ac:dyDescent="0.25">
      <c r="A3457" t="s">
        <v>1052</v>
      </c>
      <c r="B3457"/>
      <c r="C3457" t="s">
        <v>493</v>
      </c>
      <c r="D3457"/>
      <c r="E3457" t="s">
        <v>4512</v>
      </c>
      <c r="F3457" s="67"/>
      <c r="G3457" s="67"/>
      <c r="H3457" s="67"/>
    </row>
    <row r="3458" spans="1:8" s="2" customFormat="1" x14ac:dyDescent="0.25">
      <c r="A3458" t="s">
        <v>1052</v>
      </c>
      <c r="B3458"/>
      <c r="C3458" t="s">
        <v>493</v>
      </c>
      <c r="D3458"/>
      <c r="E3458" t="s">
        <v>4513</v>
      </c>
      <c r="F3458" s="67"/>
      <c r="G3458" s="67"/>
      <c r="H3458" s="67"/>
    </row>
    <row r="3459" spans="1:8" s="2" customFormat="1" x14ac:dyDescent="0.25">
      <c r="A3459" t="s">
        <v>1052</v>
      </c>
      <c r="B3459"/>
      <c r="C3459" t="s">
        <v>493</v>
      </c>
      <c r="D3459"/>
      <c r="E3459" t="s">
        <v>4514</v>
      </c>
      <c r="F3459" s="67"/>
      <c r="G3459" s="67"/>
      <c r="H3459" s="67"/>
    </row>
    <row r="3460" spans="1:8" s="2" customFormat="1" x14ac:dyDescent="0.25">
      <c r="A3460" t="s">
        <v>1052</v>
      </c>
      <c r="B3460"/>
      <c r="C3460" t="s">
        <v>493</v>
      </c>
      <c r="D3460"/>
      <c r="E3460" t="s">
        <v>4515</v>
      </c>
      <c r="F3460" s="67"/>
      <c r="G3460" s="67"/>
      <c r="H3460" s="67"/>
    </row>
    <row r="3461" spans="1:8" s="2" customFormat="1" x14ac:dyDescent="0.25">
      <c r="A3461" t="s">
        <v>1052</v>
      </c>
      <c r="B3461"/>
      <c r="C3461" t="s">
        <v>493</v>
      </c>
      <c r="D3461"/>
      <c r="E3461" t="s">
        <v>4516</v>
      </c>
      <c r="F3461" s="67"/>
      <c r="G3461" s="67"/>
      <c r="H3461" s="67"/>
    </row>
    <row r="3462" spans="1:8" s="2" customFormat="1" x14ac:dyDescent="0.25">
      <c r="A3462" t="s">
        <v>1052</v>
      </c>
      <c r="B3462"/>
      <c r="C3462" t="s">
        <v>493</v>
      </c>
      <c r="D3462"/>
      <c r="E3462" t="s">
        <v>4517</v>
      </c>
      <c r="F3462" s="67"/>
      <c r="G3462" s="67"/>
      <c r="H3462" s="67"/>
    </row>
    <row r="3463" spans="1:8" s="2" customFormat="1" x14ac:dyDescent="0.25">
      <c r="A3463" t="s">
        <v>1052</v>
      </c>
      <c r="B3463"/>
      <c r="C3463" t="s">
        <v>736</v>
      </c>
      <c r="D3463"/>
      <c r="E3463" t="s">
        <v>4518</v>
      </c>
      <c r="F3463" s="67"/>
      <c r="G3463" s="67"/>
      <c r="H3463" s="67"/>
    </row>
    <row r="3464" spans="1:8" s="2" customFormat="1" x14ac:dyDescent="0.25">
      <c r="A3464" t="s">
        <v>1052</v>
      </c>
      <c r="B3464"/>
      <c r="C3464" t="s">
        <v>736</v>
      </c>
      <c r="D3464"/>
      <c r="E3464" t="s">
        <v>4519</v>
      </c>
      <c r="F3464" s="67"/>
      <c r="G3464" s="67"/>
      <c r="H3464" s="67"/>
    </row>
    <row r="3465" spans="1:8" s="2" customFormat="1" x14ac:dyDescent="0.25">
      <c r="A3465" t="s">
        <v>1052</v>
      </c>
      <c r="B3465"/>
      <c r="C3465" t="s">
        <v>736</v>
      </c>
      <c r="D3465"/>
      <c r="E3465" t="s">
        <v>4520</v>
      </c>
      <c r="F3465" s="67"/>
      <c r="G3465" s="67"/>
      <c r="H3465" s="67"/>
    </row>
    <row r="3466" spans="1:8" s="2" customFormat="1" x14ac:dyDescent="0.25">
      <c r="A3466" t="s">
        <v>1052</v>
      </c>
      <c r="B3466"/>
      <c r="C3466" t="s">
        <v>736</v>
      </c>
      <c r="D3466"/>
      <c r="E3466" t="s">
        <v>4521</v>
      </c>
      <c r="F3466" s="67"/>
      <c r="G3466" s="67"/>
      <c r="H3466" s="67"/>
    </row>
    <row r="3467" spans="1:8" s="2" customFormat="1" x14ac:dyDescent="0.25">
      <c r="A3467" t="s">
        <v>1052</v>
      </c>
      <c r="B3467"/>
      <c r="C3467" t="s">
        <v>736</v>
      </c>
      <c r="D3467"/>
      <c r="E3467" t="s">
        <v>4522</v>
      </c>
      <c r="F3467" s="67"/>
      <c r="G3467" s="67"/>
      <c r="H3467" s="67"/>
    </row>
    <row r="3468" spans="1:8" s="2" customFormat="1" x14ac:dyDescent="0.25">
      <c r="A3468" t="s">
        <v>1052</v>
      </c>
      <c r="B3468"/>
      <c r="C3468" t="s">
        <v>736</v>
      </c>
      <c r="D3468"/>
      <c r="E3468" t="s">
        <v>4523</v>
      </c>
      <c r="F3468" s="67"/>
      <c r="G3468" s="67"/>
      <c r="H3468" s="67"/>
    </row>
    <row r="3469" spans="1:8" s="2" customFormat="1" x14ac:dyDescent="0.25">
      <c r="A3469" t="s">
        <v>1052</v>
      </c>
      <c r="B3469"/>
      <c r="C3469" t="s">
        <v>736</v>
      </c>
      <c r="D3469"/>
      <c r="E3469" t="s">
        <v>4524</v>
      </c>
      <c r="F3469" s="67"/>
      <c r="G3469" s="67"/>
      <c r="H3469" s="67"/>
    </row>
    <row r="3470" spans="1:8" s="2" customFormat="1" x14ac:dyDescent="0.25">
      <c r="A3470" t="s">
        <v>1052</v>
      </c>
      <c r="B3470"/>
      <c r="C3470" t="s">
        <v>736</v>
      </c>
      <c r="D3470"/>
      <c r="E3470" t="s">
        <v>4525</v>
      </c>
      <c r="F3470" s="67"/>
      <c r="G3470" s="67"/>
      <c r="H3470" s="67"/>
    </row>
    <row r="3471" spans="1:8" s="2" customFormat="1" x14ac:dyDescent="0.25">
      <c r="A3471" t="s">
        <v>1052</v>
      </c>
      <c r="B3471"/>
      <c r="C3471" t="s">
        <v>736</v>
      </c>
      <c r="D3471"/>
      <c r="E3471" t="s">
        <v>4526</v>
      </c>
      <c r="F3471" s="67"/>
      <c r="G3471" s="67"/>
      <c r="H3471" s="67"/>
    </row>
    <row r="3472" spans="1:8" s="2" customFormat="1" x14ac:dyDescent="0.25">
      <c r="A3472" t="s">
        <v>1052</v>
      </c>
      <c r="B3472"/>
      <c r="C3472" t="s">
        <v>736</v>
      </c>
      <c r="D3472"/>
      <c r="E3472" t="s">
        <v>4527</v>
      </c>
      <c r="F3472" s="67"/>
      <c r="G3472" s="67"/>
      <c r="H3472" s="67"/>
    </row>
    <row r="3473" spans="1:8" s="2" customFormat="1" x14ac:dyDescent="0.25">
      <c r="A3473" t="s">
        <v>1052</v>
      </c>
      <c r="B3473"/>
      <c r="C3473" t="s">
        <v>738</v>
      </c>
      <c r="D3473"/>
      <c r="E3473" t="s">
        <v>4528</v>
      </c>
      <c r="F3473" s="67"/>
      <c r="G3473" s="67"/>
      <c r="H3473" s="67"/>
    </row>
    <row r="3474" spans="1:8" s="2" customFormat="1" x14ac:dyDescent="0.25">
      <c r="A3474" t="s">
        <v>1052</v>
      </c>
      <c r="B3474"/>
      <c r="C3474" t="s">
        <v>738</v>
      </c>
      <c r="D3474"/>
      <c r="E3474" t="s">
        <v>4529</v>
      </c>
      <c r="F3474" s="67"/>
      <c r="G3474" s="67"/>
      <c r="H3474" s="67"/>
    </row>
    <row r="3475" spans="1:8" s="2" customFormat="1" x14ac:dyDescent="0.25">
      <c r="A3475" t="s">
        <v>1052</v>
      </c>
      <c r="B3475"/>
      <c r="C3475" t="s">
        <v>738</v>
      </c>
      <c r="D3475"/>
      <c r="E3475" t="s">
        <v>4530</v>
      </c>
      <c r="F3475" s="67"/>
      <c r="G3475" s="67"/>
      <c r="H3475" s="67"/>
    </row>
    <row r="3476" spans="1:8" s="2" customFormat="1" x14ac:dyDescent="0.25">
      <c r="A3476" t="s">
        <v>1052</v>
      </c>
      <c r="B3476"/>
      <c r="C3476" t="s">
        <v>738</v>
      </c>
      <c r="D3476"/>
      <c r="E3476" t="s">
        <v>4531</v>
      </c>
      <c r="F3476" s="67"/>
      <c r="G3476" s="67"/>
      <c r="H3476" s="67"/>
    </row>
    <row r="3477" spans="1:8" s="2" customFormat="1" x14ac:dyDescent="0.25">
      <c r="A3477" t="s">
        <v>1052</v>
      </c>
      <c r="B3477"/>
      <c r="C3477" t="s">
        <v>738</v>
      </c>
      <c r="D3477"/>
      <c r="E3477" t="s">
        <v>4532</v>
      </c>
      <c r="F3477" s="67"/>
      <c r="G3477" s="67"/>
      <c r="H3477" s="67"/>
    </row>
    <row r="3478" spans="1:8" s="2" customFormat="1" x14ac:dyDescent="0.25">
      <c r="A3478" t="s">
        <v>1052</v>
      </c>
      <c r="B3478"/>
      <c r="C3478" t="s">
        <v>738</v>
      </c>
      <c r="D3478"/>
      <c r="E3478" t="s">
        <v>4533</v>
      </c>
      <c r="F3478" s="67"/>
      <c r="G3478" s="67"/>
      <c r="H3478" s="67"/>
    </row>
    <row r="3479" spans="1:8" s="2" customFormat="1" x14ac:dyDescent="0.25">
      <c r="A3479" t="s">
        <v>1052</v>
      </c>
      <c r="B3479"/>
      <c r="C3479" t="s">
        <v>738</v>
      </c>
      <c r="D3479"/>
      <c r="E3479" t="s">
        <v>4534</v>
      </c>
      <c r="F3479" s="67"/>
      <c r="G3479" s="67"/>
      <c r="H3479" s="67"/>
    </row>
    <row r="3480" spans="1:8" s="2" customFormat="1" x14ac:dyDescent="0.25">
      <c r="A3480" t="s">
        <v>1052</v>
      </c>
      <c r="B3480"/>
      <c r="C3480" t="s">
        <v>740</v>
      </c>
      <c r="D3480"/>
      <c r="E3480" t="s">
        <v>4535</v>
      </c>
      <c r="F3480" s="67"/>
      <c r="G3480" s="67"/>
      <c r="H3480" s="67"/>
    </row>
    <row r="3481" spans="1:8" s="2" customFormat="1" x14ac:dyDescent="0.25">
      <c r="A3481" t="s">
        <v>1052</v>
      </c>
      <c r="B3481"/>
      <c r="C3481" t="s">
        <v>740</v>
      </c>
      <c r="D3481"/>
      <c r="E3481" t="s">
        <v>4536</v>
      </c>
      <c r="F3481" s="67"/>
      <c r="G3481" s="67"/>
      <c r="H3481" s="67"/>
    </row>
    <row r="3482" spans="1:8" s="2" customFormat="1" x14ac:dyDescent="0.25">
      <c r="A3482" t="s">
        <v>1052</v>
      </c>
      <c r="B3482"/>
      <c r="C3482" t="s">
        <v>740</v>
      </c>
      <c r="D3482"/>
      <c r="E3482" t="s">
        <v>2866</v>
      </c>
      <c r="F3482" s="67"/>
      <c r="G3482" s="67"/>
      <c r="H3482" s="67"/>
    </row>
    <row r="3483" spans="1:8" s="2" customFormat="1" x14ac:dyDescent="0.25">
      <c r="A3483" t="s">
        <v>1052</v>
      </c>
      <c r="B3483"/>
      <c r="C3483" t="s">
        <v>740</v>
      </c>
      <c r="D3483"/>
      <c r="E3483" t="s">
        <v>4537</v>
      </c>
      <c r="F3483" s="67"/>
      <c r="G3483" s="67"/>
      <c r="H3483" s="67"/>
    </row>
    <row r="3484" spans="1:8" s="2" customFormat="1" x14ac:dyDescent="0.25">
      <c r="A3484" t="s">
        <v>1052</v>
      </c>
      <c r="B3484"/>
      <c r="C3484" t="s">
        <v>740</v>
      </c>
      <c r="D3484"/>
      <c r="E3484" t="s">
        <v>4538</v>
      </c>
      <c r="F3484" s="67"/>
      <c r="G3484" s="67"/>
      <c r="H3484" s="67"/>
    </row>
    <row r="3485" spans="1:8" s="2" customFormat="1" x14ac:dyDescent="0.25">
      <c r="A3485" t="s">
        <v>1052</v>
      </c>
      <c r="B3485"/>
      <c r="C3485" t="s">
        <v>740</v>
      </c>
      <c r="D3485"/>
      <c r="E3485" t="s">
        <v>4539</v>
      </c>
      <c r="F3485" s="67"/>
      <c r="G3485" s="67"/>
      <c r="H3485" s="67"/>
    </row>
    <row r="3486" spans="1:8" s="2" customFormat="1" x14ac:dyDescent="0.25">
      <c r="A3486" t="s">
        <v>1052</v>
      </c>
      <c r="B3486"/>
      <c r="C3486" t="s">
        <v>740</v>
      </c>
      <c r="D3486"/>
      <c r="E3486" t="s">
        <v>4540</v>
      </c>
      <c r="F3486" s="67"/>
      <c r="G3486" s="67"/>
      <c r="H3486" s="67"/>
    </row>
    <row r="3487" spans="1:8" s="2" customFormat="1" x14ac:dyDescent="0.25">
      <c r="A3487" t="s">
        <v>1052</v>
      </c>
      <c r="B3487"/>
      <c r="C3487" t="s">
        <v>740</v>
      </c>
      <c r="D3487"/>
      <c r="E3487" t="s">
        <v>4541</v>
      </c>
      <c r="F3487" s="67"/>
      <c r="G3487" s="67"/>
      <c r="H3487" s="67"/>
    </row>
    <row r="3488" spans="1:8" s="2" customFormat="1" x14ac:dyDescent="0.25">
      <c r="A3488" t="s">
        <v>1052</v>
      </c>
      <c r="B3488"/>
      <c r="C3488" t="s">
        <v>742</v>
      </c>
      <c r="D3488"/>
      <c r="E3488" t="s">
        <v>4542</v>
      </c>
      <c r="F3488" s="67"/>
      <c r="G3488" s="67"/>
      <c r="H3488" s="67"/>
    </row>
    <row r="3489" spans="1:8" s="2" customFormat="1" x14ac:dyDescent="0.25">
      <c r="A3489" t="s">
        <v>1052</v>
      </c>
      <c r="B3489"/>
      <c r="C3489" t="s">
        <v>742</v>
      </c>
      <c r="D3489"/>
      <c r="E3489" t="s">
        <v>4543</v>
      </c>
      <c r="F3489" s="67"/>
      <c r="G3489" s="67"/>
      <c r="H3489" s="67"/>
    </row>
    <row r="3490" spans="1:8" s="2" customFormat="1" x14ac:dyDescent="0.25">
      <c r="A3490" t="s">
        <v>1052</v>
      </c>
      <c r="B3490"/>
      <c r="C3490" t="s">
        <v>742</v>
      </c>
      <c r="D3490"/>
      <c r="E3490" t="s">
        <v>4544</v>
      </c>
      <c r="F3490" s="67"/>
      <c r="G3490" s="67"/>
      <c r="H3490" s="67"/>
    </row>
    <row r="3491" spans="1:8" s="2" customFormat="1" x14ac:dyDescent="0.25">
      <c r="A3491" t="s">
        <v>1052</v>
      </c>
      <c r="B3491"/>
      <c r="C3491" t="s">
        <v>742</v>
      </c>
      <c r="D3491"/>
      <c r="E3491" t="s">
        <v>4545</v>
      </c>
      <c r="F3491" s="67"/>
      <c r="G3491" s="67"/>
      <c r="H3491" s="67"/>
    </row>
    <row r="3492" spans="1:8" s="2" customFormat="1" x14ac:dyDescent="0.25">
      <c r="A3492" t="s">
        <v>1052</v>
      </c>
      <c r="B3492"/>
      <c r="C3492" t="s">
        <v>742</v>
      </c>
      <c r="D3492"/>
      <c r="E3492" t="s">
        <v>4546</v>
      </c>
      <c r="F3492" s="67"/>
      <c r="G3492" s="67"/>
      <c r="H3492" s="67"/>
    </row>
    <row r="3493" spans="1:8" s="2" customFormat="1" x14ac:dyDescent="0.25">
      <c r="A3493" t="s">
        <v>1052</v>
      </c>
      <c r="B3493"/>
      <c r="C3493" t="s">
        <v>742</v>
      </c>
      <c r="D3493"/>
      <c r="E3493" t="s">
        <v>4547</v>
      </c>
      <c r="F3493" s="67"/>
      <c r="G3493" s="67"/>
      <c r="H3493" s="67"/>
    </row>
    <row r="3494" spans="1:8" s="2" customFormat="1" x14ac:dyDescent="0.25">
      <c r="A3494" t="s">
        <v>1052</v>
      </c>
      <c r="B3494"/>
      <c r="C3494" t="s">
        <v>742</v>
      </c>
      <c r="D3494"/>
      <c r="E3494" t="s">
        <v>4548</v>
      </c>
      <c r="F3494" s="67"/>
      <c r="G3494" s="67"/>
      <c r="H3494" s="67"/>
    </row>
    <row r="3495" spans="1:8" s="2" customFormat="1" x14ac:dyDescent="0.25">
      <c r="A3495" t="s">
        <v>1052</v>
      </c>
      <c r="B3495"/>
      <c r="C3495" t="s">
        <v>742</v>
      </c>
      <c r="D3495"/>
      <c r="E3495" t="s">
        <v>4549</v>
      </c>
      <c r="F3495" s="67"/>
      <c r="G3495" s="67"/>
      <c r="H3495" s="67"/>
    </row>
    <row r="3496" spans="1:8" s="2" customFormat="1" x14ac:dyDescent="0.25">
      <c r="A3496" t="s">
        <v>1052</v>
      </c>
      <c r="B3496"/>
      <c r="C3496" t="s">
        <v>742</v>
      </c>
      <c r="D3496"/>
      <c r="E3496" t="s">
        <v>4550</v>
      </c>
      <c r="F3496" s="67"/>
      <c r="G3496" s="67"/>
      <c r="H3496" s="67"/>
    </row>
    <row r="3497" spans="1:8" s="2" customFormat="1" x14ac:dyDescent="0.25">
      <c r="A3497" t="s">
        <v>1052</v>
      </c>
      <c r="B3497"/>
      <c r="C3497" t="s">
        <v>742</v>
      </c>
      <c r="D3497"/>
      <c r="E3497" t="s">
        <v>4551</v>
      </c>
      <c r="F3497" s="67"/>
      <c r="G3497" s="67"/>
      <c r="H3497" s="67"/>
    </row>
    <row r="3498" spans="1:8" s="2" customFormat="1" x14ac:dyDescent="0.25">
      <c r="A3498" t="s">
        <v>1052</v>
      </c>
      <c r="B3498"/>
      <c r="C3498" t="s">
        <v>742</v>
      </c>
      <c r="D3498"/>
      <c r="E3498" t="s">
        <v>4552</v>
      </c>
      <c r="F3498" s="67"/>
      <c r="G3498" s="67"/>
      <c r="H3498" s="67"/>
    </row>
    <row r="3499" spans="1:8" s="2" customFormat="1" x14ac:dyDescent="0.25">
      <c r="A3499" t="s">
        <v>1052</v>
      </c>
      <c r="B3499"/>
      <c r="C3499" t="s">
        <v>742</v>
      </c>
      <c r="D3499"/>
      <c r="E3499" t="s">
        <v>4553</v>
      </c>
      <c r="F3499" s="67"/>
      <c r="G3499" s="67"/>
      <c r="H3499" s="67"/>
    </row>
    <row r="3500" spans="1:8" s="2" customFormat="1" x14ac:dyDescent="0.25">
      <c r="A3500" t="s">
        <v>1052</v>
      </c>
      <c r="B3500"/>
      <c r="C3500" t="s">
        <v>742</v>
      </c>
      <c r="D3500"/>
      <c r="E3500" t="s">
        <v>4554</v>
      </c>
      <c r="F3500" s="67"/>
      <c r="G3500" s="67"/>
      <c r="H3500" s="67"/>
    </row>
    <row r="3501" spans="1:8" s="2" customFormat="1" x14ac:dyDescent="0.25">
      <c r="A3501" t="s">
        <v>1052</v>
      </c>
      <c r="B3501"/>
      <c r="C3501" t="s">
        <v>742</v>
      </c>
      <c r="D3501"/>
      <c r="E3501" t="s">
        <v>4555</v>
      </c>
      <c r="F3501" s="67"/>
      <c r="G3501" s="67"/>
      <c r="H3501" s="67"/>
    </row>
    <row r="3502" spans="1:8" s="2" customFormat="1" x14ac:dyDescent="0.25">
      <c r="A3502" t="s">
        <v>1052</v>
      </c>
      <c r="B3502"/>
      <c r="C3502" t="s">
        <v>742</v>
      </c>
      <c r="D3502"/>
      <c r="E3502" t="s">
        <v>4556</v>
      </c>
      <c r="F3502" s="67"/>
      <c r="G3502" s="67"/>
      <c r="H3502" s="67"/>
    </row>
    <row r="3503" spans="1:8" s="2" customFormat="1" x14ac:dyDescent="0.25">
      <c r="A3503" t="s">
        <v>1052</v>
      </c>
      <c r="B3503"/>
      <c r="C3503" t="s">
        <v>742</v>
      </c>
      <c r="D3503"/>
      <c r="E3503" t="s">
        <v>4557</v>
      </c>
      <c r="F3503" s="67"/>
      <c r="G3503" s="67"/>
      <c r="H3503" s="67"/>
    </row>
    <row r="3504" spans="1:8" s="2" customFormat="1" x14ac:dyDescent="0.25">
      <c r="A3504" t="s">
        <v>1052</v>
      </c>
      <c r="B3504"/>
      <c r="C3504" t="s">
        <v>742</v>
      </c>
      <c r="D3504"/>
      <c r="E3504" t="s">
        <v>4558</v>
      </c>
      <c r="F3504" s="67"/>
      <c r="G3504" s="67"/>
      <c r="H3504" s="67"/>
    </row>
    <row r="3505" spans="1:8" s="2" customFormat="1" x14ac:dyDescent="0.25">
      <c r="A3505" t="s">
        <v>1052</v>
      </c>
      <c r="B3505"/>
      <c r="C3505" t="s">
        <v>742</v>
      </c>
      <c r="D3505"/>
      <c r="E3505" t="s">
        <v>4559</v>
      </c>
      <c r="F3505" s="67"/>
      <c r="G3505" s="67"/>
      <c r="H3505" s="67"/>
    </row>
    <row r="3506" spans="1:8" s="2" customFormat="1" x14ac:dyDescent="0.25">
      <c r="A3506" t="s">
        <v>1052</v>
      </c>
      <c r="B3506"/>
      <c r="C3506" t="s">
        <v>742</v>
      </c>
      <c r="D3506"/>
      <c r="E3506" t="s">
        <v>4560</v>
      </c>
      <c r="F3506" s="67"/>
      <c r="G3506" s="67"/>
      <c r="H3506" s="67"/>
    </row>
    <row r="3507" spans="1:8" s="2" customFormat="1" x14ac:dyDescent="0.25">
      <c r="A3507" t="s">
        <v>1052</v>
      </c>
      <c r="B3507"/>
      <c r="C3507" t="s">
        <v>742</v>
      </c>
      <c r="D3507"/>
      <c r="E3507" t="s">
        <v>4561</v>
      </c>
      <c r="F3507" s="67"/>
      <c r="G3507" s="67"/>
      <c r="H3507" s="67"/>
    </row>
    <row r="3508" spans="1:8" s="2" customFormat="1" x14ac:dyDescent="0.25">
      <c r="A3508" t="s">
        <v>1052</v>
      </c>
      <c r="B3508"/>
      <c r="C3508" t="s">
        <v>742</v>
      </c>
      <c r="D3508"/>
      <c r="E3508" t="s">
        <v>4562</v>
      </c>
      <c r="F3508" s="67"/>
      <c r="G3508" s="67"/>
      <c r="H3508" s="67"/>
    </row>
    <row r="3509" spans="1:8" s="2" customFormat="1" x14ac:dyDescent="0.25">
      <c r="A3509" t="s">
        <v>1052</v>
      </c>
      <c r="B3509"/>
      <c r="C3509" t="s">
        <v>742</v>
      </c>
      <c r="D3509"/>
      <c r="E3509" t="s">
        <v>4563</v>
      </c>
      <c r="F3509" s="67"/>
      <c r="G3509" s="67"/>
      <c r="H3509" s="67"/>
    </row>
    <row r="3510" spans="1:8" s="2" customFormat="1" x14ac:dyDescent="0.25">
      <c r="A3510" t="s">
        <v>1052</v>
      </c>
      <c r="B3510"/>
      <c r="C3510" t="s">
        <v>742</v>
      </c>
      <c r="D3510"/>
      <c r="E3510" t="s">
        <v>4564</v>
      </c>
      <c r="F3510" s="67"/>
      <c r="G3510" s="67"/>
      <c r="H3510" s="67"/>
    </row>
    <row r="3511" spans="1:8" s="2" customFormat="1" x14ac:dyDescent="0.25">
      <c r="A3511" t="s">
        <v>1052</v>
      </c>
      <c r="B3511"/>
      <c r="C3511" t="s">
        <v>742</v>
      </c>
      <c r="D3511"/>
      <c r="E3511" t="s">
        <v>4565</v>
      </c>
      <c r="F3511" s="67"/>
      <c r="G3511" s="67"/>
      <c r="H3511" s="67"/>
    </row>
    <row r="3512" spans="1:8" s="2" customFormat="1" x14ac:dyDescent="0.25">
      <c r="A3512" t="s">
        <v>1052</v>
      </c>
      <c r="B3512"/>
      <c r="C3512" t="s">
        <v>742</v>
      </c>
      <c r="D3512"/>
      <c r="E3512" t="s">
        <v>4566</v>
      </c>
      <c r="F3512" s="67"/>
      <c r="G3512" s="67"/>
      <c r="H3512" s="67"/>
    </row>
    <row r="3513" spans="1:8" s="2" customFormat="1" x14ac:dyDescent="0.25">
      <c r="A3513" t="s">
        <v>1052</v>
      </c>
      <c r="B3513"/>
      <c r="C3513" t="s">
        <v>742</v>
      </c>
      <c r="D3513"/>
      <c r="E3513" t="s">
        <v>4328</v>
      </c>
      <c r="F3513" s="67"/>
      <c r="G3513" s="67"/>
      <c r="H3513" s="67"/>
    </row>
    <row r="3514" spans="1:8" s="2" customFormat="1" x14ac:dyDescent="0.25">
      <c r="A3514" t="s">
        <v>1052</v>
      </c>
      <c r="B3514"/>
      <c r="C3514" t="s">
        <v>742</v>
      </c>
      <c r="D3514"/>
      <c r="E3514" t="s">
        <v>4567</v>
      </c>
      <c r="F3514" s="67"/>
      <c r="G3514" s="67"/>
      <c r="H3514" s="67"/>
    </row>
    <row r="3515" spans="1:8" s="2" customFormat="1" x14ac:dyDescent="0.25">
      <c r="A3515" t="s">
        <v>1052</v>
      </c>
      <c r="B3515"/>
      <c r="C3515" t="s">
        <v>742</v>
      </c>
      <c r="D3515"/>
      <c r="E3515" t="s">
        <v>4568</v>
      </c>
      <c r="F3515" s="67"/>
      <c r="G3515" s="67"/>
      <c r="H3515" s="67"/>
    </row>
    <row r="3516" spans="1:8" s="2" customFormat="1" x14ac:dyDescent="0.25">
      <c r="A3516" t="s">
        <v>1052</v>
      </c>
      <c r="B3516"/>
      <c r="C3516" t="s">
        <v>742</v>
      </c>
      <c r="D3516"/>
      <c r="E3516" t="s">
        <v>4569</v>
      </c>
      <c r="F3516" s="67"/>
      <c r="G3516" s="67"/>
      <c r="H3516" s="67"/>
    </row>
    <row r="3517" spans="1:8" s="2" customFormat="1" x14ac:dyDescent="0.25">
      <c r="A3517" t="s">
        <v>1052</v>
      </c>
      <c r="B3517"/>
      <c r="C3517" t="s">
        <v>742</v>
      </c>
      <c r="D3517"/>
      <c r="E3517" t="s">
        <v>4570</v>
      </c>
      <c r="F3517" s="67"/>
      <c r="G3517" s="67"/>
      <c r="H3517" s="67"/>
    </row>
    <row r="3518" spans="1:8" s="2" customFormat="1" x14ac:dyDescent="0.25">
      <c r="A3518" t="s">
        <v>1052</v>
      </c>
      <c r="B3518"/>
      <c r="C3518" t="s">
        <v>742</v>
      </c>
      <c r="D3518"/>
      <c r="E3518" t="s">
        <v>4571</v>
      </c>
      <c r="F3518" s="67"/>
      <c r="G3518" s="67"/>
      <c r="H3518" s="67"/>
    </row>
    <row r="3519" spans="1:8" s="2" customFormat="1" x14ac:dyDescent="0.25">
      <c r="A3519" t="s">
        <v>1052</v>
      </c>
      <c r="B3519"/>
      <c r="C3519" t="s">
        <v>742</v>
      </c>
      <c r="D3519"/>
      <c r="E3519" t="s">
        <v>4572</v>
      </c>
      <c r="F3519" s="67"/>
      <c r="G3519" s="67"/>
      <c r="H3519" s="67"/>
    </row>
    <row r="3520" spans="1:8" s="2" customFormat="1" x14ac:dyDescent="0.25">
      <c r="A3520" t="s">
        <v>1052</v>
      </c>
      <c r="B3520"/>
      <c r="C3520" t="s">
        <v>742</v>
      </c>
      <c r="D3520"/>
      <c r="E3520" t="s">
        <v>4573</v>
      </c>
      <c r="F3520" s="67"/>
      <c r="G3520" s="67"/>
      <c r="H3520" s="67"/>
    </row>
    <row r="3521" spans="1:8" s="2" customFormat="1" x14ac:dyDescent="0.25">
      <c r="A3521" t="s">
        <v>1052</v>
      </c>
      <c r="B3521"/>
      <c r="C3521" t="s">
        <v>742</v>
      </c>
      <c r="D3521"/>
      <c r="E3521" t="s">
        <v>4574</v>
      </c>
      <c r="F3521" s="67"/>
      <c r="G3521" s="67"/>
      <c r="H3521" s="67"/>
    </row>
    <row r="3522" spans="1:8" s="2" customFormat="1" x14ac:dyDescent="0.25">
      <c r="A3522" t="s">
        <v>1052</v>
      </c>
      <c r="B3522"/>
      <c r="C3522" t="s">
        <v>742</v>
      </c>
      <c r="D3522"/>
      <c r="E3522" t="s">
        <v>4575</v>
      </c>
      <c r="F3522" s="67"/>
      <c r="G3522" s="67"/>
      <c r="H3522" s="67"/>
    </row>
    <row r="3523" spans="1:8" s="2" customFormat="1" x14ac:dyDescent="0.25">
      <c r="A3523" t="s">
        <v>1052</v>
      </c>
      <c r="B3523"/>
      <c r="C3523" t="s">
        <v>742</v>
      </c>
      <c r="D3523"/>
      <c r="E3523" t="s">
        <v>4576</v>
      </c>
      <c r="F3523" s="67"/>
      <c r="G3523" s="67"/>
      <c r="H3523" s="67"/>
    </row>
    <row r="3524" spans="1:8" s="2" customFormat="1" x14ac:dyDescent="0.25">
      <c r="A3524" t="s">
        <v>1052</v>
      </c>
      <c r="B3524"/>
      <c r="C3524" t="s">
        <v>742</v>
      </c>
      <c r="D3524"/>
      <c r="E3524" t="s">
        <v>4577</v>
      </c>
      <c r="F3524" s="67"/>
      <c r="G3524" s="67"/>
      <c r="H3524" s="67"/>
    </row>
    <row r="3525" spans="1:8" s="2" customFormat="1" x14ac:dyDescent="0.25">
      <c r="A3525" t="s">
        <v>1052</v>
      </c>
      <c r="B3525"/>
      <c r="C3525" t="s">
        <v>742</v>
      </c>
      <c r="D3525"/>
      <c r="E3525" t="s">
        <v>4578</v>
      </c>
      <c r="F3525" s="67"/>
      <c r="G3525" s="67"/>
      <c r="H3525" s="67"/>
    </row>
    <row r="3526" spans="1:8" s="2" customFormat="1" x14ac:dyDescent="0.25">
      <c r="A3526" t="s">
        <v>1052</v>
      </c>
      <c r="B3526"/>
      <c r="C3526" t="s">
        <v>742</v>
      </c>
      <c r="D3526"/>
      <c r="E3526" t="s">
        <v>4579</v>
      </c>
      <c r="F3526" s="67"/>
      <c r="G3526" s="67"/>
      <c r="H3526" s="67"/>
    </row>
    <row r="3527" spans="1:8" s="2" customFormat="1" x14ac:dyDescent="0.25">
      <c r="A3527" t="s">
        <v>1052</v>
      </c>
      <c r="B3527"/>
      <c r="C3527" t="s">
        <v>742</v>
      </c>
      <c r="D3527"/>
      <c r="E3527" t="s">
        <v>4580</v>
      </c>
      <c r="F3527" s="67"/>
      <c r="G3527" s="67"/>
      <c r="H3527" s="67"/>
    </row>
    <row r="3528" spans="1:8" s="2" customFormat="1" x14ac:dyDescent="0.25">
      <c r="A3528" t="s">
        <v>1052</v>
      </c>
      <c r="B3528"/>
      <c r="C3528" t="s">
        <v>742</v>
      </c>
      <c r="D3528"/>
      <c r="E3528" t="s">
        <v>4581</v>
      </c>
      <c r="F3528" s="67"/>
      <c r="G3528" s="67"/>
      <c r="H3528" s="67"/>
    </row>
    <row r="3529" spans="1:8" s="2" customFormat="1" x14ac:dyDescent="0.25">
      <c r="A3529" t="s">
        <v>1052</v>
      </c>
      <c r="B3529"/>
      <c r="C3529" t="s">
        <v>742</v>
      </c>
      <c r="D3529"/>
      <c r="E3529" t="s">
        <v>4582</v>
      </c>
      <c r="F3529" s="67"/>
      <c r="G3529" s="67"/>
      <c r="H3529" s="67"/>
    </row>
    <row r="3530" spans="1:8" s="2" customFormat="1" x14ac:dyDescent="0.25">
      <c r="A3530" t="s">
        <v>1052</v>
      </c>
      <c r="B3530"/>
      <c r="C3530" t="s">
        <v>747</v>
      </c>
      <c r="D3530"/>
      <c r="E3530" t="s">
        <v>4583</v>
      </c>
      <c r="F3530" s="67"/>
      <c r="G3530" s="67"/>
      <c r="H3530" s="67"/>
    </row>
    <row r="3531" spans="1:8" s="2" customFormat="1" x14ac:dyDescent="0.25">
      <c r="A3531" t="s">
        <v>1052</v>
      </c>
      <c r="B3531"/>
      <c r="C3531" t="s">
        <v>747</v>
      </c>
      <c r="D3531"/>
      <c r="E3531" t="s">
        <v>4584</v>
      </c>
      <c r="F3531" s="67"/>
      <c r="G3531" s="67"/>
      <c r="H3531" s="67"/>
    </row>
    <row r="3532" spans="1:8" s="2" customFormat="1" x14ac:dyDescent="0.25">
      <c r="A3532" t="s">
        <v>1052</v>
      </c>
      <c r="B3532"/>
      <c r="C3532" t="s">
        <v>747</v>
      </c>
      <c r="D3532"/>
      <c r="E3532" t="s">
        <v>4585</v>
      </c>
      <c r="F3532" s="67"/>
      <c r="G3532" s="67"/>
      <c r="H3532" s="67"/>
    </row>
    <row r="3533" spans="1:8" s="2" customFormat="1" x14ac:dyDescent="0.25">
      <c r="A3533" t="s">
        <v>1052</v>
      </c>
      <c r="B3533"/>
      <c r="C3533" t="s">
        <v>747</v>
      </c>
      <c r="D3533"/>
      <c r="E3533" t="s">
        <v>4586</v>
      </c>
      <c r="F3533" s="67"/>
      <c r="G3533" s="67"/>
      <c r="H3533" s="67"/>
    </row>
    <row r="3534" spans="1:8" s="2" customFormat="1" x14ac:dyDescent="0.25">
      <c r="A3534" t="s">
        <v>1052</v>
      </c>
      <c r="B3534"/>
      <c r="C3534" t="s">
        <v>747</v>
      </c>
      <c r="D3534"/>
      <c r="E3534" t="s">
        <v>4587</v>
      </c>
      <c r="F3534" s="67"/>
      <c r="G3534" s="67"/>
      <c r="H3534" s="67"/>
    </row>
    <row r="3535" spans="1:8" s="2" customFormat="1" x14ac:dyDescent="0.25">
      <c r="A3535" t="s">
        <v>1052</v>
      </c>
      <c r="B3535"/>
      <c r="C3535" t="s">
        <v>747</v>
      </c>
      <c r="D3535"/>
      <c r="E3535" t="s">
        <v>4588</v>
      </c>
      <c r="F3535" s="67"/>
      <c r="G3535" s="67"/>
      <c r="H3535" s="67"/>
    </row>
    <row r="3536" spans="1:8" s="2" customFormat="1" x14ac:dyDescent="0.25">
      <c r="A3536" t="s">
        <v>1052</v>
      </c>
      <c r="B3536"/>
      <c r="C3536" t="s">
        <v>747</v>
      </c>
      <c r="D3536"/>
      <c r="E3536" t="s">
        <v>4589</v>
      </c>
      <c r="F3536" s="67"/>
      <c r="G3536" s="67"/>
      <c r="H3536" s="67"/>
    </row>
    <row r="3537" spans="1:8" s="2" customFormat="1" x14ac:dyDescent="0.25">
      <c r="A3537" t="s">
        <v>1052</v>
      </c>
      <c r="B3537"/>
      <c r="C3537" t="s">
        <v>747</v>
      </c>
      <c r="D3537"/>
      <c r="E3537" t="s">
        <v>4590</v>
      </c>
      <c r="F3537" s="67"/>
      <c r="G3537" s="67"/>
      <c r="H3537" s="67"/>
    </row>
    <row r="3538" spans="1:8" s="2" customFormat="1" x14ac:dyDescent="0.25">
      <c r="A3538" t="s">
        <v>1052</v>
      </c>
      <c r="B3538"/>
      <c r="C3538" t="s">
        <v>747</v>
      </c>
      <c r="D3538"/>
      <c r="E3538" t="s">
        <v>4591</v>
      </c>
      <c r="F3538" s="67"/>
      <c r="G3538" s="67"/>
      <c r="H3538" s="67"/>
    </row>
    <row r="3539" spans="1:8" s="2" customFormat="1" x14ac:dyDescent="0.25">
      <c r="A3539" t="s">
        <v>1052</v>
      </c>
      <c r="B3539"/>
      <c r="C3539" t="s">
        <v>747</v>
      </c>
      <c r="D3539"/>
      <c r="E3539" t="s">
        <v>4592</v>
      </c>
      <c r="F3539" s="67"/>
      <c r="G3539" s="67"/>
      <c r="H3539" s="67"/>
    </row>
    <row r="3540" spans="1:8" s="2" customFormat="1" x14ac:dyDescent="0.25">
      <c r="A3540" t="s">
        <v>1052</v>
      </c>
      <c r="B3540"/>
      <c r="C3540" t="s">
        <v>747</v>
      </c>
      <c r="D3540"/>
      <c r="E3540" t="s">
        <v>4593</v>
      </c>
      <c r="F3540" s="67"/>
      <c r="G3540" s="67"/>
      <c r="H3540" s="67"/>
    </row>
    <row r="3541" spans="1:8" s="2" customFormat="1" x14ac:dyDescent="0.25">
      <c r="A3541" t="s">
        <v>1052</v>
      </c>
      <c r="B3541"/>
      <c r="C3541" t="s">
        <v>747</v>
      </c>
      <c r="D3541"/>
      <c r="E3541" t="s">
        <v>4594</v>
      </c>
      <c r="F3541" s="67"/>
      <c r="G3541" s="67"/>
      <c r="H3541" s="67"/>
    </row>
    <row r="3542" spans="1:8" s="2" customFormat="1" x14ac:dyDescent="0.25">
      <c r="A3542" t="s">
        <v>1052</v>
      </c>
      <c r="B3542"/>
      <c r="C3542" t="s">
        <v>747</v>
      </c>
      <c r="D3542"/>
      <c r="E3542" t="s">
        <v>4595</v>
      </c>
      <c r="F3542" s="67"/>
      <c r="G3542" s="67"/>
      <c r="H3542" s="67"/>
    </row>
    <row r="3543" spans="1:8" s="2" customFormat="1" x14ac:dyDescent="0.25">
      <c r="A3543" t="s">
        <v>1052</v>
      </c>
      <c r="B3543"/>
      <c r="C3543" t="s">
        <v>747</v>
      </c>
      <c r="D3543"/>
      <c r="E3543" t="s">
        <v>4596</v>
      </c>
      <c r="F3543" s="67"/>
      <c r="G3543" s="67"/>
      <c r="H3543" s="67"/>
    </row>
    <row r="3544" spans="1:8" s="2" customFormat="1" x14ac:dyDescent="0.25">
      <c r="A3544" t="s">
        <v>1052</v>
      </c>
      <c r="B3544"/>
      <c r="C3544" t="s">
        <v>747</v>
      </c>
      <c r="D3544"/>
      <c r="E3544" t="s">
        <v>4597</v>
      </c>
      <c r="F3544" s="67"/>
      <c r="G3544" s="67"/>
      <c r="H3544" s="67"/>
    </row>
    <row r="3545" spans="1:8" s="2" customFormat="1" x14ac:dyDescent="0.25">
      <c r="A3545" t="s">
        <v>1052</v>
      </c>
      <c r="B3545"/>
      <c r="C3545" t="s">
        <v>747</v>
      </c>
      <c r="D3545"/>
      <c r="E3545" t="s">
        <v>4598</v>
      </c>
      <c r="F3545" s="67"/>
      <c r="G3545" s="67"/>
      <c r="H3545" s="67"/>
    </row>
    <row r="3546" spans="1:8" s="2" customFormat="1" x14ac:dyDescent="0.25">
      <c r="A3546" t="s">
        <v>1052</v>
      </c>
      <c r="B3546"/>
      <c r="C3546" t="s">
        <v>747</v>
      </c>
      <c r="D3546"/>
      <c r="E3546" t="s">
        <v>4599</v>
      </c>
      <c r="F3546" s="67"/>
      <c r="G3546" s="67"/>
      <c r="H3546" s="67"/>
    </row>
    <row r="3547" spans="1:8" s="2" customFormat="1" x14ac:dyDescent="0.25">
      <c r="A3547" t="s">
        <v>1052</v>
      </c>
      <c r="B3547"/>
      <c r="C3547" t="s">
        <v>747</v>
      </c>
      <c r="D3547"/>
      <c r="E3547" t="s">
        <v>4600</v>
      </c>
      <c r="F3547" s="67"/>
      <c r="G3547" s="67"/>
      <c r="H3547" s="67"/>
    </row>
    <row r="3548" spans="1:8" s="2" customFormat="1" x14ac:dyDescent="0.25">
      <c r="A3548" t="s">
        <v>1052</v>
      </c>
      <c r="B3548"/>
      <c r="C3548" t="s">
        <v>747</v>
      </c>
      <c r="D3548"/>
      <c r="E3548" t="s">
        <v>4601</v>
      </c>
      <c r="F3548" s="67"/>
      <c r="G3548" s="67"/>
      <c r="H3548" s="67"/>
    </row>
    <row r="3549" spans="1:8" s="2" customFormat="1" x14ac:dyDescent="0.25">
      <c r="A3549" t="s">
        <v>1052</v>
      </c>
      <c r="B3549"/>
      <c r="C3549" t="s">
        <v>747</v>
      </c>
      <c r="D3549"/>
      <c r="E3549" t="s">
        <v>4602</v>
      </c>
      <c r="F3549" s="67"/>
      <c r="G3549" s="67"/>
      <c r="H3549" s="67"/>
    </row>
    <row r="3550" spans="1:8" s="2" customFormat="1" x14ac:dyDescent="0.25">
      <c r="A3550" t="s">
        <v>1052</v>
      </c>
      <c r="B3550"/>
      <c r="C3550" t="s">
        <v>747</v>
      </c>
      <c r="D3550"/>
      <c r="E3550" t="s">
        <v>4603</v>
      </c>
      <c r="F3550" s="67"/>
      <c r="G3550" s="67"/>
      <c r="H3550" s="67"/>
    </row>
    <row r="3551" spans="1:8" s="2" customFormat="1" x14ac:dyDescent="0.25">
      <c r="A3551" t="s">
        <v>1052</v>
      </c>
      <c r="B3551"/>
      <c r="C3551" t="s">
        <v>747</v>
      </c>
      <c r="D3551"/>
      <c r="E3551" t="s">
        <v>4604</v>
      </c>
      <c r="F3551" s="67"/>
      <c r="G3551" s="67"/>
      <c r="H3551" s="67"/>
    </row>
    <row r="3552" spans="1:8" s="2" customFormat="1" x14ac:dyDescent="0.25">
      <c r="A3552" t="s">
        <v>1052</v>
      </c>
      <c r="B3552"/>
      <c r="C3552" t="s">
        <v>747</v>
      </c>
      <c r="D3552"/>
      <c r="E3552" t="s">
        <v>4199</v>
      </c>
      <c r="F3552" s="67"/>
      <c r="G3552" s="67"/>
      <c r="H3552" s="67"/>
    </row>
    <row r="3553" spans="1:8" s="2" customFormat="1" x14ac:dyDescent="0.25">
      <c r="A3553" t="s">
        <v>1052</v>
      </c>
      <c r="B3553"/>
      <c r="C3553" t="s">
        <v>747</v>
      </c>
      <c r="D3553"/>
      <c r="E3553" t="s">
        <v>4605</v>
      </c>
      <c r="F3553" s="67"/>
      <c r="G3553" s="67"/>
      <c r="H3553" s="67"/>
    </row>
    <row r="3554" spans="1:8" s="2" customFormat="1" x14ac:dyDescent="0.25">
      <c r="A3554" t="s">
        <v>1052</v>
      </c>
      <c r="B3554"/>
      <c r="C3554" t="s">
        <v>747</v>
      </c>
      <c r="D3554"/>
      <c r="E3554" t="s">
        <v>4606</v>
      </c>
      <c r="F3554" s="67"/>
      <c r="G3554" s="67"/>
      <c r="H3554" s="67"/>
    </row>
    <row r="3555" spans="1:8" s="2" customFormat="1" x14ac:dyDescent="0.25">
      <c r="A3555" t="s">
        <v>1052</v>
      </c>
      <c r="B3555"/>
      <c r="C3555" t="s">
        <v>747</v>
      </c>
      <c r="D3555"/>
      <c r="E3555" t="s">
        <v>4607</v>
      </c>
      <c r="F3555" s="67"/>
      <c r="G3555" s="67"/>
      <c r="H3555" s="67"/>
    </row>
    <row r="3556" spans="1:8" s="2" customFormat="1" x14ac:dyDescent="0.25">
      <c r="A3556" t="s">
        <v>1052</v>
      </c>
      <c r="B3556"/>
      <c r="C3556" t="s">
        <v>747</v>
      </c>
      <c r="D3556"/>
      <c r="E3556" t="s">
        <v>4608</v>
      </c>
      <c r="F3556" s="67"/>
      <c r="G3556" s="67"/>
      <c r="H3556" s="67"/>
    </row>
    <row r="3557" spans="1:8" s="2" customFormat="1" x14ac:dyDescent="0.25">
      <c r="A3557" t="s">
        <v>1052</v>
      </c>
      <c r="B3557"/>
      <c r="C3557" t="s">
        <v>747</v>
      </c>
      <c r="D3557"/>
      <c r="E3557" t="s">
        <v>4609</v>
      </c>
      <c r="F3557" s="67"/>
      <c r="G3557" s="67"/>
      <c r="H3557" s="67"/>
    </row>
    <row r="3558" spans="1:8" s="2" customFormat="1" x14ac:dyDescent="0.25">
      <c r="A3558" t="s">
        <v>1052</v>
      </c>
      <c r="B3558"/>
      <c r="C3558" t="s">
        <v>747</v>
      </c>
      <c r="D3558"/>
      <c r="E3558" t="s">
        <v>4610</v>
      </c>
      <c r="F3558" s="67"/>
      <c r="G3558" s="67"/>
      <c r="H3558" s="67"/>
    </row>
    <row r="3559" spans="1:8" s="2" customFormat="1" x14ac:dyDescent="0.25">
      <c r="A3559" t="s">
        <v>1052</v>
      </c>
      <c r="B3559"/>
      <c r="C3559" t="s">
        <v>747</v>
      </c>
      <c r="D3559"/>
      <c r="E3559" t="s">
        <v>4611</v>
      </c>
      <c r="F3559" s="67"/>
      <c r="G3559" s="67"/>
      <c r="H3559" s="67"/>
    </row>
    <row r="3560" spans="1:8" s="2" customFormat="1" x14ac:dyDescent="0.25">
      <c r="A3560" t="s">
        <v>1052</v>
      </c>
      <c r="B3560"/>
      <c r="C3560" t="s">
        <v>747</v>
      </c>
      <c r="D3560"/>
      <c r="E3560" t="s">
        <v>4612</v>
      </c>
      <c r="F3560" s="67"/>
      <c r="G3560" s="67"/>
      <c r="H3560" s="67"/>
    </row>
    <row r="3561" spans="1:8" s="2" customFormat="1" x14ac:dyDescent="0.25">
      <c r="A3561" t="s">
        <v>1052</v>
      </c>
      <c r="B3561"/>
      <c r="C3561" t="s">
        <v>747</v>
      </c>
      <c r="D3561"/>
      <c r="E3561" t="s">
        <v>4613</v>
      </c>
      <c r="F3561" s="67"/>
      <c r="G3561" s="67"/>
      <c r="H3561" s="67"/>
    </row>
    <row r="3562" spans="1:8" s="2" customFormat="1" x14ac:dyDescent="0.25">
      <c r="A3562" t="s">
        <v>1052</v>
      </c>
      <c r="B3562"/>
      <c r="C3562" t="s">
        <v>747</v>
      </c>
      <c r="D3562"/>
      <c r="E3562" t="s">
        <v>4614</v>
      </c>
      <c r="F3562" s="67"/>
      <c r="G3562" s="67"/>
      <c r="H3562" s="67"/>
    </row>
    <row r="3563" spans="1:8" s="2" customFormat="1" x14ac:dyDescent="0.25">
      <c r="A3563" t="s">
        <v>1052</v>
      </c>
      <c r="B3563"/>
      <c r="C3563" t="s">
        <v>747</v>
      </c>
      <c r="D3563"/>
      <c r="E3563" t="s">
        <v>4615</v>
      </c>
      <c r="F3563" s="67"/>
      <c r="G3563" s="67"/>
      <c r="H3563" s="67"/>
    </row>
    <row r="3564" spans="1:8" s="2" customFormat="1" x14ac:dyDescent="0.25">
      <c r="A3564" t="s">
        <v>1052</v>
      </c>
      <c r="B3564"/>
      <c r="C3564" t="s">
        <v>747</v>
      </c>
      <c r="D3564"/>
      <c r="E3564" t="s">
        <v>4616</v>
      </c>
      <c r="F3564" s="67"/>
      <c r="G3564" s="67"/>
      <c r="H3564" s="67"/>
    </row>
    <row r="3565" spans="1:8" s="2" customFormat="1" x14ac:dyDescent="0.25">
      <c r="A3565" t="s">
        <v>1052</v>
      </c>
      <c r="B3565"/>
      <c r="C3565" t="s">
        <v>747</v>
      </c>
      <c r="D3565"/>
      <c r="E3565" t="s">
        <v>4617</v>
      </c>
      <c r="F3565" s="67"/>
      <c r="G3565" s="67"/>
      <c r="H3565" s="67"/>
    </row>
    <row r="3566" spans="1:8" s="2" customFormat="1" x14ac:dyDescent="0.25">
      <c r="A3566" t="s">
        <v>1052</v>
      </c>
      <c r="B3566"/>
      <c r="C3566" t="s">
        <v>747</v>
      </c>
      <c r="D3566"/>
      <c r="E3566" t="s">
        <v>4618</v>
      </c>
      <c r="F3566" s="67"/>
      <c r="G3566" s="67"/>
      <c r="H3566" s="67"/>
    </row>
    <row r="3567" spans="1:8" s="2" customFormat="1" x14ac:dyDescent="0.25">
      <c r="A3567" t="s">
        <v>1052</v>
      </c>
      <c r="B3567"/>
      <c r="C3567" t="s">
        <v>747</v>
      </c>
      <c r="D3567"/>
      <c r="E3567" t="s">
        <v>4619</v>
      </c>
      <c r="F3567" s="67"/>
      <c r="G3567" s="67"/>
      <c r="H3567" s="67"/>
    </row>
    <row r="3568" spans="1:8" s="2" customFormat="1" x14ac:dyDescent="0.25">
      <c r="A3568" t="s">
        <v>1052</v>
      </c>
      <c r="B3568"/>
      <c r="C3568" t="s">
        <v>747</v>
      </c>
      <c r="D3568"/>
      <c r="E3568" t="s">
        <v>4620</v>
      </c>
      <c r="F3568" s="67"/>
      <c r="G3568" s="67"/>
      <c r="H3568" s="67"/>
    </row>
    <row r="3569" spans="1:8" s="2" customFormat="1" x14ac:dyDescent="0.25">
      <c r="A3569" t="s">
        <v>1052</v>
      </c>
      <c r="B3569"/>
      <c r="C3569" t="s">
        <v>747</v>
      </c>
      <c r="D3569"/>
      <c r="E3569" t="s">
        <v>4621</v>
      </c>
      <c r="F3569" s="67"/>
      <c r="G3569" s="67"/>
      <c r="H3569" s="67"/>
    </row>
    <row r="3570" spans="1:8" s="2" customFormat="1" x14ac:dyDescent="0.25">
      <c r="A3570" t="s">
        <v>1052</v>
      </c>
      <c r="B3570"/>
      <c r="C3570" t="s">
        <v>747</v>
      </c>
      <c r="D3570"/>
      <c r="E3570" t="s">
        <v>1609</v>
      </c>
      <c r="F3570" s="67"/>
      <c r="G3570" s="67"/>
      <c r="H3570" s="67"/>
    </row>
    <row r="3571" spans="1:8" s="2" customFormat="1" x14ac:dyDescent="0.25">
      <c r="A3571" t="s">
        <v>1052</v>
      </c>
      <c r="B3571"/>
      <c r="C3571" t="s">
        <v>747</v>
      </c>
      <c r="D3571"/>
      <c r="E3571" t="s">
        <v>4622</v>
      </c>
      <c r="F3571" s="67"/>
      <c r="G3571" s="67"/>
      <c r="H3571" s="67"/>
    </row>
    <row r="3572" spans="1:8" s="2" customFormat="1" x14ac:dyDescent="0.25">
      <c r="A3572" t="s">
        <v>1052</v>
      </c>
      <c r="B3572"/>
      <c r="C3572" t="s">
        <v>747</v>
      </c>
      <c r="D3572"/>
      <c r="E3572" t="s">
        <v>4623</v>
      </c>
      <c r="F3572" s="67"/>
      <c r="G3572" s="67"/>
      <c r="H3572" s="67"/>
    </row>
    <row r="3573" spans="1:8" s="2" customFormat="1" x14ac:dyDescent="0.25">
      <c r="A3573" t="s">
        <v>1052</v>
      </c>
      <c r="B3573"/>
      <c r="C3573" t="s">
        <v>747</v>
      </c>
      <c r="D3573"/>
      <c r="E3573" t="s">
        <v>4624</v>
      </c>
      <c r="F3573" s="67"/>
      <c r="G3573" s="67"/>
      <c r="H3573" s="67"/>
    </row>
    <row r="3574" spans="1:8" s="2" customFormat="1" x14ac:dyDescent="0.25">
      <c r="A3574" t="s">
        <v>1052</v>
      </c>
      <c r="B3574"/>
      <c r="C3574" t="s">
        <v>747</v>
      </c>
      <c r="D3574"/>
      <c r="E3574" t="s">
        <v>4625</v>
      </c>
      <c r="F3574" s="67"/>
      <c r="G3574" s="67"/>
      <c r="H3574" s="67"/>
    </row>
    <row r="3575" spans="1:8" s="2" customFormat="1" x14ac:dyDescent="0.25">
      <c r="A3575" t="s">
        <v>1052</v>
      </c>
      <c r="B3575"/>
      <c r="C3575" t="s">
        <v>747</v>
      </c>
      <c r="D3575"/>
      <c r="E3575" t="s">
        <v>4626</v>
      </c>
      <c r="F3575" s="67"/>
      <c r="G3575" s="67"/>
      <c r="H3575" s="67"/>
    </row>
    <row r="3576" spans="1:8" s="2" customFormat="1" x14ac:dyDescent="0.25">
      <c r="A3576" t="s">
        <v>1052</v>
      </c>
      <c r="B3576"/>
      <c r="C3576" t="s">
        <v>747</v>
      </c>
      <c r="D3576"/>
      <c r="E3576" t="s">
        <v>4627</v>
      </c>
      <c r="F3576" s="67"/>
      <c r="G3576" s="67"/>
      <c r="H3576" s="67"/>
    </row>
    <row r="3577" spans="1:8" s="2" customFormat="1" x14ac:dyDescent="0.25">
      <c r="A3577" t="s">
        <v>1052</v>
      </c>
      <c r="B3577"/>
      <c r="C3577" t="s">
        <v>747</v>
      </c>
      <c r="D3577"/>
      <c r="E3577" t="s">
        <v>4628</v>
      </c>
      <c r="F3577" s="67"/>
      <c r="G3577" s="67"/>
      <c r="H3577" s="67"/>
    </row>
    <row r="3578" spans="1:8" s="2" customFormat="1" x14ac:dyDescent="0.25">
      <c r="A3578" t="s">
        <v>1052</v>
      </c>
      <c r="B3578"/>
      <c r="C3578" t="s">
        <v>747</v>
      </c>
      <c r="D3578"/>
      <c r="E3578" t="s">
        <v>4629</v>
      </c>
      <c r="F3578" s="67"/>
      <c r="G3578" s="67"/>
      <c r="H3578" s="67"/>
    </row>
    <row r="3579" spans="1:8" s="2" customFormat="1" x14ac:dyDescent="0.25">
      <c r="A3579" t="s">
        <v>1052</v>
      </c>
      <c r="B3579"/>
      <c r="C3579" t="s">
        <v>747</v>
      </c>
      <c r="D3579"/>
      <c r="E3579" t="s">
        <v>4630</v>
      </c>
      <c r="F3579" s="67"/>
      <c r="G3579" s="67"/>
      <c r="H3579" s="67"/>
    </row>
    <row r="3580" spans="1:8" s="2" customFormat="1" x14ac:dyDescent="0.25">
      <c r="A3580" t="s">
        <v>1052</v>
      </c>
      <c r="B3580"/>
      <c r="C3580" t="s">
        <v>747</v>
      </c>
      <c r="D3580"/>
      <c r="E3580" t="s">
        <v>4631</v>
      </c>
      <c r="F3580" s="67"/>
      <c r="G3580" s="67"/>
      <c r="H3580" s="67"/>
    </row>
    <row r="3581" spans="1:8" s="2" customFormat="1" x14ac:dyDescent="0.25">
      <c r="A3581" t="s">
        <v>1052</v>
      </c>
      <c r="B3581"/>
      <c r="C3581" t="s">
        <v>747</v>
      </c>
      <c r="D3581"/>
      <c r="E3581" t="s">
        <v>4632</v>
      </c>
      <c r="F3581" s="67"/>
      <c r="G3581" s="67"/>
      <c r="H3581" s="67"/>
    </row>
    <row r="3582" spans="1:8" s="2" customFormat="1" x14ac:dyDescent="0.25">
      <c r="A3582" t="s">
        <v>1052</v>
      </c>
      <c r="B3582"/>
      <c r="C3582" t="s">
        <v>747</v>
      </c>
      <c r="D3582"/>
      <c r="E3582" t="s">
        <v>4633</v>
      </c>
      <c r="F3582" s="67"/>
      <c r="G3582" s="67"/>
      <c r="H3582" s="67"/>
    </row>
    <row r="3583" spans="1:8" s="2" customFormat="1" x14ac:dyDescent="0.25">
      <c r="A3583" t="s">
        <v>1052</v>
      </c>
      <c r="B3583"/>
      <c r="C3583" t="s">
        <v>747</v>
      </c>
      <c r="D3583"/>
      <c r="E3583" t="s">
        <v>4634</v>
      </c>
      <c r="F3583" s="67"/>
      <c r="G3583" s="67"/>
      <c r="H3583" s="67"/>
    </row>
    <row r="3584" spans="1:8" s="2" customFormat="1" x14ac:dyDescent="0.25">
      <c r="A3584" t="s">
        <v>1052</v>
      </c>
      <c r="B3584"/>
      <c r="C3584" t="s">
        <v>747</v>
      </c>
      <c r="D3584"/>
      <c r="E3584" t="s">
        <v>4635</v>
      </c>
      <c r="F3584" s="67"/>
      <c r="G3584" s="67"/>
      <c r="H3584" s="67"/>
    </row>
    <row r="3585" spans="1:8" s="2" customFormat="1" x14ac:dyDescent="0.25">
      <c r="A3585" t="s">
        <v>1052</v>
      </c>
      <c r="B3585"/>
      <c r="C3585" t="s">
        <v>747</v>
      </c>
      <c r="D3585"/>
      <c r="E3585" t="s">
        <v>4636</v>
      </c>
      <c r="F3585" s="67"/>
      <c r="G3585" s="67"/>
      <c r="H3585" s="67"/>
    </row>
    <row r="3586" spans="1:8" s="2" customFormat="1" x14ac:dyDescent="0.25">
      <c r="A3586" t="s">
        <v>1052</v>
      </c>
      <c r="B3586"/>
      <c r="C3586" t="s">
        <v>747</v>
      </c>
      <c r="D3586"/>
      <c r="E3586" t="s">
        <v>4637</v>
      </c>
      <c r="F3586" s="67"/>
      <c r="G3586" s="67"/>
      <c r="H3586" s="67"/>
    </row>
    <row r="3587" spans="1:8" s="2" customFormat="1" x14ac:dyDescent="0.25">
      <c r="A3587" t="s">
        <v>1052</v>
      </c>
      <c r="B3587"/>
      <c r="C3587" t="s">
        <v>747</v>
      </c>
      <c r="D3587"/>
      <c r="E3587" t="s">
        <v>4638</v>
      </c>
      <c r="F3587" s="67"/>
      <c r="G3587" s="67"/>
      <c r="H3587" s="67"/>
    </row>
    <row r="3588" spans="1:8" s="2" customFormat="1" x14ac:dyDescent="0.25">
      <c r="A3588" t="s">
        <v>1052</v>
      </c>
      <c r="B3588"/>
      <c r="C3588" t="s">
        <v>747</v>
      </c>
      <c r="D3588"/>
      <c r="E3588" t="s">
        <v>4639</v>
      </c>
      <c r="F3588" s="67"/>
      <c r="G3588" s="67"/>
      <c r="H3588" s="67"/>
    </row>
    <row r="3589" spans="1:8" s="2" customFormat="1" x14ac:dyDescent="0.25">
      <c r="A3589" t="s">
        <v>1052</v>
      </c>
      <c r="B3589"/>
      <c r="C3589" t="s">
        <v>747</v>
      </c>
      <c r="D3589"/>
      <c r="E3589" t="s">
        <v>4640</v>
      </c>
      <c r="F3589" s="67"/>
      <c r="G3589" s="67"/>
      <c r="H3589" s="67"/>
    </row>
    <row r="3590" spans="1:8" s="2" customFormat="1" x14ac:dyDescent="0.25">
      <c r="A3590" t="s">
        <v>1052</v>
      </c>
      <c r="B3590"/>
      <c r="C3590" t="s">
        <v>747</v>
      </c>
      <c r="D3590"/>
      <c r="E3590" t="s">
        <v>4641</v>
      </c>
      <c r="F3590" s="67"/>
      <c r="G3590" s="67"/>
      <c r="H3590" s="67"/>
    </row>
    <row r="3591" spans="1:8" s="2" customFormat="1" x14ac:dyDescent="0.25">
      <c r="A3591" t="s">
        <v>1052</v>
      </c>
      <c r="B3591"/>
      <c r="C3591" t="s">
        <v>747</v>
      </c>
      <c r="D3591"/>
      <c r="E3591" t="s">
        <v>4642</v>
      </c>
      <c r="F3591" s="67"/>
      <c r="G3591" s="67"/>
      <c r="H3591" s="67"/>
    </row>
    <row r="3592" spans="1:8" s="2" customFormat="1" x14ac:dyDescent="0.25">
      <c r="A3592" t="s">
        <v>1052</v>
      </c>
      <c r="B3592"/>
      <c r="C3592" t="s">
        <v>747</v>
      </c>
      <c r="D3592"/>
      <c r="E3592" t="s">
        <v>4643</v>
      </c>
      <c r="F3592" s="67"/>
      <c r="G3592" s="67"/>
      <c r="H3592" s="67"/>
    </row>
    <row r="3593" spans="1:8" s="2" customFormat="1" x14ac:dyDescent="0.25">
      <c r="A3593" t="s">
        <v>1052</v>
      </c>
      <c r="B3593"/>
      <c r="C3593" t="s">
        <v>747</v>
      </c>
      <c r="D3593"/>
      <c r="E3593" t="s">
        <v>4644</v>
      </c>
      <c r="F3593" s="67"/>
      <c r="G3593" s="67"/>
      <c r="H3593" s="67"/>
    </row>
    <row r="3594" spans="1:8" s="2" customFormat="1" x14ac:dyDescent="0.25">
      <c r="A3594" t="s">
        <v>1052</v>
      </c>
      <c r="B3594"/>
      <c r="C3594" t="s">
        <v>747</v>
      </c>
      <c r="D3594"/>
      <c r="E3594" t="s">
        <v>4645</v>
      </c>
      <c r="F3594" s="67"/>
      <c r="G3594" s="67"/>
      <c r="H3594" s="67"/>
    </row>
    <row r="3595" spans="1:8" s="2" customFormat="1" x14ac:dyDescent="0.25">
      <c r="A3595" t="s">
        <v>1052</v>
      </c>
      <c r="B3595"/>
      <c r="C3595" t="s">
        <v>747</v>
      </c>
      <c r="D3595"/>
      <c r="E3595" t="s">
        <v>4646</v>
      </c>
      <c r="F3595" s="67"/>
      <c r="G3595" s="67"/>
      <c r="H3595" s="67"/>
    </row>
    <row r="3596" spans="1:8" s="2" customFormat="1" x14ac:dyDescent="0.25">
      <c r="A3596" t="s">
        <v>1052</v>
      </c>
      <c r="B3596"/>
      <c r="C3596" t="s">
        <v>747</v>
      </c>
      <c r="D3596"/>
      <c r="E3596" t="s">
        <v>4647</v>
      </c>
      <c r="F3596" s="67"/>
      <c r="G3596" s="67"/>
      <c r="H3596" s="67"/>
    </row>
    <row r="3597" spans="1:8" s="2" customFormat="1" x14ac:dyDescent="0.25">
      <c r="A3597" t="s">
        <v>1052</v>
      </c>
      <c r="B3597"/>
      <c r="C3597" t="s">
        <v>747</v>
      </c>
      <c r="D3597"/>
      <c r="E3597" t="s">
        <v>2501</v>
      </c>
      <c r="F3597" s="67"/>
      <c r="G3597" s="67"/>
      <c r="H3597" s="67"/>
    </row>
    <row r="3598" spans="1:8" s="2" customFormat="1" x14ac:dyDescent="0.25">
      <c r="A3598" t="s">
        <v>1052</v>
      </c>
      <c r="B3598"/>
      <c r="C3598" t="s">
        <v>747</v>
      </c>
      <c r="D3598"/>
      <c r="E3598" t="s">
        <v>4648</v>
      </c>
      <c r="F3598" s="67"/>
      <c r="G3598" s="67"/>
      <c r="H3598" s="67"/>
    </row>
    <row r="3599" spans="1:8" s="2" customFormat="1" x14ac:dyDescent="0.25">
      <c r="A3599" t="s">
        <v>1052</v>
      </c>
      <c r="B3599"/>
      <c r="C3599" t="s">
        <v>495</v>
      </c>
      <c r="D3599"/>
      <c r="E3599" t="s">
        <v>4649</v>
      </c>
      <c r="F3599" s="67"/>
      <c r="G3599" s="67"/>
      <c r="H3599" s="67"/>
    </row>
    <row r="3600" spans="1:8" s="2" customFormat="1" x14ac:dyDescent="0.25">
      <c r="A3600" t="s">
        <v>1052</v>
      </c>
      <c r="B3600"/>
      <c r="C3600" t="s">
        <v>495</v>
      </c>
      <c r="D3600"/>
      <c r="E3600" t="s">
        <v>4650</v>
      </c>
      <c r="F3600" s="67"/>
      <c r="G3600" s="67"/>
      <c r="H3600" s="67"/>
    </row>
    <row r="3601" spans="1:8" s="2" customFormat="1" x14ac:dyDescent="0.25">
      <c r="A3601" t="s">
        <v>1052</v>
      </c>
      <c r="B3601"/>
      <c r="C3601" t="s">
        <v>495</v>
      </c>
      <c r="D3601"/>
      <c r="E3601" t="s">
        <v>4651</v>
      </c>
      <c r="F3601" s="67"/>
      <c r="G3601" s="67"/>
      <c r="H3601" s="67"/>
    </row>
    <row r="3602" spans="1:8" s="2" customFormat="1" x14ac:dyDescent="0.25">
      <c r="A3602" t="s">
        <v>1052</v>
      </c>
      <c r="B3602"/>
      <c r="C3602" t="s">
        <v>495</v>
      </c>
      <c r="D3602"/>
      <c r="E3602" t="s">
        <v>4652</v>
      </c>
      <c r="F3602" s="67"/>
      <c r="G3602" s="67"/>
      <c r="H3602" s="67"/>
    </row>
    <row r="3603" spans="1:8" s="2" customFormat="1" x14ac:dyDescent="0.25">
      <c r="A3603" t="s">
        <v>1052</v>
      </c>
      <c r="B3603"/>
      <c r="C3603" t="s">
        <v>495</v>
      </c>
      <c r="D3603"/>
      <c r="E3603" t="s">
        <v>4653</v>
      </c>
      <c r="F3603" s="67"/>
      <c r="G3603" s="67"/>
      <c r="H3603" s="67"/>
    </row>
    <row r="3604" spans="1:8" s="2" customFormat="1" x14ac:dyDescent="0.25">
      <c r="A3604" t="s">
        <v>1052</v>
      </c>
      <c r="B3604"/>
      <c r="C3604" t="s">
        <v>495</v>
      </c>
      <c r="D3604"/>
      <c r="E3604" t="s">
        <v>4654</v>
      </c>
      <c r="F3604" s="67"/>
      <c r="G3604" s="67"/>
      <c r="H3604" s="67"/>
    </row>
    <row r="3605" spans="1:8" s="2" customFormat="1" x14ac:dyDescent="0.25">
      <c r="A3605" t="s">
        <v>1052</v>
      </c>
      <c r="B3605"/>
      <c r="C3605" t="s">
        <v>495</v>
      </c>
      <c r="D3605"/>
      <c r="E3605" t="s">
        <v>4655</v>
      </c>
      <c r="F3605" s="67"/>
      <c r="G3605" s="67"/>
      <c r="H3605" s="67"/>
    </row>
    <row r="3606" spans="1:8" s="2" customFormat="1" x14ac:dyDescent="0.25">
      <c r="A3606" t="s">
        <v>1052</v>
      </c>
      <c r="B3606"/>
      <c r="C3606" t="s">
        <v>495</v>
      </c>
      <c r="D3606"/>
      <c r="E3606" t="s">
        <v>4656</v>
      </c>
      <c r="F3606" s="67"/>
      <c r="G3606" s="67"/>
      <c r="H3606" s="67"/>
    </row>
    <row r="3607" spans="1:8" s="2" customFormat="1" x14ac:dyDescent="0.25">
      <c r="A3607" t="s">
        <v>1052</v>
      </c>
      <c r="B3607"/>
      <c r="C3607" t="s">
        <v>495</v>
      </c>
      <c r="D3607"/>
      <c r="E3607" t="s">
        <v>4657</v>
      </c>
      <c r="F3607" s="67"/>
      <c r="G3607" s="67"/>
      <c r="H3607" s="67"/>
    </row>
    <row r="3608" spans="1:8" s="2" customFormat="1" x14ac:dyDescent="0.25">
      <c r="A3608" t="s">
        <v>1052</v>
      </c>
      <c r="B3608"/>
      <c r="C3608" t="s">
        <v>495</v>
      </c>
      <c r="D3608"/>
      <c r="E3608" t="s">
        <v>4658</v>
      </c>
      <c r="F3608" s="67"/>
      <c r="G3608" s="67"/>
      <c r="H3608" s="67"/>
    </row>
    <row r="3609" spans="1:8" s="2" customFormat="1" x14ac:dyDescent="0.25">
      <c r="A3609" t="s">
        <v>1052</v>
      </c>
      <c r="B3609"/>
      <c r="C3609" t="s">
        <v>495</v>
      </c>
      <c r="D3609"/>
      <c r="E3609" t="s">
        <v>4659</v>
      </c>
      <c r="F3609" s="67"/>
      <c r="G3609" s="67"/>
      <c r="H3609" s="67"/>
    </row>
    <row r="3610" spans="1:8" s="2" customFormat="1" x14ac:dyDescent="0.25">
      <c r="A3610" t="s">
        <v>1052</v>
      </c>
      <c r="B3610"/>
      <c r="C3610" t="s">
        <v>495</v>
      </c>
      <c r="D3610"/>
      <c r="E3610" t="s">
        <v>4660</v>
      </c>
      <c r="F3610" s="67"/>
      <c r="G3610" s="67"/>
      <c r="H3610" s="67"/>
    </row>
    <row r="3611" spans="1:8" s="2" customFormat="1" x14ac:dyDescent="0.25">
      <c r="A3611" t="s">
        <v>1052</v>
      </c>
      <c r="B3611"/>
      <c r="C3611" t="s">
        <v>495</v>
      </c>
      <c r="D3611"/>
      <c r="E3611" t="s">
        <v>4661</v>
      </c>
      <c r="F3611" s="67"/>
      <c r="G3611" s="67"/>
      <c r="H3611" s="67"/>
    </row>
    <row r="3612" spans="1:8" s="2" customFormat="1" x14ac:dyDescent="0.25">
      <c r="A3612" t="s">
        <v>1052</v>
      </c>
      <c r="B3612"/>
      <c r="C3612" t="s">
        <v>495</v>
      </c>
      <c r="D3612"/>
      <c r="E3612" t="s">
        <v>4662</v>
      </c>
      <c r="F3612" s="67"/>
      <c r="G3612" s="67"/>
      <c r="H3612" s="67"/>
    </row>
    <row r="3613" spans="1:8" s="2" customFormat="1" x14ac:dyDescent="0.25">
      <c r="A3613" t="s">
        <v>1052</v>
      </c>
      <c r="B3613"/>
      <c r="C3613" t="s">
        <v>495</v>
      </c>
      <c r="D3613"/>
      <c r="E3613" t="s">
        <v>4663</v>
      </c>
      <c r="F3613" s="67"/>
      <c r="G3613" s="67"/>
      <c r="H3613" s="67"/>
    </row>
    <row r="3614" spans="1:8" s="2" customFormat="1" x14ac:dyDescent="0.25">
      <c r="A3614" t="s">
        <v>1052</v>
      </c>
      <c r="B3614"/>
      <c r="C3614" t="s">
        <v>495</v>
      </c>
      <c r="D3614"/>
      <c r="E3614" t="s">
        <v>4664</v>
      </c>
      <c r="F3614" s="67"/>
      <c r="G3614" s="67"/>
      <c r="H3614" s="67"/>
    </row>
    <row r="3615" spans="1:8" s="2" customFormat="1" x14ac:dyDescent="0.25">
      <c r="A3615" t="s">
        <v>1052</v>
      </c>
      <c r="B3615"/>
      <c r="C3615" t="s">
        <v>495</v>
      </c>
      <c r="D3615"/>
      <c r="E3615" t="s">
        <v>4665</v>
      </c>
      <c r="F3615" s="67"/>
      <c r="G3615" s="67"/>
      <c r="H3615" s="67"/>
    </row>
    <row r="3616" spans="1:8" s="2" customFormat="1" x14ac:dyDescent="0.25">
      <c r="A3616" t="s">
        <v>1052</v>
      </c>
      <c r="B3616"/>
      <c r="C3616" t="s">
        <v>495</v>
      </c>
      <c r="D3616"/>
      <c r="E3616" t="s">
        <v>4666</v>
      </c>
      <c r="F3616" s="67"/>
      <c r="G3616" s="67"/>
      <c r="H3616" s="67"/>
    </row>
    <row r="3617" spans="1:8" s="2" customFormat="1" x14ac:dyDescent="0.25">
      <c r="A3617" t="s">
        <v>1052</v>
      </c>
      <c r="B3617"/>
      <c r="C3617" t="s">
        <v>495</v>
      </c>
      <c r="D3617"/>
      <c r="E3617" t="s">
        <v>4667</v>
      </c>
      <c r="F3617" s="67"/>
      <c r="G3617" s="67"/>
      <c r="H3617" s="67"/>
    </row>
    <row r="3618" spans="1:8" s="2" customFormat="1" x14ac:dyDescent="0.25">
      <c r="A3618" t="s">
        <v>1052</v>
      </c>
      <c r="B3618"/>
      <c r="C3618" t="s">
        <v>495</v>
      </c>
      <c r="D3618"/>
      <c r="E3618" t="s">
        <v>4668</v>
      </c>
      <c r="F3618" s="67"/>
      <c r="G3618" s="67"/>
      <c r="H3618" s="67"/>
    </row>
    <row r="3619" spans="1:8" s="2" customFormat="1" x14ac:dyDescent="0.25">
      <c r="A3619" t="s">
        <v>1052</v>
      </c>
      <c r="B3619"/>
      <c r="C3619" t="s">
        <v>495</v>
      </c>
      <c r="D3619"/>
      <c r="E3619" t="s">
        <v>4669</v>
      </c>
      <c r="F3619" s="67"/>
      <c r="G3619" s="67"/>
      <c r="H3619" s="67"/>
    </row>
    <row r="3620" spans="1:8" s="2" customFormat="1" x14ac:dyDescent="0.25">
      <c r="A3620" t="s">
        <v>1052</v>
      </c>
      <c r="B3620"/>
      <c r="C3620" t="s">
        <v>495</v>
      </c>
      <c r="D3620"/>
      <c r="E3620" t="s">
        <v>4670</v>
      </c>
      <c r="F3620" s="67"/>
      <c r="G3620" s="67"/>
      <c r="H3620" s="67"/>
    </row>
    <row r="3621" spans="1:8" s="2" customFormat="1" x14ac:dyDescent="0.25">
      <c r="A3621" t="s">
        <v>1052</v>
      </c>
      <c r="B3621"/>
      <c r="C3621" t="s">
        <v>495</v>
      </c>
      <c r="D3621"/>
      <c r="E3621" t="s">
        <v>4671</v>
      </c>
      <c r="F3621" s="67"/>
      <c r="G3621" s="67"/>
      <c r="H3621" s="67"/>
    </row>
    <row r="3622" spans="1:8" s="2" customFormat="1" x14ac:dyDescent="0.25">
      <c r="A3622" t="s">
        <v>1052</v>
      </c>
      <c r="B3622"/>
      <c r="C3622" t="s">
        <v>495</v>
      </c>
      <c r="D3622"/>
      <c r="E3622" t="s">
        <v>4672</v>
      </c>
      <c r="F3622" s="67"/>
      <c r="G3622" s="67"/>
      <c r="H3622" s="67"/>
    </row>
    <row r="3623" spans="1:8" s="2" customFormat="1" x14ac:dyDescent="0.25">
      <c r="A3623" t="s">
        <v>1052</v>
      </c>
      <c r="B3623"/>
      <c r="C3623" t="s">
        <v>495</v>
      </c>
      <c r="D3623"/>
      <c r="E3623" t="s">
        <v>4673</v>
      </c>
      <c r="F3623" s="67"/>
      <c r="G3623" s="67"/>
      <c r="H3623" s="67"/>
    </row>
    <row r="3624" spans="1:8" s="2" customFormat="1" x14ac:dyDescent="0.25">
      <c r="A3624" t="s">
        <v>1052</v>
      </c>
      <c r="B3624"/>
      <c r="C3624" t="s">
        <v>495</v>
      </c>
      <c r="D3624"/>
      <c r="E3624" t="s">
        <v>4674</v>
      </c>
      <c r="F3624" s="67"/>
      <c r="G3624" s="67"/>
      <c r="H3624" s="67"/>
    </row>
    <row r="3625" spans="1:8" s="2" customFormat="1" x14ac:dyDescent="0.25">
      <c r="A3625" t="s">
        <v>1052</v>
      </c>
      <c r="B3625"/>
      <c r="C3625" t="s">
        <v>495</v>
      </c>
      <c r="D3625"/>
      <c r="E3625" t="s">
        <v>4675</v>
      </c>
      <c r="F3625" s="67"/>
      <c r="G3625" s="67"/>
      <c r="H3625" s="67"/>
    </row>
    <row r="3626" spans="1:8" s="2" customFormat="1" x14ac:dyDescent="0.25">
      <c r="A3626" t="s">
        <v>1052</v>
      </c>
      <c r="B3626"/>
      <c r="C3626" t="s">
        <v>495</v>
      </c>
      <c r="D3626"/>
      <c r="E3626" t="s">
        <v>4676</v>
      </c>
      <c r="F3626" s="67"/>
      <c r="G3626" s="67"/>
      <c r="H3626" s="67"/>
    </row>
    <row r="3627" spans="1:8" s="2" customFormat="1" x14ac:dyDescent="0.25">
      <c r="A3627" t="s">
        <v>1052</v>
      </c>
      <c r="B3627"/>
      <c r="C3627" t="s">
        <v>495</v>
      </c>
      <c r="D3627"/>
      <c r="E3627" t="s">
        <v>4677</v>
      </c>
      <c r="F3627" s="67"/>
      <c r="G3627" s="67"/>
      <c r="H3627" s="67"/>
    </row>
    <row r="3628" spans="1:8" s="2" customFormat="1" x14ac:dyDescent="0.25">
      <c r="A3628" t="s">
        <v>1052</v>
      </c>
      <c r="B3628"/>
      <c r="C3628" t="s">
        <v>495</v>
      </c>
      <c r="D3628"/>
      <c r="E3628" t="s">
        <v>4678</v>
      </c>
      <c r="F3628" s="67"/>
      <c r="G3628" s="67"/>
      <c r="H3628" s="67"/>
    </row>
    <row r="3629" spans="1:8" s="2" customFormat="1" x14ac:dyDescent="0.25">
      <c r="A3629" t="s">
        <v>1052</v>
      </c>
      <c r="B3629"/>
      <c r="C3629" t="s">
        <v>495</v>
      </c>
      <c r="D3629"/>
      <c r="E3629" t="s">
        <v>4679</v>
      </c>
      <c r="F3629" s="67"/>
      <c r="G3629" s="67"/>
      <c r="H3629" s="67"/>
    </row>
    <row r="3630" spans="1:8" s="2" customFormat="1" x14ac:dyDescent="0.25">
      <c r="A3630" t="s">
        <v>1052</v>
      </c>
      <c r="B3630"/>
      <c r="C3630" t="s">
        <v>495</v>
      </c>
      <c r="D3630"/>
      <c r="E3630" t="s">
        <v>4680</v>
      </c>
      <c r="F3630" s="67"/>
      <c r="G3630" s="67"/>
      <c r="H3630" s="67"/>
    </row>
    <row r="3631" spans="1:8" s="2" customFormat="1" x14ac:dyDescent="0.25">
      <c r="A3631" t="s">
        <v>1052</v>
      </c>
      <c r="B3631"/>
      <c r="C3631" t="s">
        <v>495</v>
      </c>
      <c r="D3631"/>
      <c r="E3631" t="s">
        <v>4681</v>
      </c>
      <c r="F3631" s="67"/>
      <c r="G3631" s="67"/>
      <c r="H3631" s="67"/>
    </row>
    <row r="3632" spans="1:8" s="2" customFormat="1" x14ac:dyDescent="0.25">
      <c r="A3632" t="s">
        <v>1052</v>
      </c>
      <c r="B3632"/>
      <c r="C3632" t="s">
        <v>495</v>
      </c>
      <c r="D3632"/>
      <c r="E3632" t="s">
        <v>4682</v>
      </c>
      <c r="F3632" s="67"/>
      <c r="G3632" s="67"/>
      <c r="H3632" s="67"/>
    </row>
    <row r="3633" spans="1:8" s="2" customFormat="1" x14ac:dyDescent="0.25">
      <c r="A3633" t="s">
        <v>1052</v>
      </c>
      <c r="B3633"/>
      <c r="C3633" t="s">
        <v>495</v>
      </c>
      <c r="D3633"/>
      <c r="E3633" t="s">
        <v>4683</v>
      </c>
      <c r="F3633" s="67"/>
      <c r="G3633" s="67"/>
      <c r="H3633" s="67"/>
    </row>
    <row r="3634" spans="1:8" s="2" customFormat="1" x14ac:dyDescent="0.25">
      <c r="A3634" t="s">
        <v>1052</v>
      </c>
      <c r="B3634"/>
      <c r="C3634" t="s">
        <v>495</v>
      </c>
      <c r="D3634"/>
      <c r="E3634" t="s">
        <v>4684</v>
      </c>
      <c r="F3634" s="67"/>
      <c r="G3634" s="67"/>
      <c r="H3634" s="67"/>
    </row>
    <row r="3635" spans="1:8" s="2" customFormat="1" x14ac:dyDescent="0.25">
      <c r="A3635" t="s">
        <v>1052</v>
      </c>
      <c r="B3635"/>
      <c r="C3635" t="s">
        <v>495</v>
      </c>
      <c r="D3635"/>
      <c r="E3635" t="s">
        <v>4685</v>
      </c>
      <c r="F3635" s="67"/>
      <c r="G3635" s="67"/>
      <c r="H3635" s="67"/>
    </row>
    <row r="3636" spans="1:8" s="2" customFormat="1" x14ac:dyDescent="0.25">
      <c r="A3636" t="s">
        <v>1052</v>
      </c>
      <c r="B3636"/>
      <c r="C3636" t="s">
        <v>495</v>
      </c>
      <c r="D3636"/>
      <c r="E3636" t="s">
        <v>4686</v>
      </c>
      <c r="F3636" s="67"/>
      <c r="G3636" s="67"/>
      <c r="H3636" s="67"/>
    </row>
    <row r="3637" spans="1:8" s="2" customFormat="1" x14ac:dyDescent="0.25">
      <c r="A3637" t="s">
        <v>1052</v>
      </c>
      <c r="B3637"/>
      <c r="C3637" t="s">
        <v>495</v>
      </c>
      <c r="D3637"/>
      <c r="E3637" t="s">
        <v>4687</v>
      </c>
      <c r="F3637" s="67"/>
      <c r="G3637" s="67"/>
      <c r="H3637" s="67"/>
    </row>
    <row r="3638" spans="1:8" s="2" customFormat="1" x14ac:dyDescent="0.25">
      <c r="A3638" t="s">
        <v>1052</v>
      </c>
      <c r="B3638"/>
      <c r="C3638" t="s">
        <v>495</v>
      </c>
      <c r="D3638"/>
      <c r="E3638" t="s">
        <v>4688</v>
      </c>
      <c r="F3638" s="67"/>
      <c r="G3638" s="67"/>
      <c r="H3638" s="67"/>
    </row>
    <row r="3639" spans="1:8" s="2" customFormat="1" x14ac:dyDescent="0.25">
      <c r="A3639" t="s">
        <v>1052</v>
      </c>
      <c r="B3639"/>
      <c r="C3639" t="s">
        <v>495</v>
      </c>
      <c r="D3639"/>
      <c r="E3639" t="s">
        <v>4689</v>
      </c>
      <c r="F3639" s="67"/>
      <c r="G3639" s="67"/>
      <c r="H3639" s="67"/>
    </row>
    <row r="3640" spans="1:8" s="2" customFormat="1" x14ac:dyDescent="0.25">
      <c r="A3640" t="s">
        <v>1052</v>
      </c>
      <c r="B3640"/>
      <c r="C3640" t="s">
        <v>495</v>
      </c>
      <c r="D3640"/>
      <c r="E3640" t="s">
        <v>4690</v>
      </c>
      <c r="F3640" s="67"/>
      <c r="G3640" s="67"/>
      <c r="H3640" s="67"/>
    </row>
    <row r="3641" spans="1:8" s="2" customFormat="1" x14ac:dyDescent="0.25">
      <c r="A3641" t="s">
        <v>1052</v>
      </c>
      <c r="B3641"/>
      <c r="C3641" t="s">
        <v>495</v>
      </c>
      <c r="D3641"/>
      <c r="E3641" t="s">
        <v>4691</v>
      </c>
      <c r="F3641" s="67"/>
      <c r="G3641" s="67"/>
      <c r="H3641" s="67"/>
    </row>
    <row r="3642" spans="1:8" s="2" customFormat="1" x14ac:dyDescent="0.25">
      <c r="A3642" t="s">
        <v>1052</v>
      </c>
      <c r="B3642"/>
      <c r="C3642" t="s">
        <v>495</v>
      </c>
      <c r="D3642"/>
      <c r="E3642" t="s">
        <v>4692</v>
      </c>
      <c r="F3642" s="67"/>
      <c r="G3642" s="67"/>
      <c r="H3642" s="67"/>
    </row>
    <row r="3643" spans="1:8" s="2" customFormat="1" x14ac:dyDescent="0.25">
      <c r="A3643" t="s">
        <v>1052</v>
      </c>
      <c r="B3643"/>
      <c r="C3643" t="s">
        <v>752</v>
      </c>
      <c r="D3643"/>
      <c r="E3643" t="s">
        <v>4693</v>
      </c>
      <c r="F3643" s="67"/>
      <c r="G3643" s="67"/>
      <c r="H3643" s="67"/>
    </row>
    <row r="3644" spans="1:8" s="2" customFormat="1" x14ac:dyDescent="0.25">
      <c r="A3644" t="s">
        <v>1052</v>
      </c>
      <c r="B3644"/>
      <c r="C3644" t="s">
        <v>752</v>
      </c>
      <c r="D3644"/>
      <c r="E3644" t="s">
        <v>4694</v>
      </c>
      <c r="F3644" s="67"/>
      <c r="G3644" s="67"/>
      <c r="H3644" s="67"/>
    </row>
    <row r="3645" spans="1:8" s="2" customFormat="1" x14ac:dyDescent="0.25">
      <c r="A3645" t="s">
        <v>1052</v>
      </c>
      <c r="B3645"/>
      <c r="C3645" t="s">
        <v>752</v>
      </c>
      <c r="D3645"/>
      <c r="E3645" t="s">
        <v>4695</v>
      </c>
      <c r="F3645" s="67"/>
      <c r="G3645" s="67"/>
      <c r="H3645" s="67"/>
    </row>
    <row r="3646" spans="1:8" s="2" customFormat="1" x14ac:dyDescent="0.25">
      <c r="A3646" t="s">
        <v>1052</v>
      </c>
      <c r="B3646"/>
      <c r="C3646" t="s">
        <v>752</v>
      </c>
      <c r="D3646"/>
      <c r="E3646" t="s">
        <v>4696</v>
      </c>
      <c r="F3646" s="67"/>
      <c r="G3646" s="67"/>
      <c r="H3646" s="67"/>
    </row>
    <row r="3647" spans="1:8" s="2" customFormat="1" x14ac:dyDescent="0.25">
      <c r="A3647" t="s">
        <v>1052</v>
      </c>
      <c r="B3647"/>
      <c r="C3647" t="s">
        <v>752</v>
      </c>
      <c r="D3647"/>
      <c r="E3647" t="s">
        <v>4697</v>
      </c>
      <c r="F3647" s="67"/>
      <c r="G3647" s="67"/>
      <c r="H3647" s="67"/>
    </row>
    <row r="3648" spans="1:8" s="2" customFormat="1" x14ac:dyDescent="0.25">
      <c r="A3648" t="s">
        <v>1052</v>
      </c>
      <c r="B3648"/>
      <c r="C3648" t="s">
        <v>752</v>
      </c>
      <c r="D3648"/>
      <c r="E3648" t="s">
        <v>4698</v>
      </c>
      <c r="F3648" s="67"/>
      <c r="G3648" s="67"/>
      <c r="H3648" s="67"/>
    </row>
    <row r="3649" spans="1:8" s="2" customFormat="1" x14ac:dyDescent="0.25">
      <c r="A3649" t="s">
        <v>1052</v>
      </c>
      <c r="B3649"/>
      <c r="C3649" t="s">
        <v>752</v>
      </c>
      <c r="D3649"/>
      <c r="E3649" t="s">
        <v>4699</v>
      </c>
      <c r="F3649" s="67"/>
      <c r="G3649" s="67"/>
      <c r="H3649" s="67"/>
    </row>
    <row r="3650" spans="1:8" s="2" customFormat="1" x14ac:dyDescent="0.25">
      <c r="A3650" t="s">
        <v>1052</v>
      </c>
      <c r="B3650"/>
      <c r="C3650" t="s">
        <v>752</v>
      </c>
      <c r="D3650"/>
      <c r="E3650" t="s">
        <v>4700</v>
      </c>
      <c r="F3650" s="67"/>
      <c r="G3650" s="67"/>
      <c r="H3650" s="67"/>
    </row>
    <row r="3651" spans="1:8" s="2" customFormat="1" x14ac:dyDescent="0.25">
      <c r="A3651" t="s">
        <v>1052</v>
      </c>
      <c r="B3651"/>
      <c r="C3651" t="s">
        <v>847</v>
      </c>
      <c r="D3651"/>
      <c r="E3651" t="s">
        <v>4701</v>
      </c>
      <c r="F3651" s="67"/>
      <c r="G3651" s="67"/>
      <c r="H3651" s="67"/>
    </row>
    <row r="3652" spans="1:8" s="2" customFormat="1" x14ac:dyDescent="0.25">
      <c r="A3652" t="s">
        <v>1052</v>
      </c>
      <c r="B3652"/>
      <c r="C3652" t="s">
        <v>754</v>
      </c>
      <c r="D3652"/>
      <c r="E3652" t="s">
        <v>4702</v>
      </c>
      <c r="F3652" s="67"/>
      <c r="G3652" s="67"/>
      <c r="H3652" s="67"/>
    </row>
    <row r="3653" spans="1:8" s="2" customFormat="1" x14ac:dyDescent="0.25">
      <c r="A3653" t="s">
        <v>1052</v>
      </c>
      <c r="B3653"/>
      <c r="C3653" t="s">
        <v>754</v>
      </c>
      <c r="D3653"/>
      <c r="E3653" t="s">
        <v>4703</v>
      </c>
      <c r="F3653" s="67"/>
      <c r="G3653" s="67"/>
      <c r="H3653" s="67"/>
    </row>
    <row r="3654" spans="1:8" s="2" customFormat="1" x14ac:dyDescent="0.25">
      <c r="A3654" t="s">
        <v>1052</v>
      </c>
      <c r="B3654"/>
      <c r="C3654" t="s">
        <v>754</v>
      </c>
      <c r="D3654"/>
      <c r="E3654" t="s">
        <v>4704</v>
      </c>
      <c r="F3654" s="67"/>
      <c r="G3654" s="67"/>
      <c r="H3654" s="67"/>
    </row>
    <row r="3655" spans="1:8" s="2" customFormat="1" x14ac:dyDescent="0.25">
      <c r="A3655" t="s">
        <v>1052</v>
      </c>
      <c r="B3655"/>
      <c r="C3655" t="s">
        <v>754</v>
      </c>
      <c r="D3655"/>
      <c r="E3655" t="s">
        <v>4705</v>
      </c>
      <c r="F3655" s="67"/>
      <c r="G3655" s="67"/>
      <c r="H3655" s="67"/>
    </row>
    <row r="3656" spans="1:8" s="2" customFormat="1" x14ac:dyDescent="0.25">
      <c r="A3656" t="s">
        <v>1052</v>
      </c>
      <c r="B3656"/>
      <c r="C3656" t="s">
        <v>754</v>
      </c>
      <c r="D3656"/>
      <c r="E3656" t="s">
        <v>4706</v>
      </c>
      <c r="F3656" s="67"/>
      <c r="G3656" s="67"/>
      <c r="H3656" s="67"/>
    </row>
    <row r="3657" spans="1:8" s="2" customFormat="1" x14ac:dyDescent="0.25">
      <c r="A3657" t="s">
        <v>1052</v>
      </c>
      <c r="B3657"/>
      <c r="C3657" t="s">
        <v>754</v>
      </c>
      <c r="D3657"/>
      <c r="E3657" t="s">
        <v>4707</v>
      </c>
      <c r="F3657" s="67"/>
      <c r="G3657" s="67"/>
      <c r="H3657" s="67"/>
    </row>
    <row r="3658" spans="1:8" s="2" customFormat="1" x14ac:dyDescent="0.25">
      <c r="A3658" t="s">
        <v>1052</v>
      </c>
      <c r="B3658"/>
      <c r="C3658" t="s">
        <v>754</v>
      </c>
      <c r="D3658"/>
      <c r="E3658" t="s">
        <v>4708</v>
      </c>
      <c r="F3658" s="67"/>
      <c r="G3658" s="67"/>
      <c r="H3658" s="67"/>
    </row>
    <row r="3659" spans="1:8" s="2" customFormat="1" x14ac:dyDescent="0.25">
      <c r="A3659" t="s">
        <v>1052</v>
      </c>
      <c r="B3659"/>
      <c r="C3659" t="s">
        <v>754</v>
      </c>
      <c r="D3659"/>
      <c r="E3659" t="s">
        <v>4709</v>
      </c>
      <c r="F3659" s="67"/>
      <c r="G3659" s="67"/>
      <c r="H3659" s="67"/>
    </row>
    <row r="3660" spans="1:8" s="2" customFormat="1" x14ac:dyDescent="0.25">
      <c r="A3660" t="s">
        <v>1052</v>
      </c>
      <c r="B3660"/>
      <c r="C3660" t="s">
        <v>754</v>
      </c>
      <c r="D3660"/>
      <c r="E3660" t="s">
        <v>4710</v>
      </c>
      <c r="F3660" s="67"/>
      <c r="G3660" s="67"/>
      <c r="H3660" s="67"/>
    </row>
    <row r="3661" spans="1:8" s="2" customFormat="1" x14ac:dyDescent="0.25">
      <c r="A3661" t="s">
        <v>1052</v>
      </c>
      <c r="B3661"/>
      <c r="C3661" t="s">
        <v>497</v>
      </c>
      <c r="D3661"/>
      <c r="E3661" t="s">
        <v>4711</v>
      </c>
      <c r="F3661" s="67"/>
      <c r="G3661" s="67"/>
      <c r="H3661" s="67"/>
    </row>
    <row r="3662" spans="1:8" s="2" customFormat="1" x14ac:dyDescent="0.25">
      <c r="A3662" t="s">
        <v>1052</v>
      </c>
      <c r="B3662"/>
      <c r="C3662" t="s">
        <v>497</v>
      </c>
      <c r="D3662"/>
      <c r="E3662" t="s">
        <v>4712</v>
      </c>
      <c r="F3662" s="67"/>
      <c r="G3662" s="67"/>
      <c r="H3662" s="67"/>
    </row>
    <row r="3663" spans="1:8" s="2" customFormat="1" x14ac:dyDescent="0.25">
      <c r="A3663" t="s">
        <v>1052</v>
      </c>
      <c r="B3663"/>
      <c r="C3663" t="s">
        <v>497</v>
      </c>
      <c r="D3663"/>
      <c r="E3663" t="s">
        <v>4713</v>
      </c>
      <c r="F3663" s="67"/>
      <c r="G3663" s="67"/>
      <c r="H3663" s="67"/>
    </row>
    <row r="3664" spans="1:8" s="2" customFormat="1" x14ac:dyDescent="0.25">
      <c r="A3664" t="s">
        <v>1052</v>
      </c>
      <c r="B3664"/>
      <c r="C3664" t="s">
        <v>497</v>
      </c>
      <c r="D3664"/>
      <c r="E3664" t="s">
        <v>4714</v>
      </c>
      <c r="F3664" s="67"/>
      <c r="G3664" s="67"/>
      <c r="H3664" s="67"/>
    </row>
    <row r="3665" spans="1:8" s="2" customFormat="1" x14ac:dyDescent="0.25">
      <c r="A3665" t="s">
        <v>1052</v>
      </c>
      <c r="B3665"/>
      <c r="C3665" t="s">
        <v>497</v>
      </c>
      <c r="D3665"/>
      <c r="E3665" t="s">
        <v>4715</v>
      </c>
      <c r="F3665" s="67"/>
      <c r="G3665" s="67"/>
      <c r="H3665" s="67"/>
    </row>
    <row r="3666" spans="1:8" s="2" customFormat="1" x14ac:dyDescent="0.25">
      <c r="A3666" t="s">
        <v>1052</v>
      </c>
      <c r="B3666"/>
      <c r="C3666" t="s">
        <v>497</v>
      </c>
      <c r="D3666"/>
      <c r="E3666" t="s">
        <v>4716</v>
      </c>
      <c r="F3666" s="67"/>
      <c r="G3666" s="67"/>
      <c r="H3666" s="67"/>
    </row>
    <row r="3667" spans="1:8" s="2" customFormat="1" x14ac:dyDescent="0.25">
      <c r="A3667" t="s">
        <v>1052</v>
      </c>
      <c r="B3667"/>
      <c r="C3667" t="s">
        <v>497</v>
      </c>
      <c r="D3667"/>
      <c r="E3667" t="s">
        <v>4717</v>
      </c>
      <c r="F3667" s="67"/>
      <c r="G3667" s="67"/>
      <c r="H3667" s="67"/>
    </row>
    <row r="3668" spans="1:8" s="2" customFormat="1" x14ac:dyDescent="0.25">
      <c r="A3668" t="s">
        <v>1052</v>
      </c>
      <c r="B3668"/>
      <c r="C3668" t="s">
        <v>497</v>
      </c>
      <c r="D3668"/>
      <c r="E3668" t="s">
        <v>4718</v>
      </c>
      <c r="F3668" s="67"/>
      <c r="G3668" s="67"/>
      <c r="H3668" s="67"/>
    </row>
    <row r="3669" spans="1:8" s="2" customFormat="1" x14ac:dyDescent="0.25">
      <c r="A3669" t="s">
        <v>1052</v>
      </c>
      <c r="B3669"/>
      <c r="C3669" t="s">
        <v>497</v>
      </c>
      <c r="D3669"/>
      <c r="E3669" t="s">
        <v>4719</v>
      </c>
      <c r="F3669" s="67"/>
      <c r="G3669" s="67"/>
      <c r="H3669" s="67"/>
    </row>
    <row r="3670" spans="1:8" s="2" customFormat="1" x14ac:dyDescent="0.25">
      <c r="A3670" t="s">
        <v>1052</v>
      </c>
      <c r="B3670"/>
      <c r="C3670" t="s">
        <v>497</v>
      </c>
      <c r="D3670"/>
      <c r="E3670" t="s">
        <v>4720</v>
      </c>
      <c r="F3670" s="67"/>
      <c r="G3670" s="67"/>
      <c r="H3670" s="67"/>
    </row>
    <row r="3671" spans="1:8" s="2" customFormat="1" x14ac:dyDescent="0.25">
      <c r="A3671" t="s">
        <v>1052</v>
      </c>
      <c r="B3671"/>
      <c r="C3671" t="s">
        <v>497</v>
      </c>
      <c r="D3671"/>
      <c r="E3671" t="s">
        <v>4721</v>
      </c>
      <c r="F3671" s="67"/>
      <c r="G3671" s="67"/>
      <c r="H3671" s="67"/>
    </row>
    <row r="3672" spans="1:8" s="2" customFormat="1" x14ac:dyDescent="0.25">
      <c r="A3672" t="s">
        <v>1052</v>
      </c>
      <c r="B3672"/>
      <c r="C3672" t="s">
        <v>497</v>
      </c>
      <c r="D3672"/>
      <c r="E3672" t="s">
        <v>4722</v>
      </c>
      <c r="F3672" s="67"/>
      <c r="G3672" s="67"/>
      <c r="H3672" s="67"/>
    </row>
    <row r="3673" spans="1:8" s="2" customFormat="1" x14ac:dyDescent="0.25">
      <c r="A3673" t="s">
        <v>1052</v>
      </c>
      <c r="B3673"/>
      <c r="C3673" t="s">
        <v>497</v>
      </c>
      <c r="D3673"/>
      <c r="E3673" t="s">
        <v>4723</v>
      </c>
      <c r="F3673" s="67"/>
      <c r="G3673" s="67"/>
      <c r="H3673" s="67"/>
    </row>
    <row r="3674" spans="1:8" s="2" customFormat="1" x14ac:dyDescent="0.25">
      <c r="A3674" t="s">
        <v>1052</v>
      </c>
      <c r="B3674"/>
      <c r="C3674" t="s">
        <v>497</v>
      </c>
      <c r="D3674"/>
      <c r="E3674" t="s">
        <v>4724</v>
      </c>
      <c r="F3674" s="67"/>
      <c r="G3674" s="67"/>
      <c r="H3674" s="67"/>
    </row>
    <row r="3675" spans="1:8" s="2" customFormat="1" x14ac:dyDescent="0.25">
      <c r="A3675" t="s">
        <v>1052</v>
      </c>
      <c r="B3675"/>
      <c r="C3675" t="s">
        <v>497</v>
      </c>
      <c r="D3675"/>
      <c r="E3675" t="s">
        <v>4725</v>
      </c>
      <c r="F3675" s="67"/>
      <c r="G3675" s="67"/>
      <c r="H3675" s="67"/>
    </row>
    <row r="3676" spans="1:8" s="2" customFormat="1" x14ac:dyDescent="0.25">
      <c r="A3676" t="s">
        <v>1052</v>
      </c>
      <c r="B3676"/>
      <c r="C3676" t="s">
        <v>756</v>
      </c>
      <c r="D3676"/>
      <c r="E3676" t="s">
        <v>4726</v>
      </c>
      <c r="F3676" s="67"/>
      <c r="G3676" s="67"/>
      <c r="H3676" s="67"/>
    </row>
    <row r="3677" spans="1:8" s="2" customFormat="1" x14ac:dyDescent="0.25">
      <c r="A3677" t="s">
        <v>1052</v>
      </c>
      <c r="B3677"/>
      <c r="C3677" t="s">
        <v>756</v>
      </c>
      <c r="D3677"/>
      <c r="E3677" t="s">
        <v>4727</v>
      </c>
      <c r="F3677" s="67"/>
      <c r="G3677" s="67"/>
      <c r="H3677" s="67"/>
    </row>
    <row r="3678" spans="1:8" s="2" customFormat="1" x14ac:dyDescent="0.25">
      <c r="A3678" t="s">
        <v>1052</v>
      </c>
      <c r="B3678"/>
      <c r="C3678" t="s">
        <v>756</v>
      </c>
      <c r="D3678"/>
      <c r="E3678" t="s">
        <v>4728</v>
      </c>
      <c r="F3678" s="67"/>
      <c r="G3678" s="67"/>
      <c r="H3678" s="67"/>
    </row>
    <row r="3679" spans="1:8" s="2" customFormat="1" x14ac:dyDescent="0.25">
      <c r="A3679" t="s">
        <v>1052</v>
      </c>
      <c r="B3679"/>
      <c r="C3679" t="s">
        <v>756</v>
      </c>
      <c r="D3679"/>
      <c r="E3679" t="s">
        <v>4729</v>
      </c>
      <c r="F3679" s="67"/>
      <c r="G3679" s="67"/>
      <c r="H3679" s="67"/>
    </row>
    <row r="3680" spans="1:8" s="2" customFormat="1" x14ac:dyDescent="0.25">
      <c r="A3680" t="s">
        <v>1052</v>
      </c>
      <c r="B3680"/>
      <c r="C3680" t="s">
        <v>756</v>
      </c>
      <c r="D3680"/>
      <c r="E3680" t="s">
        <v>4730</v>
      </c>
      <c r="F3680" s="67"/>
      <c r="G3680" s="67"/>
      <c r="H3680" s="67"/>
    </row>
    <row r="3681" spans="1:8" s="2" customFormat="1" x14ac:dyDescent="0.25">
      <c r="A3681" t="s">
        <v>1052</v>
      </c>
      <c r="B3681"/>
      <c r="C3681" t="s">
        <v>756</v>
      </c>
      <c r="D3681"/>
      <c r="E3681" t="s">
        <v>4731</v>
      </c>
      <c r="F3681" s="67"/>
      <c r="G3681" s="67"/>
      <c r="H3681" s="67"/>
    </row>
    <row r="3682" spans="1:8" s="2" customFormat="1" x14ac:dyDescent="0.25">
      <c r="A3682" t="s">
        <v>1052</v>
      </c>
      <c r="B3682"/>
      <c r="C3682" t="s">
        <v>756</v>
      </c>
      <c r="D3682"/>
      <c r="E3682" t="s">
        <v>4732</v>
      </c>
      <c r="F3682" s="67"/>
      <c r="G3682" s="67"/>
      <c r="H3682" s="67"/>
    </row>
    <row r="3683" spans="1:8" s="2" customFormat="1" x14ac:dyDescent="0.25">
      <c r="A3683" t="s">
        <v>1052</v>
      </c>
      <c r="B3683"/>
      <c r="C3683" t="s">
        <v>756</v>
      </c>
      <c r="D3683"/>
      <c r="E3683" t="s">
        <v>4733</v>
      </c>
      <c r="F3683" s="67"/>
      <c r="G3683" s="67"/>
      <c r="H3683" s="67"/>
    </row>
    <row r="3684" spans="1:8" s="2" customFormat="1" x14ac:dyDescent="0.25">
      <c r="A3684" t="s">
        <v>1052</v>
      </c>
      <c r="B3684"/>
      <c r="C3684" t="s">
        <v>756</v>
      </c>
      <c r="D3684"/>
      <c r="E3684" t="s">
        <v>4734</v>
      </c>
      <c r="F3684" s="67"/>
      <c r="G3684" s="67"/>
      <c r="H3684" s="67"/>
    </row>
    <row r="3685" spans="1:8" s="2" customFormat="1" x14ac:dyDescent="0.25">
      <c r="A3685" t="s">
        <v>1052</v>
      </c>
      <c r="B3685"/>
      <c r="C3685" t="s">
        <v>756</v>
      </c>
      <c r="D3685"/>
      <c r="E3685" t="s">
        <v>4735</v>
      </c>
      <c r="F3685" s="67"/>
      <c r="G3685" s="67"/>
      <c r="H3685" s="67"/>
    </row>
    <row r="3686" spans="1:8" s="2" customFormat="1" x14ac:dyDescent="0.25">
      <c r="A3686" t="s">
        <v>1052</v>
      </c>
      <c r="B3686"/>
      <c r="C3686" t="s">
        <v>756</v>
      </c>
      <c r="D3686"/>
      <c r="E3686" t="s">
        <v>4736</v>
      </c>
      <c r="F3686" s="67"/>
      <c r="G3686" s="67"/>
      <c r="H3686" s="67"/>
    </row>
    <row r="3687" spans="1:8" s="2" customFormat="1" x14ac:dyDescent="0.25">
      <c r="A3687" t="s">
        <v>1052</v>
      </c>
      <c r="B3687"/>
      <c r="C3687" t="s">
        <v>756</v>
      </c>
      <c r="D3687"/>
      <c r="E3687" t="s">
        <v>4737</v>
      </c>
      <c r="F3687" s="67"/>
      <c r="G3687" s="67"/>
      <c r="H3687" s="67"/>
    </row>
    <row r="3688" spans="1:8" s="2" customFormat="1" x14ac:dyDescent="0.25">
      <c r="A3688" t="s">
        <v>1052</v>
      </c>
      <c r="B3688"/>
      <c r="C3688" t="s">
        <v>756</v>
      </c>
      <c r="D3688"/>
      <c r="E3688" t="s">
        <v>4738</v>
      </c>
      <c r="F3688" s="67"/>
      <c r="G3688" s="67"/>
      <c r="H3688" s="67"/>
    </row>
    <row r="3689" spans="1:8" s="2" customFormat="1" x14ac:dyDescent="0.25">
      <c r="A3689" t="s">
        <v>1052</v>
      </c>
      <c r="B3689"/>
      <c r="C3689" t="s">
        <v>756</v>
      </c>
      <c r="D3689"/>
      <c r="E3689" t="s">
        <v>4739</v>
      </c>
      <c r="F3689" s="67"/>
      <c r="G3689" s="67"/>
      <c r="H3689" s="67"/>
    </row>
    <row r="3690" spans="1:8" s="2" customFormat="1" x14ac:dyDescent="0.25">
      <c r="A3690" t="s">
        <v>1052</v>
      </c>
      <c r="B3690"/>
      <c r="C3690" t="s">
        <v>756</v>
      </c>
      <c r="D3690"/>
      <c r="E3690" t="s">
        <v>4740</v>
      </c>
      <c r="F3690" s="67"/>
      <c r="G3690" s="67"/>
      <c r="H3690" s="67"/>
    </row>
    <row r="3691" spans="1:8" s="2" customFormat="1" x14ac:dyDescent="0.25">
      <c r="A3691" t="s">
        <v>1052</v>
      </c>
      <c r="B3691"/>
      <c r="C3691" t="s">
        <v>756</v>
      </c>
      <c r="D3691"/>
      <c r="E3691" t="s">
        <v>4741</v>
      </c>
      <c r="F3691" s="67"/>
      <c r="G3691" s="67"/>
      <c r="H3691" s="67"/>
    </row>
    <row r="3692" spans="1:8" s="2" customFormat="1" x14ac:dyDescent="0.25">
      <c r="A3692" t="s">
        <v>1052</v>
      </c>
      <c r="B3692"/>
      <c r="C3692" t="s">
        <v>756</v>
      </c>
      <c r="D3692"/>
      <c r="E3692" t="s">
        <v>4742</v>
      </c>
      <c r="F3692" s="67"/>
      <c r="G3692" s="67"/>
      <c r="H3692" s="67"/>
    </row>
    <row r="3693" spans="1:8" s="2" customFormat="1" x14ac:dyDescent="0.25">
      <c r="A3693" t="s">
        <v>1052</v>
      </c>
      <c r="B3693"/>
      <c r="C3693" t="s">
        <v>756</v>
      </c>
      <c r="D3693"/>
      <c r="E3693" t="s">
        <v>4743</v>
      </c>
      <c r="F3693" s="67"/>
      <c r="G3693" s="67"/>
      <c r="H3693" s="67"/>
    </row>
    <row r="3694" spans="1:8" s="2" customFormat="1" x14ac:dyDescent="0.25">
      <c r="A3694" t="s">
        <v>1052</v>
      </c>
      <c r="B3694"/>
      <c r="C3694" t="s">
        <v>756</v>
      </c>
      <c r="D3694"/>
      <c r="E3694" t="s">
        <v>4744</v>
      </c>
      <c r="F3694" s="67"/>
      <c r="G3694" s="67"/>
      <c r="H3694" s="67"/>
    </row>
    <row r="3695" spans="1:8" s="2" customFormat="1" x14ac:dyDescent="0.25">
      <c r="A3695" t="s">
        <v>1052</v>
      </c>
      <c r="B3695"/>
      <c r="C3695" t="s">
        <v>756</v>
      </c>
      <c r="D3695"/>
      <c r="E3695" t="s">
        <v>4745</v>
      </c>
      <c r="F3695" s="67"/>
      <c r="G3695" s="67"/>
      <c r="H3695" s="67"/>
    </row>
    <row r="3696" spans="1:8" s="2" customFormat="1" x14ac:dyDescent="0.25">
      <c r="A3696" t="s">
        <v>1052</v>
      </c>
      <c r="B3696"/>
      <c r="C3696" t="s">
        <v>756</v>
      </c>
      <c r="D3696"/>
      <c r="E3696" t="s">
        <v>4746</v>
      </c>
      <c r="F3696" s="67"/>
      <c r="G3696" s="67"/>
      <c r="H3696" s="67"/>
    </row>
    <row r="3697" spans="1:8" s="2" customFormat="1" x14ac:dyDescent="0.25">
      <c r="A3697" t="s">
        <v>1052</v>
      </c>
      <c r="B3697"/>
      <c r="C3697" t="s">
        <v>756</v>
      </c>
      <c r="D3697"/>
      <c r="E3697" t="s">
        <v>4747</v>
      </c>
      <c r="F3697" s="67"/>
      <c r="G3697" s="67"/>
      <c r="H3697" s="67"/>
    </row>
    <row r="3698" spans="1:8" s="2" customFormat="1" x14ac:dyDescent="0.25">
      <c r="A3698" t="s">
        <v>1052</v>
      </c>
      <c r="B3698"/>
      <c r="C3698" t="s">
        <v>756</v>
      </c>
      <c r="D3698"/>
      <c r="E3698" t="s">
        <v>4748</v>
      </c>
      <c r="F3698" s="67"/>
      <c r="G3698" s="67"/>
      <c r="H3698" s="67"/>
    </row>
    <row r="3699" spans="1:8" s="2" customFormat="1" x14ac:dyDescent="0.25">
      <c r="A3699" t="s">
        <v>1052</v>
      </c>
      <c r="B3699"/>
      <c r="C3699" t="s">
        <v>756</v>
      </c>
      <c r="D3699"/>
      <c r="E3699" t="s">
        <v>4749</v>
      </c>
      <c r="F3699" s="67"/>
      <c r="G3699" s="67"/>
      <c r="H3699" s="67"/>
    </row>
    <row r="3700" spans="1:8" s="2" customFormat="1" x14ac:dyDescent="0.25">
      <c r="A3700" t="s">
        <v>1052</v>
      </c>
      <c r="B3700"/>
      <c r="C3700" t="s">
        <v>756</v>
      </c>
      <c r="D3700"/>
      <c r="E3700" t="s">
        <v>4750</v>
      </c>
      <c r="F3700" s="67"/>
      <c r="G3700" s="67"/>
      <c r="H3700" s="67"/>
    </row>
    <row r="3701" spans="1:8" s="2" customFormat="1" x14ac:dyDescent="0.25">
      <c r="A3701" t="s">
        <v>1052</v>
      </c>
      <c r="B3701"/>
      <c r="C3701" t="s">
        <v>756</v>
      </c>
      <c r="D3701"/>
      <c r="E3701" t="s">
        <v>4751</v>
      </c>
      <c r="F3701" s="67"/>
      <c r="G3701" s="67"/>
      <c r="H3701" s="67"/>
    </row>
    <row r="3702" spans="1:8" s="2" customFormat="1" x14ac:dyDescent="0.25">
      <c r="A3702" t="s">
        <v>1052</v>
      </c>
      <c r="B3702"/>
      <c r="C3702" t="s">
        <v>756</v>
      </c>
      <c r="D3702"/>
      <c r="E3702" t="s">
        <v>4752</v>
      </c>
      <c r="F3702" s="67"/>
      <c r="G3702" s="67"/>
      <c r="H3702" s="67"/>
    </row>
    <row r="3703" spans="1:8" s="2" customFormat="1" x14ac:dyDescent="0.25">
      <c r="A3703" t="s">
        <v>1052</v>
      </c>
      <c r="B3703"/>
      <c r="C3703" t="s">
        <v>756</v>
      </c>
      <c r="D3703"/>
      <c r="E3703" t="s">
        <v>4753</v>
      </c>
      <c r="F3703" s="67"/>
      <c r="G3703" s="67"/>
      <c r="H3703" s="67"/>
    </row>
    <row r="3704" spans="1:8" s="2" customFormat="1" x14ac:dyDescent="0.25">
      <c r="A3704" t="s">
        <v>1052</v>
      </c>
      <c r="B3704"/>
      <c r="C3704" t="s">
        <v>756</v>
      </c>
      <c r="D3704"/>
      <c r="E3704" t="s">
        <v>4754</v>
      </c>
      <c r="F3704" s="67"/>
      <c r="G3704" s="67"/>
      <c r="H3704" s="67"/>
    </row>
    <row r="3705" spans="1:8" s="2" customFormat="1" x14ac:dyDescent="0.25">
      <c r="A3705" t="s">
        <v>1052</v>
      </c>
      <c r="B3705"/>
      <c r="C3705" t="s">
        <v>756</v>
      </c>
      <c r="D3705"/>
      <c r="E3705" t="s">
        <v>4755</v>
      </c>
      <c r="F3705" s="67"/>
      <c r="G3705" s="67"/>
      <c r="H3705" s="67"/>
    </row>
    <row r="3706" spans="1:8" s="2" customFormat="1" x14ac:dyDescent="0.25">
      <c r="A3706" t="s">
        <v>1052</v>
      </c>
      <c r="B3706"/>
      <c r="C3706" t="s">
        <v>756</v>
      </c>
      <c r="D3706"/>
      <c r="E3706" t="s">
        <v>4756</v>
      </c>
      <c r="F3706" s="67"/>
      <c r="G3706" s="67"/>
      <c r="H3706" s="67"/>
    </row>
    <row r="3707" spans="1:8" s="2" customFormat="1" x14ac:dyDescent="0.25">
      <c r="A3707" t="s">
        <v>1052</v>
      </c>
      <c r="B3707"/>
      <c r="C3707" t="s">
        <v>756</v>
      </c>
      <c r="D3707"/>
      <c r="E3707" t="s">
        <v>4757</v>
      </c>
      <c r="F3707" s="67"/>
      <c r="G3707" s="67"/>
      <c r="H3707" s="67"/>
    </row>
    <row r="3708" spans="1:8" s="2" customFormat="1" x14ac:dyDescent="0.25">
      <c r="A3708" t="s">
        <v>1052</v>
      </c>
      <c r="B3708"/>
      <c r="C3708" t="s">
        <v>756</v>
      </c>
      <c r="D3708"/>
      <c r="E3708" t="s">
        <v>4758</v>
      </c>
      <c r="F3708" s="67"/>
      <c r="G3708" s="67"/>
      <c r="H3708" s="67"/>
    </row>
    <row r="3709" spans="1:8" s="2" customFormat="1" x14ac:dyDescent="0.25">
      <c r="A3709" t="s">
        <v>1052</v>
      </c>
      <c r="B3709"/>
      <c r="C3709" t="s">
        <v>756</v>
      </c>
      <c r="D3709"/>
      <c r="E3709" t="s">
        <v>4759</v>
      </c>
      <c r="F3709" s="67"/>
      <c r="G3709" s="67"/>
      <c r="H3709" s="67"/>
    </row>
    <row r="3710" spans="1:8" s="2" customFormat="1" x14ac:dyDescent="0.25">
      <c r="A3710" t="s">
        <v>1052</v>
      </c>
      <c r="B3710"/>
      <c r="C3710" t="s">
        <v>756</v>
      </c>
      <c r="D3710"/>
      <c r="E3710" t="s">
        <v>4760</v>
      </c>
      <c r="F3710" s="67"/>
      <c r="G3710" s="67"/>
      <c r="H3710" s="67"/>
    </row>
    <row r="3711" spans="1:8" s="2" customFormat="1" x14ac:dyDescent="0.25">
      <c r="A3711" t="s">
        <v>1052</v>
      </c>
      <c r="B3711"/>
      <c r="C3711" t="s">
        <v>756</v>
      </c>
      <c r="D3711"/>
      <c r="E3711" t="s">
        <v>4761</v>
      </c>
      <c r="F3711" s="67"/>
      <c r="G3711" s="67"/>
      <c r="H3711" s="67"/>
    </row>
    <row r="3712" spans="1:8" s="2" customFormat="1" x14ac:dyDescent="0.25">
      <c r="A3712" t="s">
        <v>1052</v>
      </c>
      <c r="B3712"/>
      <c r="C3712" t="s">
        <v>756</v>
      </c>
      <c r="D3712"/>
      <c r="E3712" t="s">
        <v>4762</v>
      </c>
      <c r="F3712" s="67"/>
      <c r="G3712" s="67"/>
      <c r="H3712" s="67"/>
    </row>
    <row r="3713" spans="1:8" s="2" customFormat="1" x14ac:dyDescent="0.25">
      <c r="A3713" t="s">
        <v>1052</v>
      </c>
      <c r="B3713"/>
      <c r="C3713" t="s">
        <v>756</v>
      </c>
      <c r="D3713"/>
      <c r="E3713" t="s">
        <v>4763</v>
      </c>
      <c r="F3713" s="67"/>
      <c r="G3713" s="67"/>
      <c r="H3713" s="67"/>
    </row>
    <row r="3714" spans="1:8" s="2" customFormat="1" x14ac:dyDescent="0.25">
      <c r="A3714" t="s">
        <v>1052</v>
      </c>
      <c r="B3714"/>
      <c r="C3714" t="s">
        <v>756</v>
      </c>
      <c r="D3714"/>
      <c r="E3714" t="s">
        <v>4764</v>
      </c>
      <c r="F3714" s="67"/>
      <c r="G3714" s="67"/>
      <c r="H3714" s="67"/>
    </row>
    <row r="3715" spans="1:8" s="2" customFormat="1" x14ac:dyDescent="0.25">
      <c r="A3715" t="s">
        <v>1052</v>
      </c>
      <c r="B3715"/>
      <c r="C3715" t="s">
        <v>756</v>
      </c>
      <c r="D3715"/>
      <c r="E3715" t="s">
        <v>4765</v>
      </c>
      <c r="F3715" s="67"/>
      <c r="G3715" s="67"/>
      <c r="H3715" s="67"/>
    </row>
    <row r="3716" spans="1:8" s="2" customFormat="1" x14ac:dyDescent="0.25">
      <c r="A3716" t="s">
        <v>1052</v>
      </c>
      <c r="B3716"/>
      <c r="C3716" t="s">
        <v>756</v>
      </c>
      <c r="D3716"/>
      <c r="E3716" t="s">
        <v>4766</v>
      </c>
      <c r="F3716" s="67"/>
      <c r="G3716" s="67"/>
      <c r="H3716" s="67"/>
    </row>
    <row r="3717" spans="1:8" s="2" customFormat="1" x14ac:dyDescent="0.25">
      <c r="A3717" t="s">
        <v>1052</v>
      </c>
      <c r="B3717"/>
      <c r="C3717" t="s">
        <v>756</v>
      </c>
      <c r="D3717"/>
      <c r="E3717" t="s">
        <v>4767</v>
      </c>
      <c r="F3717" s="67"/>
      <c r="G3717" s="67"/>
      <c r="H3717" s="67"/>
    </row>
    <row r="3718" spans="1:8" s="2" customFormat="1" x14ac:dyDescent="0.25">
      <c r="A3718" t="s">
        <v>1052</v>
      </c>
      <c r="B3718"/>
      <c r="C3718" t="s">
        <v>756</v>
      </c>
      <c r="D3718"/>
      <c r="E3718" t="s">
        <v>4768</v>
      </c>
      <c r="F3718" s="67"/>
      <c r="G3718" s="67"/>
      <c r="H3718" s="67"/>
    </row>
    <row r="3719" spans="1:8" s="2" customFormat="1" x14ac:dyDescent="0.25">
      <c r="A3719" t="s">
        <v>1052</v>
      </c>
      <c r="B3719"/>
      <c r="C3719" t="s">
        <v>756</v>
      </c>
      <c r="D3719"/>
      <c r="E3719" t="s">
        <v>4769</v>
      </c>
      <c r="F3719" s="67"/>
      <c r="G3719" s="67"/>
      <c r="H3719" s="67"/>
    </row>
    <row r="3720" spans="1:8" s="2" customFormat="1" x14ac:dyDescent="0.25">
      <c r="A3720" t="s">
        <v>1052</v>
      </c>
      <c r="B3720"/>
      <c r="C3720" t="s">
        <v>756</v>
      </c>
      <c r="D3720"/>
      <c r="E3720" t="s">
        <v>4770</v>
      </c>
      <c r="F3720" s="67"/>
      <c r="G3720" s="67"/>
      <c r="H3720" s="67"/>
    </row>
    <row r="3721" spans="1:8" s="2" customFormat="1" x14ac:dyDescent="0.25">
      <c r="A3721" t="s">
        <v>1052</v>
      </c>
      <c r="B3721"/>
      <c r="C3721" t="s">
        <v>756</v>
      </c>
      <c r="D3721"/>
      <c r="E3721" t="s">
        <v>4771</v>
      </c>
      <c r="F3721" s="67"/>
      <c r="G3721" s="67"/>
      <c r="H3721" s="67"/>
    </row>
    <row r="3722" spans="1:8" s="2" customFormat="1" x14ac:dyDescent="0.25">
      <c r="A3722" t="s">
        <v>1052</v>
      </c>
      <c r="B3722"/>
      <c r="C3722" t="s">
        <v>756</v>
      </c>
      <c r="D3722"/>
      <c r="E3722" t="s">
        <v>4772</v>
      </c>
      <c r="F3722" s="67"/>
      <c r="G3722" s="67"/>
      <c r="H3722" s="67"/>
    </row>
    <row r="3723" spans="1:8" s="2" customFormat="1" x14ac:dyDescent="0.25">
      <c r="A3723" t="s">
        <v>1052</v>
      </c>
      <c r="B3723"/>
      <c r="C3723" t="s">
        <v>756</v>
      </c>
      <c r="D3723"/>
      <c r="E3723" t="s">
        <v>4773</v>
      </c>
      <c r="F3723" s="67"/>
      <c r="G3723" s="67"/>
      <c r="H3723" s="67"/>
    </row>
    <row r="3724" spans="1:8" s="2" customFormat="1" x14ac:dyDescent="0.25">
      <c r="A3724" t="s">
        <v>1052</v>
      </c>
      <c r="B3724"/>
      <c r="C3724" t="s">
        <v>756</v>
      </c>
      <c r="D3724"/>
      <c r="E3724" t="s">
        <v>4774</v>
      </c>
      <c r="F3724" s="67"/>
      <c r="G3724" s="67"/>
      <c r="H3724" s="67"/>
    </row>
    <row r="3725" spans="1:8" s="2" customFormat="1" x14ac:dyDescent="0.25">
      <c r="A3725" t="s">
        <v>1052</v>
      </c>
      <c r="B3725"/>
      <c r="C3725" t="s">
        <v>756</v>
      </c>
      <c r="D3725"/>
      <c r="E3725" t="s">
        <v>4775</v>
      </c>
      <c r="F3725" s="67"/>
      <c r="G3725" s="67"/>
      <c r="H3725" s="67"/>
    </row>
    <row r="3726" spans="1:8" s="2" customFormat="1" x14ac:dyDescent="0.25">
      <c r="A3726" t="s">
        <v>1052</v>
      </c>
      <c r="B3726"/>
      <c r="C3726" t="s">
        <v>758</v>
      </c>
      <c r="D3726"/>
      <c r="E3726" t="s">
        <v>4776</v>
      </c>
      <c r="F3726" s="67"/>
      <c r="G3726" s="67"/>
      <c r="H3726" s="67"/>
    </row>
    <row r="3727" spans="1:8" s="2" customFormat="1" x14ac:dyDescent="0.25">
      <c r="A3727" t="s">
        <v>1052</v>
      </c>
      <c r="B3727"/>
      <c r="C3727" t="s">
        <v>758</v>
      </c>
      <c r="D3727"/>
      <c r="E3727" t="s">
        <v>4777</v>
      </c>
      <c r="F3727" s="67"/>
      <c r="G3727" s="67"/>
      <c r="H3727" s="67"/>
    </row>
    <row r="3728" spans="1:8" s="2" customFormat="1" x14ac:dyDescent="0.25">
      <c r="A3728" t="s">
        <v>1052</v>
      </c>
      <c r="B3728"/>
      <c r="C3728" t="s">
        <v>758</v>
      </c>
      <c r="D3728"/>
      <c r="E3728" t="s">
        <v>4778</v>
      </c>
      <c r="F3728" s="67"/>
      <c r="G3728" s="67"/>
      <c r="H3728" s="67"/>
    </row>
    <row r="3729" spans="1:8" s="2" customFormat="1" x14ac:dyDescent="0.25">
      <c r="A3729" t="s">
        <v>1052</v>
      </c>
      <c r="B3729"/>
      <c r="C3729" t="s">
        <v>758</v>
      </c>
      <c r="D3729"/>
      <c r="E3729" t="s">
        <v>4779</v>
      </c>
      <c r="F3729" s="67"/>
      <c r="G3729" s="67"/>
      <c r="H3729" s="67"/>
    </row>
    <row r="3730" spans="1:8" s="2" customFormat="1" x14ac:dyDescent="0.25">
      <c r="A3730" t="s">
        <v>1052</v>
      </c>
      <c r="B3730"/>
      <c r="C3730" t="s">
        <v>758</v>
      </c>
      <c r="D3730"/>
      <c r="E3730" t="s">
        <v>4780</v>
      </c>
      <c r="F3730" s="67"/>
      <c r="G3730" s="67"/>
      <c r="H3730" s="67"/>
    </row>
    <row r="3731" spans="1:8" s="2" customFormat="1" x14ac:dyDescent="0.25">
      <c r="A3731" t="s">
        <v>1052</v>
      </c>
      <c r="B3731"/>
      <c r="C3731" t="s">
        <v>758</v>
      </c>
      <c r="D3731"/>
      <c r="E3731" t="s">
        <v>4781</v>
      </c>
      <c r="F3731" s="67"/>
      <c r="G3731" s="67"/>
      <c r="H3731" s="67"/>
    </row>
    <row r="3732" spans="1:8" s="2" customFormat="1" x14ac:dyDescent="0.25">
      <c r="A3732" t="s">
        <v>1052</v>
      </c>
      <c r="B3732"/>
      <c r="C3732" t="s">
        <v>758</v>
      </c>
      <c r="D3732"/>
      <c r="E3732" t="s">
        <v>4782</v>
      </c>
      <c r="F3732" s="67"/>
      <c r="G3732" s="67"/>
      <c r="H3732" s="67"/>
    </row>
    <row r="3733" spans="1:8" s="2" customFormat="1" x14ac:dyDescent="0.25">
      <c r="A3733" t="s">
        <v>1052</v>
      </c>
      <c r="B3733"/>
      <c r="C3733" t="s">
        <v>758</v>
      </c>
      <c r="D3733"/>
      <c r="E3733" t="s">
        <v>4783</v>
      </c>
      <c r="F3733" s="67"/>
      <c r="G3733" s="67"/>
      <c r="H3733" s="67"/>
    </row>
    <row r="3734" spans="1:8" s="2" customFormat="1" x14ac:dyDescent="0.25">
      <c r="A3734" t="s">
        <v>1052</v>
      </c>
      <c r="B3734"/>
      <c r="C3734" t="s">
        <v>758</v>
      </c>
      <c r="D3734"/>
      <c r="E3734" t="s">
        <v>4784</v>
      </c>
      <c r="F3734" s="67"/>
      <c r="G3734" s="67"/>
      <c r="H3734" s="67"/>
    </row>
    <row r="3735" spans="1:8" s="2" customFormat="1" x14ac:dyDescent="0.25">
      <c r="A3735" t="s">
        <v>1052</v>
      </c>
      <c r="B3735"/>
      <c r="C3735" t="s">
        <v>758</v>
      </c>
      <c r="D3735"/>
      <c r="E3735" t="s">
        <v>4785</v>
      </c>
      <c r="F3735" s="67"/>
      <c r="G3735" s="67"/>
      <c r="H3735" s="67"/>
    </row>
    <row r="3736" spans="1:8" s="2" customFormat="1" x14ac:dyDescent="0.25">
      <c r="A3736" t="s">
        <v>1052</v>
      </c>
      <c r="B3736"/>
      <c r="C3736" t="s">
        <v>758</v>
      </c>
      <c r="D3736"/>
      <c r="E3736" t="s">
        <v>4786</v>
      </c>
      <c r="F3736" s="67"/>
      <c r="G3736" s="67"/>
      <c r="H3736" s="67"/>
    </row>
    <row r="3737" spans="1:8" s="2" customFormat="1" x14ac:dyDescent="0.25">
      <c r="A3737" t="s">
        <v>1052</v>
      </c>
      <c r="B3737"/>
      <c r="C3737" t="s">
        <v>758</v>
      </c>
      <c r="D3737"/>
      <c r="E3737" t="s">
        <v>4787</v>
      </c>
      <c r="F3737" s="67"/>
      <c r="G3737" s="67"/>
      <c r="H3737" s="67"/>
    </row>
    <row r="3738" spans="1:8" s="2" customFormat="1" x14ac:dyDescent="0.25">
      <c r="A3738" t="s">
        <v>1052</v>
      </c>
      <c r="B3738"/>
      <c r="C3738" t="s">
        <v>758</v>
      </c>
      <c r="D3738"/>
      <c r="E3738" t="s">
        <v>4788</v>
      </c>
      <c r="F3738" s="67"/>
      <c r="G3738" s="67"/>
      <c r="H3738" s="67"/>
    </row>
    <row r="3739" spans="1:8" s="2" customFormat="1" x14ac:dyDescent="0.25">
      <c r="A3739" t="s">
        <v>1052</v>
      </c>
      <c r="B3739"/>
      <c r="C3739" t="s">
        <v>758</v>
      </c>
      <c r="D3739"/>
      <c r="E3739" t="s">
        <v>4789</v>
      </c>
      <c r="F3739" s="67"/>
      <c r="G3739" s="67"/>
      <c r="H3739" s="67"/>
    </row>
    <row r="3740" spans="1:8" s="2" customFormat="1" x14ac:dyDescent="0.25">
      <c r="A3740" t="s">
        <v>1052</v>
      </c>
      <c r="B3740"/>
      <c r="C3740" t="s">
        <v>758</v>
      </c>
      <c r="D3740"/>
      <c r="E3740" t="s">
        <v>4790</v>
      </c>
      <c r="F3740" s="67"/>
      <c r="G3740" s="67"/>
      <c r="H3740" s="67"/>
    </row>
    <row r="3741" spans="1:8" s="2" customFormat="1" x14ac:dyDescent="0.25">
      <c r="A3741" t="s">
        <v>1052</v>
      </c>
      <c r="B3741"/>
      <c r="C3741" t="s">
        <v>758</v>
      </c>
      <c r="D3741"/>
      <c r="E3741" t="s">
        <v>4791</v>
      </c>
      <c r="F3741" s="67"/>
      <c r="G3741" s="67"/>
      <c r="H3741" s="67"/>
    </row>
    <row r="3742" spans="1:8" s="2" customFormat="1" x14ac:dyDescent="0.25">
      <c r="A3742" t="s">
        <v>1052</v>
      </c>
      <c r="B3742"/>
      <c r="C3742" t="s">
        <v>758</v>
      </c>
      <c r="D3742"/>
      <c r="E3742" t="s">
        <v>2632</v>
      </c>
      <c r="F3742" s="67"/>
      <c r="G3742" s="67"/>
      <c r="H3742" s="67"/>
    </row>
    <row r="3743" spans="1:8" s="2" customFormat="1" x14ac:dyDescent="0.25">
      <c r="A3743" t="s">
        <v>1052</v>
      </c>
      <c r="B3743"/>
      <c r="C3743" t="s">
        <v>758</v>
      </c>
      <c r="D3743"/>
      <c r="E3743" t="s">
        <v>4792</v>
      </c>
      <c r="F3743" s="67"/>
      <c r="G3743" s="67"/>
      <c r="H3743" s="67"/>
    </row>
    <row r="3744" spans="1:8" s="2" customFormat="1" x14ac:dyDescent="0.25">
      <c r="A3744" t="s">
        <v>1052</v>
      </c>
      <c r="B3744"/>
      <c r="C3744" t="s">
        <v>758</v>
      </c>
      <c r="D3744"/>
      <c r="E3744" t="s">
        <v>4793</v>
      </c>
      <c r="F3744" s="67"/>
      <c r="G3744" s="67"/>
      <c r="H3744" s="67"/>
    </row>
    <row r="3745" spans="1:8" s="2" customFormat="1" x14ac:dyDescent="0.25">
      <c r="A3745" t="s">
        <v>1052</v>
      </c>
      <c r="B3745"/>
      <c r="C3745" t="s">
        <v>760</v>
      </c>
      <c r="D3745"/>
      <c r="E3745" t="s">
        <v>4794</v>
      </c>
      <c r="F3745" s="67"/>
      <c r="G3745" s="67"/>
      <c r="H3745" s="67"/>
    </row>
    <row r="3746" spans="1:8" s="2" customFormat="1" x14ac:dyDescent="0.25">
      <c r="A3746" t="s">
        <v>1052</v>
      </c>
      <c r="B3746"/>
      <c r="C3746" t="s">
        <v>760</v>
      </c>
      <c r="D3746"/>
      <c r="E3746" t="s">
        <v>4795</v>
      </c>
      <c r="F3746" s="67"/>
      <c r="G3746" s="67"/>
      <c r="H3746" s="67"/>
    </row>
    <row r="3747" spans="1:8" s="2" customFormat="1" x14ac:dyDescent="0.25">
      <c r="A3747" t="s">
        <v>1052</v>
      </c>
      <c r="B3747"/>
      <c r="C3747" t="s">
        <v>760</v>
      </c>
      <c r="D3747"/>
      <c r="E3747" t="s">
        <v>4796</v>
      </c>
      <c r="F3747" s="67"/>
      <c r="G3747" s="67"/>
      <c r="H3747" s="67"/>
    </row>
    <row r="3748" spans="1:8" s="2" customFormat="1" x14ac:dyDescent="0.25">
      <c r="A3748" t="s">
        <v>1052</v>
      </c>
      <c r="B3748"/>
      <c r="C3748" t="s">
        <v>760</v>
      </c>
      <c r="D3748"/>
      <c r="E3748" t="s">
        <v>4797</v>
      </c>
      <c r="F3748" s="67"/>
      <c r="G3748" s="67"/>
      <c r="H3748" s="67"/>
    </row>
    <row r="3749" spans="1:8" s="2" customFormat="1" x14ac:dyDescent="0.25">
      <c r="A3749" t="s">
        <v>1052</v>
      </c>
      <c r="B3749"/>
      <c r="C3749" t="s">
        <v>760</v>
      </c>
      <c r="D3749"/>
      <c r="E3749" t="s">
        <v>4798</v>
      </c>
      <c r="F3749" s="67"/>
      <c r="G3749" s="67"/>
      <c r="H3749" s="67"/>
    </row>
    <row r="3750" spans="1:8" s="2" customFormat="1" x14ac:dyDescent="0.25">
      <c r="A3750" t="s">
        <v>1052</v>
      </c>
      <c r="B3750"/>
      <c r="C3750" t="s">
        <v>760</v>
      </c>
      <c r="D3750"/>
      <c r="E3750" t="s">
        <v>4799</v>
      </c>
      <c r="F3750" s="67"/>
      <c r="G3750" s="67"/>
      <c r="H3750" s="67"/>
    </row>
    <row r="3751" spans="1:8" s="2" customFormat="1" x14ac:dyDescent="0.25">
      <c r="A3751" t="s">
        <v>1052</v>
      </c>
      <c r="B3751"/>
      <c r="C3751" t="s">
        <v>760</v>
      </c>
      <c r="D3751"/>
      <c r="E3751" t="s">
        <v>4800</v>
      </c>
      <c r="F3751" s="67"/>
      <c r="G3751" s="67"/>
      <c r="H3751" s="67"/>
    </row>
    <row r="3752" spans="1:8" s="2" customFormat="1" x14ac:dyDescent="0.25">
      <c r="A3752" t="s">
        <v>1052</v>
      </c>
      <c r="B3752"/>
      <c r="C3752" t="s">
        <v>760</v>
      </c>
      <c r="D3752"/>
      <c r="E3752" t="s">
        <v>1677</v>
      </c>
      <c r="F3752" s="67"/>
      <c r="G3752" s="67"/>
      <c r="H3752" s="67"/>
    </row>
    <row r="3753" spans="1:8" s="2" customFormat="1" x14ac:dyDescent="0.25">
      <c r="A3753" t="s">
        <v>1052</v>
      </c>
      <c r="B3753"/>
      <c r="C3753" t="s">
        <v>760</v>
      </c>
      <c r="D3753"/>
      <c r="E3753" t="s">
        <v>4801</v>
      </c>
      <c r="F3753" s="67"/>
      <c r="G3753" s="67"/>
      <c r="H3753" s="67"/>
    </row>
    <row r="3754" spans="1:8" s="2" customFormat="1" x14ac:dyDescent="0.25">
      <c r="A3754" t="s">
        <v>1052</v>
      </c>
      <c r="B3754"/>
      <c r="C3754" t="s">
        <v>760</v>
      </c>
      <c r="D3754"/>
      <c r="E3754" t="s">
        <v>4802</v>
      </c>
      <c r="F3754" s="67"/>
      <c r="G3754" s="67"/>
      <c r="H3754" s="67"/>
    </row>
    <row r="3755" spans="1:8" s="2" customFormat="1" x14ac:dyDescent="0.25">
      <c r="A3755" t="s">
        <v>1052</v>
      </c>
      <c r="B3755"/>
      <c r="C3755" t="s">
        <v>760</v>
      </c>
      <c r="D3755"/>
      <c r="E3755" t="s">
        <v>4803</v>
      </c>
      <c r="F3755" s="67"/>
      <c r="G3755" s="67"/>
      <c r="H3755" s="67"/>
    </row>
    <row r="3756" spans="1:8" s="2" customFormat="1" x14ac:dyDescent="0.25">
      <c r="A3756" t="s">
        <v>1052</v>
      </c>
      <c r="B3756"/>
      <c r="C3756" t="s">
        <v>760</v>
      </c>
      <c r="D3756"/>
      <c r="E3756" t="s">
        <v>4804</v>
      </c>
      <c r="F3756" s="67"/>
      <c r="G3756" s="67"/>
      <c r="H3756" s="67"/>
    </row>
    <row r="3757" spans="1:8" s="2" customFormat="1" x14ac:dyDescent="0.25">
      <c r="A3757" t="s">
        <v>1052</v>
      </c>
      <c r="B3757"/>
      <c r="C3757" t="s">
        <v>760</v>
      </c>
      <c r="D3757"/>
      <c r="E3757" t="s">
        <v>4805</v>
      </c>
      <c r="F3757" s="67"/>
      <c r="G3757" s="67"/>
      <c r="H3757" s="67"/>
    </row>
    <row r="3758" spans="1:8" s="2" customFormat="1" x14ac:dyDescent="0.25">
      <c r="A3758" t="s">
        <v>1052</v>
      </c>
      <c r="B3758"/>
      <c r="C3758" t="s">
        <v>760</v>
      </c>
      <c r="D3758"/>
      <c r="E3758" t="s">
        <v>4806</v>
      </c>
      <c r="F3758" s="67"/>
      <c r="G3758" s="67"/>
      <c r="H3758" s="67"/>
    </row>
    <row r="3759" spans="1:8" s="2" customFormat="1" x14ac:dyDescent="0.25">
      <c r="A3759" t="s">
        <v>1052</v>
      </c>
      <c r="B3759"/>
      <c r="C3759" t="s">
        <v>760</v>
      </c>
      <c r="D3759"/>
      <c r="E3759" t="s">
        <v>4807</v>
      </c>
      <c r="F3759" s="67"/>
      <c r="G3759" s="67"/>
      <c r="H3759" s="67"/>
    </row>
    <row r="3760" spans="1:8" s="2" customFormat="1" x14ac:dyDescent="0.25">
      <c r="A3760" t="s">
        <v>1052</v>
      </c>
      <c r="B3760"/>
      <c r="C3760" t="s">
        <v>760</v>
      </c>
      <c r="D3760"/>
      <c r="E3760" t="s">
        <v>1849</v>
      </c>
      <c r="F3760" s="67"/>
      <c r="G3760" s="67"/>
      <c r="H3760" s="67"/>
    </row>
    <row r="3761" spans="1:8" s="2" customFormat="1" x14ac:dyDescent="0.25">
      <c r="A3761" t="s">
        <v>1052</v>
      </c>
      <c r="B3761"/>
      <c r="C3761" t="s">
        <v>760</v>
      </c>
      <c r="D3761"/>
      <c r="E3761" t="s">
        <v>4808</v>
      </c>
      <c r="F3761" s="67"/>
      <c r="G3761" s="67"/>
      <c r="H3761" s="67"/>
    </row>
    <row r="3762" spans="1:8" s="2" customFormat="1" x14ac:dyDescent="0.25">
      <c r="A3762" t="s">
        <v>1052</v>
      </c>
      <c r="B3762"/>
      <c r="C3762" t="s">
        <v>760</v>
      </c>
      <c r="D3762"/>
      <c r="E3762" t="s">
        <v>4809</v>
      </c>
      <c r="F3762" s="67"/>
      <c r="G3762" s="67"/>
      <c r="H3762" s="67"/>
    </row>
    <row r="3763" spans="1:8" s="2" customFormat="1" x14ac:dyDescent="0.25">
      <c r="A3763" t="s">
        <v>1052</v>
      </c>
      <c r="B3763"/>
      <c r="C3763" t="s">
        <v>760</v>
      </c>
      <c r="D3763"/>
      <c r="E3763" t="s">
        <v>4810</v>
      </c>
      <c r="F3763" s="67"/>
      <c r="G3763" s="67"/>
      <c r="H3763" s="67"/>
    </row>
    <row r="3764" spans="1:8" s="2" customFormat="1" x14ac:dyDescent="0.25">
      <c r="A3764" t="s">
        <v>1052</v>
      </c>
      <c r="B3764"/>
      <c r="C3764" t="s">
        <v>760</v>
      </c>
      <c r="D3764"/>
      <c r="E3764" t="s">
        <v>4811</v>
      </c>
      <c r="F3764" s="67"/>
      <c r="G3764" s="67"/>
      <c r="H3764" s="67"/>
    </row>
    <row r="3765" spans="1:8" s="2" customFormat="1" x14ac:dyDescent="0.25">
      <c r="A3765" t="s">
        <v>1052</v>
      </c>
      <c r="B3765"/>
      <c r="C3765" t="s">
        <v>760</v>
      </c>
      <c r="D3765"/>
      <c r="E3765" t="s">
        <v>4812</v>
      </c>
      <c r="F3765" s="67"/>
      <c r="G3765" s="67"/>
      <c r="H3765" s="67"/>
    </row>
    <row r="3766" spans="1:8" s="2" customFormat="1" x14ac:dyDescent="0.25">
      <c r="A3766" t="s">
        <v>1052</v>
      </c>
      <c r="B3766"/>
      <c r="C3766" t="s">
        <v>760</v>
      </c>
      <c r="D3766"/>
      <c r="E3766" t="s">
        <v>4813</v>
      </c>
      <c r="F3766" s="67"/>
      <c r="G3766" s="67"/>
      <c r="H3766" s="67"/>
    </row>
    <row r="3767" spans="1:8" s="2" customFormat="1" x14ac:dyDescent="0.25">
      <c r="A3767" t="s">
        <v>1052</v>
      </c>
      <c r="B3767"/>
      <c r="C3767" t="s">
        <v>760</v>
      </c>
      <c r="D3767"/>
      <c r="E3767" t="s">
        <v>4814</v>
      </c>
      <c r="F3767" s="67"/>
      <c r="G3767" s="67"/>
      <c r="H3767" s="67"/>
    </row>
    <row r="3768" spans="1:8" s="2" customFormat="1" x14ac:dyDescent="0.25">
      <c r="A3768" t="s">
        <v>1052</v>
      </c>
      <c r="B3768"/>
      <c r="C3768" t="s">
        <v>760</v>
      </c>
      <c r="D3768"/>
      <c r="E3768" t="s">
        <v>4815</v>
      </c>
      <c r="F3768" s="67"/>
      <c r="G3768" s="67"/>
      <c r="H3768" s="67"/>
    </row>
    <row r="3769" spans="1:8" s="2" customFormat="1" x14ac:dyDescent="0.25">
      <c r="A3769" t="s">
        <v>1052</v>
      </c>
      <c r="B3769"/>
      <c r="C3769" t="s">
        <v>760</v>
      </c>
      <c r="D3769"/>
      <c r="E3769" t="s">
        <v>4816</v>
      </c>
      <c r="F3769" s="67"/>
      <c r="G3769" s="67"/>
      <c r="H3769" s="67"/>
    </row>
    <row r="3770" spans="1:8" s="2" customFormat="1" x14ac:dyDescent="0.25">
      <c r="A3770" t="s">
        <v>1052</v>
      </c>
      <c r="B3770"/>
      <c r="C3770" t="s">
        <v>760</v>
      </c>
      <c r="D3770"/>
      <c r="E3770" t="s">
        <v>4817</v>
      </c>
      <c r="F3770" s="67"/>
      <c r="G3770" s="67"/>
      <c r="H3770" s="67"/>
    </row>
    <row r="3771" spans="1:8" s="2" customFormat="1" x14ac:dyDescent="0.25">
      <c r="A3771" t="s">
        <v>1052</v>
      </c>
      <c r="B3771"/>
      <c r="C3771" t="s">
        <v>760</v>
      </c>
      <c r="D3771"/>
      <c r="E3771" t="s">
        <v>4818</v>
      </c>
      <c r="F3771" s="67"/>
      <c r="G3771" s="67"/>
      <c r="H3771" s="67"/>
    </row>
    <row r="3772" spans="1:8" s="2" customFormat="1" x14ac:dyDescent="0.25">
      <c r="A3772" t="s">
        <v>1052</v>
      </c>
      <c r="B3772"/>
      <c r="C3772" t="s">
        <v>760</v>
      </c>
      <c r="D3772"/>
      <c r="E3772" t="s">
        <v>4819</v>
      </c>
      <c r="F3772" s="67"/>
      <c r="G3772" s="67"/>
      <c r="H3772" s="67"/>
    </row>
    <row r="3773" spans="1:8" s="2" customFormat="1" x14ac:dyDescent="0.25">
      <c r="A3773" t="s">
        <v>1052</v>
      </c>
      <c r="B3773"/>
      <c r="C3773" t="s">
        <v>760</v>
      </c>
      <c r="D3773"/>
      <c r="E3773" t="s">
        <v>4820</v>
      </c>
      <c r="F3773" s="67"/>
      <c r="G3773" s="67"/>
      <c r="H3773" s="67"/>
    </row>
    <row r="3774" spans="1:8" s="2" customFormat="1" x14ac:dyDescent="0.25">
      <c r="A3774" t="s">
        <v>1052</v>
      </c>
      <c r="B3774"/>
      <c r="C3774" t="s">
        <v>760</v>
      </c>
      <c r="D3774"/>
      <c r="E3774" t="s">
        <v>4821</v>
      </c>
      <c r="F3774" s="67"/>
      <c r="G3774" s="67"/>
      <c r="H3774" s="67"/>
    </row>
    <row r="3775" spans="1:8" s="2" customFormat="1" x14ac:dyDescent="0.25">
      <c r="A3775" t="s">
        <v>1052</v>
      </c>
      <c r="B3775"/>
      <c r="C3775" t="s">
        <v>760</v>
      </c>
      <c r="D3775"/>
      <c r="E3775" t="s">
        <v>4822</v>
      </c>
      <c r="F3775" s="67"/>
      <c r="G3775" s="67"/>
      <c r="H3775" s="67"/>
    </row>
    <row r="3776" spans="1:8" s="2" customFormat="1" x14ac:dyDescent="0.25">
      <c r="A3776" t="s">
        <v>1052</v>
      </c>
      <c r="B3776"/>
      <c r="C3776" t="s">
        <v>760</v>
      </c>
      <c r="D3776"/>
      <c r="E3776" t="s">
        <v>4823</v>
      </c>
      <c r="F3776" s="67"/>
      <c r="G3776" s="67"/>
      <c r="H3776" s="67"/>
    </row>
    <row r="3777" spans="1:8" s="2" customFormat="1" x14ac:dyDescent="0.25">
      <c r="A3777" t="s">
        <v>1052</v>
      </c>
      <c r="B3777"/>
      <c r="C3777" t="s">
        <v>760</v>
      </c>
      <c r="D3777"/>
      <c r="E3777" t="s">
        <v>4824</v>
      </c>
      <c r="F3777" s="67"/>
      <c r="G3777" s="67"/>
      <c r="H3777" s="67"/>
    </row>
    <row r="3778" spans="1:8" s="2" customFormat="1" x14ac:dyDescent="0.25">
      <c r="A3778" t="s">
        <v>1052</v>
      </c>
      <c r="B3778"/>
      <c r="C3778" t="s">
        <v>762</v>
      </c>
      <c r="D3778"/>
      <c r="E3778" t="s">
        <v>4825</v>
      </c>
      <c r="F3778" s="67"/>
      <c r="G3778" s="67"/>
      <c r="H3778" s="67"/>
    </row>
    <row r="3779" spans="1:8" s="2" customFormat="1" x14ac:dyDescent="0.25">
      <c r="A3779" t="s">
        <v>1052</v>
      </c>
      <c r="B3779"/>
      <c r="C3779" t="s">
        <v>762</v>
      </c>
      <c r="D3779"/>
      <c r="E3779" t="s">
        <v>4826</v>
      </c>
      <c r="F3779" s="67"/>
      <c r="G3779" s="67"/>
      <c r="H3779" s="67"/>
    </row>
    <row r="3780" spans="1:8" s="2" customFormat="1" x14ac:dyDescent="0.25">
      <c r="A3780" t="s">
        <v>1052</v>
      </c>
      <c r="B3780"/>
      <c r="C3780" t="s">
        <v>762</v>
      </c>
      <c r="D3780"/>
      <c r="E3780" t="s">
        <v>4827</v>
      </c>
      <c r="F3780" s="67"/>
      <c r="G3780" s="67"/>
      <c r="H3780" s="67"/>
    </row>
    <row r="3781" spans="1:8" s="2" customFormat="1" x14ac:dyDescent="0.25">
      <c r="A3781" t="s">
        <v>1052</v>
      </c>
      <c r="B3781"/>
      <c r="C3781" t="s">
        <v>762</v>
      </c>
      <c r="D3781"/>
      <c r="E3781" t="s">
        <v>4828</v>
      </c>
      <c r="F3781" s="67"/>
      <c r="G3781" s="67"/>
      <c r="H3781" s="67"/>
    </row>
    <row r="3782" spans="1:8" s="2" customFormat="1" x14ac:dyDescent="0.25">
      <c r="A3782" t="s">
        <v>1052</v>
      </c>
      <c r="B3782"/>
      <c r="C3782" t="s">
        <v>762</v>
      </c>
      <c r="D3782"/>
      <c r="E3782" t="s">
        <v>4829</v>
      </c>
      <c r="F3782" s="67"/>
      <c r="G3782" s="67"/>
      <c r="H3782" s="67"/>
    </row>
    <row r="3783" spans="1:8" s="2" customFormat="1" x14ac:dyDescent="0.25">
      <c r="A3783" t="s">
        <v>1052</v>
      </c>
      <c r="B3783"/>
      <c r="C3783" t="s">
        <v>762</v>
      </c>
      <c r="D3783"/>
      <c r="E3783" t="s">
        <v>4830</v>
      </c>
      <c r="F3783" s="67"/>
      <c r="G3783" s="67"/>
      <c r="H3783" s="67"/>
    </row>
    <row r="3784" spans="1:8" s="2" customFormat="1" x14ac:dyDescent="0.25">
      <c r="A3784" t="s">
        <v>1052</v>
      </c>
      <c r="B3784"/>
      <c r="C3784" t="s">
        <v>762</v>
      </c>
      <c r="D3784"/>
      <c r="E3784" t="s">
        <v>4831</v>
      </c>
      <c r="F3784" s="67"/>
      <c r="G3784" s="67"/>
      <c r="H3784" s="67"/>
    </row>
    <row r="3785" spans="1:8" s="2" customFormat="1" x14ac:dyDescent="0.25">
      <c r="A3785" t="s">
        <v>1052</v>
      </c>
      <c r="B3785"/>
      <c r="C3785" t="s">
        <v>762</v>
      </c>
      <c r="D3785"/>
      <c r="E3785" t="s">
        <v>4832</v>
      </c>
      <c r="F3785" s="67"/>
      <c r="G3785" s="67"/>
      <c r="H3785" s="67"/>
    </row>
    <row r="3786" spans="1:8" s="2" customFormat="1" x14ac:dyDescent="0.25">
      <c r="A3786" t="s">
        <v>1052</v>
      </c>
      <c r="B3786"/>
      <c r="C3786" t="s">
        <v>762</v>
      </c>
      <c r="D3786"/>
      <c r="E3786" t="s">
        <v>4833</v>
      </c>
      <c r="F3786" s="67"/>
      <c r="G3786" s="67"/>
      <c r="H3786" s="67"/>
    </row>
    <row r="3787" spans="1:8" s="2" customFormat="1" x14ac:dyDescent="0.25">
      <c r="A3787" t="s">
        <v>1052</v>
      </c>
      <c r="B3787"/>
      <c r="C3787" t="s">
        <v>762</v>
      </c>
      <c r="D3787"/>
      <c r="E3787" t="s">
        <v>4834</v>
      </c>
      <c r="F3787" s="67"/>
      <c r="G3787" s="67"/>
      <c r="H3787" s="67"/>
    </row>
    <row r="3788" spans="1:8" s="2" customFormat="1" x14ac:dyDescent="0.25">
      <c r="A3788" t="s">
        <v>1052</v>
      </c>
      <c r="B3788"/>
      <c r="C3788" t="s">
        <v>762</v>
      </c>
      <c r="D3788"/>
      <c r="E3788" t="s">
        <v>4835</v>
      </c>
      <c r="F3788" s="67"/>
      <c r="G3788" s="67"/>
      <c r="H3788" s="67"/>
    </row>
    <row r="3789" spans="1:8" s="2" customFormat="1" x14ac:dyDescent="0.25">
      <c r="A3789" t="s">
        <v>1052</v>
      </c>
      <c r="B3789"/>
      <c r="C3789" t="s">
        <v>762</v>
      </c>
      <c r="D3789"/>
      <c r="E3789" t="s">
        <v>4836</v>
      </c>
      <c r="F3789" s="67"/>
      <c r="G3789" s="67"/>
      <c r="H3789" s="67"/>
    </row>
    <row r="3790" spans="1:8" s="2" customFormat="1" x14ac:dyDescent="0.25">
      <c r="A3790" t="s">
        <v>1052</v>
      </c>
      <c r="B3790"/>
      <c r="C3790" t="s">
        <v>762</v>
      </c>
      <c r="D3790"/>
      <c r="E3790" t="s">
        <v>4837</v>
      </c>
      <c r="F3790" s="67"/>
      <c r="G3790" s="67"/>
      <c r="H3790" s="67"/>
    </row>
    <row r="3791" spans="1:8" s="2" customFormat="1" x14ac:dyDescent="0.25">
      <c r="A3791" t="s">
        <v>1052</v>
      </c>
      <c r="B3791"/>
      <c r="C3791" t="s">
        <v>762</v>
      </c>
      <c r="D3791"/>
      <c r="E3791" t="s">
        <v>4838</v>
      </c>
      <c r="F3791" s="67"/>
      <c r="G3791" s="67"/>
      <c r="H3791" s="67"/>
    </row>
    <row r="3792" spans="1:8" s="2" customFormat="1" x14ac:dyDescent="0.25">
      <c r="A3792" t="s">
        <v>1052</v>
      </c>
      <c r="B3792"/>
      <c r="C3792" t="s">
        <v>762</v>
      </c>
      <c r="D3792"/>
      <c r="E3792" t="s">
        <v>4839</v>
      </c>
      <c r="F3792" s="67"/>
      <c r="G3792" s="67"/>
      <c r="H3792" s="67"/>
    </row>
    <row r="3793" spans="1:8" s="2" customFormat="1" x14ac:dyDescent="0.25">
      <c r="A3793" t="s">
        <v>1052</v>
      </c>
      <c r="B3793"/>
      <c r="C3793" t="s">
        <v>762</v>
      </c>
      <c r="D3793"/>
      <c r="E3793" t="s">
        <v>4840</v>
      </c>
      <c r="F3793" s="67"/>
      <c r="G3793" s="67"/>
      <c r="H3793" s="67"/>
    </row>
    <row r="3794" spans="1:8" s="2" customFormat="1" x14ac:dyDescent="0.25">
      <c r="A3794" t="s">
        <v>1052</v>
      </c>
      <c r="B3794"/>
      <c r="C3794" t="s">
        <v>762</v>
      </c>
      <c r="D3794"/>
      <c r="E3794" t="s">
        <v>4841</v>
      </c>
      <c r="F3794" s="67"/>
      <c r="G3794" s="67"/>
      <c r="H3794" s="67"/>
    </row>
    <row r="3795" spans="1:8" s="2" customFormat="1" x14ac:dyDescent="0.25">
      <c r="A3795" t="s">
        <v>1052</v>
      </c>
      <c r="B3795"/>
      <c r="C3795" t="s">
        <v>762</v>
      </c>
      <c r="D3795"/>
      <c r="E3795" t="s">
        <v>4842</v>
      </c>
      <c r="F3795" s="67"/>
      <c r="G3795" s="67"/>
      <c r="H3795" s="67"/>
    </row>
    <row r="3796" spans="1:8" s="2" customFormat="1" x14ac:dyDescent="0.25">
      <c r="A3796" t="s">
        <v>1052</v>
      </c>
      <c r="B3796"/>
      <c r="C3796" t="s">
        <v>762</v>
      </c>
      <c r="D3796"/>
      <c r="E3796" t="s">
        <v>2828</v>
      </c>
      <c r="F3796" s="67"/>
      <c r="G3796" s="67"/>
      <c r="H3796" s="67"/>
    </row>
    <row r="3797" spans="1:8" s="2" customFormat="1" x14ac:dyDescent="0.25">
      <c r="A3797" t="s">
        <v>1052</v>
      </c>
      <c r="B3797"/>
      <c r="C3797" t="s">
        <v>762</v>
      </c>
      <c r="D3797"/>
      <c r="E3797" t="s">
        <v>4843</v>
      </c>
      <c r="F3797" s="67"/>
      <c r="G3797" s="67"/>
      <c r="H3797" s="67"/>
    </row>
    <row r="3798" spans="1:8" s="2" customFormat="1" x14ac:dyDescent="0.25">
      <c r="A3798" t="s">
        <v>1052</v>
      </c>
      <c r="B3798"/>
      <c r="C3798" t="s">
        <v>762</v>
      </c>
      <c r="D3798"/>
      <c r="E3798" t="s">
        <v>4844</v>
      </c>
      <c r="F3798" s="67"/>
      <c r="G3798" s="67"/>
      <c r="H3798" s="67"/>
    </row>
    <row r="3799" spans="1:8" s="2" customFormat="1" x14ac:dyDescent="0.25">
      <c r="A3799" t="s">
        <v>1052</v>
      </c>
      <c r="B3799"/>
      <c r="C3799" t="s">
        <v>762</v>
      </c>
      <c r="D3799"/>
      <c r="E3799" t="s">
        <v>2634</v>
      </c>
      <c r="F3799" s="67"/>
      <c r="G3799" s="67"/>
      <c r="H3799" s="67"/>
    </row>
    <row r="3800" spans="1:8" s="2" customFormat="1" x14ac:dyDescent="0.25">
      <c r="A3800" t="s">
        <v>1052</v>
      </c>
      <c r="B3800"/>
      <c r="C3800" t="s">
        <v>762</v>
      </c>
      <c r="D3800"/>
      <c r="E3800" t="s">
        <v>4845</v>
      </c>
      <c r="F3800" s="67"/>
      <c r="G3800" s="67"/>
      <c r="H3800" s="67"/>
    </row>
    <row r="3801" spans="1:8" s="2" customFormat="1" x14ac:dyDescent="0.25">
      <c r="A3801" t="s">
        <v>1052</v>
      </c>
      <c r="B3801"/>
      <c r="C3801" t="s">
        <v>762</v>
      </c>
      <c r="D3801"/>
      <c r="E3801" t="s">
        <v>4846</v>
      </c>
      <c r="F3801" s="67"/>
      <c r="G3801" s="67"/>
      <c r="H3801" s="67"/>
    </row>
    <row r="3802" spans="1:8" s="2" customFormat="1" x14ac:dyDescent="0.25">
      <c r="A3802" t="s">
        <v>1052</v>
      </c>
      <c r="B3802"/>
      <c r="C3802" t="s">
        <v>762</v>
      </c>
      <c r="D3802"/>
      <c r="E3802" t="s">
        <v>4847</v>
      </c>
      <c r="F3802" s="67"/>
      <c r="G3802" s="67"/>
      <c r="H3802" s="67"/>
    </row>
    <row r="3803" spans="1:8" s="2" customFormat="1" x14ac:dyDescent="0.25">
      <c r="A3803" t="s">
        <v>1052</v>
      </c>
      <c r="B3803"/>
      <c r="C3803" t="s">
        <v>764</v>
      </c>
      <c r="D3803"/>
      <c r="E3803" t="s">
        <v>4848</v>
      </c>
      <c r="F3803" s="67"/>
      <c r="G3803" s="67"/>
      <c r="H3803" s="67"/>
    </row>
    <row r="3804" spans="1:8" s="2" customFormat="1" x14ac:dyDescent="0.25">
      <c r="A3804" t="s">
        <v>1052</v>
      </c>
      <c r="B3804"/>
      <c r="C3804" t="s">
        <v>764</v>
      </c>
      <c r="D3804"/>
      <c r="E3804" t="s">
        <v>4849</v>
      </c>
      <c r="F3804" s="67"/>
      <c r="G3804" s="67"/>
      <c r="H3804" s="67"/>
    </row>
    <row r="3805" spans="1:8" s="2" customFormat="1" x14ac:dyDescent="0.25">
      <c r="A3805" t="s">
        <v>1052</v>
      </c>
      <c r="B3805"/>
      <c r="C3805" t="s">
        <v>764</v>
      </c>
      <c r="D3805"/>
      <c r="E3805" t="s">
        <v>4850</v>
      </c>
      <c r="F3805" s="67"/>
      <c r="G3805" s="67"/>
      <c r="H3805" s="67"/>
    </row>
    <row r="3806" spans="1:8" s="2" customFormat="1" x14ac:dyDescent="0.25">
      <c r="A3806" t="s">
        <v>1052</v>
      </c>
      <c r="B3806"/>
      <c r="C3806" t="s">
        <v>764</v>
      </c>
      <c r="D3806"/>
      <c r="E3806" t="s">
        <v>4851</v>
      </c>
      <c r="F3806" s="67"/>
      <c r="G3806" s="67"/>
      <c r="H3806" s="67"/>
    </row>
    <row r="3807" spans="1:8" s="2" customFormat="1" x14ac:dyDescent="0.25">
      <c r="A3807" t="s">
        <v>1052</v>
      </c>
      <c r="B3807"/>
      <c r="C3807" t="s">
        <v>764</v>
      </c>
      <c r="D3807"/>
      <c r="E3807" t="s">
        <v>4852</v>
      </c>
      <c r="F3807" s="67"/>
      <c r="G3807" s="67"/>
      <c r="H3807" s="67"/>
    </row>
    <row r="3808" spans="1:8" s="2" customFormat="1" x14ac:dyDescent="0.25">
      <c r="A3808" t="s">
        <v>1052</v>
      </c>
      <c r="B3808"/>
      <c r="C3808" t="s">
        <v>764</v>
      </c>
      <c r="D3808"/>
      <c r="E3808" t="s">
        <v>4853</v>
      </c>
      <c r="F3808" s="67"/>
      <c r="G3808" s="67"/>
      <c r="H3808" s="67"/>
    </row>
    <row r="3809" spans="1:8" s="2" customFormat="1" x14ac:dyDescent="0.25">
      <c r="A3809" t="s">
        <v>1052</v>
      </c>
      <c r="B3809"/>
      <c r="C3809" t="s">
        <v>764</v>
      </c>
      <c r="D3809"/>
      <c r="E3809" t="s">
        <v>4854</v>
      </c>
      <c r="F3809" s="67"/>
      <c r="G3809" s="67"/>
      <c r="H3809" s="67"/>
    </row>
    <row r="3810" spans="1:8" s="2" customFormat="1" x14ac:dyDescent="0.25">
      <c r="A3810" t="s">
        <v>1052</v>
      </c>
      <c r="B3810"/>
      <c r="C3810" t="s">
        <v>764</v>
      </c>
      <c r="D3810"/>
      <c r="E3810" t="s">
        <v>4855</v>
      </c>
      <c r="F3810" s="67"/>
      <c r="G3810" s="67"/>
      <c r="H3810" s="67"/>
    </row>
    <row r="3811" spans="1:8" s="2" customFormat="1" x14ac:dyDescent="0.25">
      <c r="A3811" t="s">
        <v>1052</v>
      </c>
      <c r="B3811"/>
      <c r="C3811" t="s">
        <v>764</v>
      </c>
      <c r="D3811"/>
      <c r="E3811" t="s">
        <v>4856</v>
      </c>
      <c r="F3811" s="67"/>
      <c r="G3811" s="67"/>
      <c r="H3811" s="67"/>
    </row>
    <row r="3812" spans="1:8" s="2" customFormat="1" x14ac:dyDescent="0.25">
      <c r="A3812" t="s">
        <v>1052</v>
      </c>
      <c r="B3812"/>
      <c r="C3812" t="s">
        <v>764</v>
      </c>
      <c r="D3812"/>
      <c r="E3812" t="s">
        <v>4857</v>
      </c>
      <c r="F3812" s="67"/>
      <c r="G3812" s="67"/>
      <c r="H3812" s="67"/>
    </row>
    <row r="3813" spans="1:8" s="2" customFormat="1" x14ac:dyDescent="0.25">
      <c r="A3813" t="s">
        <v>1052</v>
      </c>
      <c r="B3813"/>
      <c r="C3813" t="s">
        <v>764</v>
      </c>
      <c r="D3813"/>
      <c r="E3813" t="s">
        <v>4858</v>
      </c>
      <c r="F3813" s="67"/>
      <c r="G3813" s="67"/>
      <c r="H3813" s="67"/>
    </row>
    <row r="3814" spans="1:8" s="2" customFormat="1" x14ac:dyDescent="0.25">
      <c r="A3814" t="s">
        <v>1052</v>
      </c>
      <c r="B3814"/>
      <c r="C3814" t="s">
        <v>764</v>
      </c>
      <c r="D3814"/>
      <c r="E3814" t="s">
        <v>4859</v>
      </c>
      <c r="F3814" s="67"/>
      <c r="G3814" s="67"/>
      <c r="H3814" s="67"/>
    </row>
    <row r="3815" spans="1:8" s="2" customFormat="1" x14ac:dyDescent="0.25">
      <c r="A3815" t="s">
        <v>1052</v>
      </c>
      <c r="B3815"/>
      <c r="C3815" t="s">
        <v>764</v>
      </c>
      <c r="D3815"/>
      <c r="E3815" t="s">
        <v>4860</v>
      </c>
      <c r="F3815" s="67"/>
      <c r="G3815" s="67"/>
      <c r="H3815" s="67"/>
    </row>
    <row r="3816" spans="1:8" s="2" customFormat="1" x14ac:dyDescent="0.25">
      <c r="A3816" t="s">
        <v>1052</v>
      </c>
      <c r="B3816"/>
      <c r="C3816" t="s">
        <v>764</v>
      </c>
      <c r="D3816"/>
      <c r="E3816" t="s">
        <v>4861</v>
      </c>
      <c r="F3816" s="67"/>
      <c r="G3816" s="67"/>
      <c r="H3816" s="67"/>
    </row>
    <row r="3817" spans="1:8" s="2" customFormat="1" x14ac:dyDescent="0.25">
      <c r="A3817" t="s">
        <v>1052</v>
      </c>
      <c r="B3817"/>
      <c r="C3817" t="s">
        <v>764</v>
      </c>
      <c r="D3817"/>
      <c r="E3817" t="s">
        <v>4862</v>
      </c>
      <c r="F3817" s="67"/>
      <c r="G3817" s="67"/>
      <c r="H3817" s="67"/>
    </row>
    <row r="3818" spans="1:8" s="2" customFormat="1" x14ac:dyDescent="0.25">
      <c r="A3818" t="s">
        <v>1052</v>
      </c>
      <c r="B3818"/>
      <c r="C3818" t="s">
        <v>764</v>
      </c>
      <c r="D3818"/>
      <c r="E3818" t="s">
        <v>4863</v>
      </c>
      <c r="F3818" s="67"/>
      <c r="G3818" s="67"/>
      <c r="H3818" s="67"/>
    </row>
    <row r="3819" spans="1:8" s="2" customFormat="1" x14ac:dyDescent="0.25">
      <c r="A3819" t="s">
        <v>1052</v>
      </c>
      <c r="B3819"/>
      <c r="C3819" t="s">
        <v>764</v>
      </c>
      <c r="D3819"/>
      <c r="E3819" t="s">
        <v>4864</v>
      </c>
      <c r="F3819" s="67"/>
      <c r="G3819" s="67"/>
      <c r="H3819" s="67"/>
    </row>
    <row r="3820" spans="1:8" s="2" customFormat="1" x14ac:dyDescent="0.25">
      <c r="A3820" t="s">
        <v>1052</v>
      </c>
      <c r="B3820"/>
      <c r="C3820" t="s">
        <v>764</v>
      </c>
      <c r="D3820"/>
      <c r="E3820" t="s">
        <v>4865</v>
      </c>
      <c r="F3820" s="67"/>
      <c r="G3820" s="67"/>
      <c r="H3820" s="67"/>
    </row>
    <row r="3821" spans="1:8" s="2" customFormat="1" x14ac:dyDescent="0.25">
      <c r="A3821" t="s">
        <v>1052</v>
      </c>
      <c r="B3821"/>
      <c r="C3821" t="s">
        <v>764</v>
      </c>
      <c r="D3821"/>
      <c r="E3821" t="s">
        <v>4866</v>
      </c>
      <c r="F3821" s="67"/>
      <c r="G3821" s="67"/>
      <c r="H3821" s="67"/>
    </row>
    <row r="3822" spans="1:8" s="2" customFormat="1" x14ac:dyDescent="0.25">
      <c r="A3822" t="s">
        <v>1052</v>
      </c>
      <c r="B3822"/>
      <c r="C3822" t="s">
        <v>764</v>
      </c>
      <c r="D3822"/>
      <c r="E3822" t="s">
        <v>4867</v>
      </c>
      <c r="F3822" s="67"/>
      <c r="G3822" s="67"/>
      <c r="H3822" s="67"/>
    </row>
    <row r="3823" spans="1:8" s="2" customFormat="1" x14ac:dyDescent="0.25">
      <c r="A3823" t="s">
        <v>1052</v>
      </c>
      <c r="B3823"/>
      <c r="C3823" t="s">
        <v>764</v>
      </c>
      <c r="D3823"/>
      <c r="E3823" t="s">
        <v>4868</v>
      </c>
      <c r="F3823" s="67"/>
      <c r="G3823" s="67"/>
      <c r="H3823" s="67"/>
    </row>
    <row r="3824" spans="1:8" s="2" customFormat="1" x14ac:dyDescent="0.25">
      <c r="A3824" t="s">
        <v>1052</v>
      </c>
      <c r="B3824"/>
      <c r="C3824" t="s">
        <v>764</v>
      </c>
      <c r="D3824"/>
      <c r="E3824" t="s">
        <v>4869</v>
      </c>
      <c r="F3824" s="67"/>
      <c r="G3824" s="67"/>
      <c r="H3824" s="67"/>
    </row>
    <row r="3825" spans="1:8" s="2" customFormat="1" x14ac:dyDescent="0.25">
      <c r="A3825" t="s">
        <v>1052</v>
      </c>
      <c r="B3825"/>
      <c r="C3825" t="s">
        <v>764</v>
      </c>
      <c r="D3825"/>
      <c r="E3825" t="s">
        <v>4870</v>
      </c>
      <c r="F3825" s="67"/>
      <c r="G3825" s="67"/>
      <c r="H3825" s="67"/>
    </row>
    <row r="3826" spans="1:8" s="2" customFormat="1" x14ac:dyDescent="0.25">
      <c r="A3826" t="s">
        <v>1052</v>
      </c>
      <c r="B3826"/>
      <c r="C3826" t="s">
        <v>764</v>
      </c>
      <c r="D3826"/>
      <c r="E3826" t="s">
        <v>4871</v>
      </c>
      <c r="F3826" s="67"/>
      <c r="G3826" s="67"/>
      <c r="H3826" s="67"/>
    </row>
    <row r="3827" spans="1:8" s="2" customFormat="1" x14ac:dyDescent="0.25">
      <c r="A3827" t="s">
        <v>1052</v>
      </c>
      <c r="B3827"/>
      <c r="C3827" t="s">
        <v>764</v>
      </c>
      <c r="D3827"/>
      <c r="E3827" t="s">
        <v>4872</v>
      </c>
      <c r="F3827" s="67"/>
      <c r="G3827" s="67"/>
      <c r="H3827" s="67"/>
    </row>
    <row r="3828" spans="1:8" s="2" customFormat="1" x14ac:dyDescent="0.25">
      <c r="A3828" t="s">
        <v>1052</v>
      </c>
      <c r="B3828"/>
      <c r="C3828" t="s">
        <v>764</v>
      </c>
      <c r="D3828"/>
      <c r="E3828" t="s">
        <v>4873</v>
      </c>
      <c r="F3828" s="67"/>
      <c r="G3828" s="67"/>
      <c r="H3828" s="67"/>
    </row>
    <row r="3829" spans="1:8" s="2" customFormat="1" x14ac:dyDescent="0.25">
      <c r="A3829" t="s">
        <v>1052</v>
      </c>
      <c r="B3829"/>
      <c r="C3829" t="s">
        <v>764</v>
      </c>
      <c r="D3829"/>
      <c r="E3829" t="s">
        <v>4874</v>
      </c>
      <c r="F3829" s="67"/>
      <c r="G3829" s="67"/>
      <c r="H3829" s="67"/>
    </row>
    <row r="3830" spans="1:8" s="2" customFormat="1" x14ac:dyDescent="0.25">
      <c r="A3830" t="s">
        <v>1052</v>
      </c>
      <c r="B3830"/>
      <c r="C3830" t="s">
        <v>764</v>
      </c>
      <c r="D3830"/>
      <c r="E3830" t="s">
        <v>4875</v>
      </c>
      <c r="F3830" s="67"/>
      <c r="G3830" s="67"/>
      <c r="H3830" s="67"/>
    </row>
    <row r="3831" spans="1:8" s="2" customFormat="1" x14ac:dyDescent="0.25">
      <c r="A3831" t="s">
        <v>1052</v>
      </c>
      <c r="B3831"/>
      <c r="C3831" t="s">
        <v>764</v>
      </c>
      <c r="D3831"/>
      <c r="E3831" t="s">
        <v>4876</v>
      </c>
      <c r="F3831" s="67"/>
      <c r="G3831" s="67"/>
      <c r="H3831" s="67"/>
    </row>
    <row r="3832" spans="1:8" s="2" customFormat="1" x14ac:dyDescent="0.25">
      <c r="A3832" t="s">
        <v>1052</v>
      </c>
      <c r="B3832"/>
      <c r="C3832" t="s">
        <v>764</v>
      </c>
      <c r="D3832"/>
      <c r="E3832" t="s">
        <v>4877</v>
      </c>
      <c r="F3832" s="67"/>
      <c r="G3832" s="67"/>
      <c r="H3832" s="67"/>
    </row>
    <row r="3833" spans="1:8" s="2" customFormat="1" x14ac:dyDescent="0.25">
      <c r="A3833" t="s">
        <v>1052</v>
      </c>
      <c r="B3833"/>
      <c r="C3833" t="s">
        <v>764</v>
      </c>
      <c r="D3833"/>
      <c r="E3833" t="s">
        <v>4878</v>
      </c>
      <c r="F3833" s="67"/>
      <c r="G3833" s="67"/>
      <c r="H3833" s="67"/>
    </row>
    <row r="3834" spans="1:8" s="2" customFormat="1" x14ac:dyDescent="0.25">
      <c r="A3834" t="s">
        <v>1052</v>
      </c>
      <c r="B3834"/>
      <c r="C3834" t="s">
        <v>764</v>
      </c>
      <c r="D3834"/>
      <c r="E3834" t="s">
        <v>4879</v>
      </c>
      <c r="F3834" s="67"/>
      <c r="G3834" s="67"/>
      <c r="H3834" s="67"/>
    </row>
    <row r="3835" spans="1:8" s="2" customFormat="1" x14ac:dyDescent="0.25">
      <c r="A3835" t="s">
        <v>1052</v>
      </c>
      <c r="B3835"/>
      <c r="C3835" t="s">
        <v>764</v>
      </c>
      <c r="D3835"/>
      <c r="E3835" t="s">
        <v>4880</v>
      </c>
      <c r="F3835" s="67"/>
      <c r="G3835" s="67"/>
      <c r="H3835" s="67"/>
    </row>
    <row r="3836" spans="1:8" s="2" customFormat="1" x14ac:dyDescent="0.25">
      <c r="A3836" t="s">
        <v>1052</v>
      </c>
      <c r="B3836"/>
      <c r="C3836" t="s">
        <v>764</v>
      </c>
      <c r="D3836"/>
      <c r="E3836" t="s">
        <v>4881</v>
      </c>
      <c r="F3836" s="67"/>
      <c r="G3836" s="67"/>
      <c r="H3836" s="67"/>
    </row>
    <row r="3837" spans="1:8" s="2" customFormat="1" x14ac:dyDescent="0.25">
      <c r="A3837" t="s">
        <v>1052</v>
      </c>
      <c r="B3837"/>
      <c r="C3837" t="s">
        <v>764</v>
      </c>
      <c r="D3837"/>
      <c r="E3837" t="s">
        <v>4882</v>
      </c>
      <c r="F3837" s="67"/>
      <c r="G3837" s="67"/>
      <c r="H3837" s="67"/>
    </row>
    <row r="3838" spans="1:8" s="2" customFormat="1" x14ac:dyDescent="0.25">
      <c r="A3838" t="s">
        <v>1052</v>
      </c>
      <c r="B3838"/>
      <c r="C3838" t="s">
        <v>764</v>
      </c>
      <c r="D3838"/>
      <c r="E3838" t="s">
        <v>4883</v>
      </c>
      <c r="F3838" s="67"/>
      <c r="G3838" s="67"/>
      <c r="H3838" s="67"/>
    </row>
    <row r="3839" spans="1:8" s="2" customFormat="1" x14ac:dyDescent="0.25">
      <c r="A3839" t="s">
        <v>1052</v>
      </c>
      <c r="B3839"/>
      <c r="C3839" t="s">
        <v>764</v>
      </c>
      <c r="D3839"/>
      <c r="E3839" t="s">
        <v>4884</v>
      </c>
      <c r="F3839" s="67"/>
      <c r="G3839" s="67"/>
      <c r="H3839" s="67"/>
    </row>
    <row r="3840" spans="1:8" s="2" customFormat="1" x14ac:dyDescent="0.25">
      <c r="A3840" t="s">
        <v>1052</v>
      </c>
      <c r="B3840"/>
      <c r="C3840" t="s">
        <v>764</v>
      </c>
      <c r="D3840"/>
      <c r="E3840" t="s">
        <v>4885</v>
      </c>
      <c r="F3840" s="67"/>
      <c r="G3840" s="67"/>
      <c r="H3840" s="67"/>
    </row>
    <row r="3841" spans="1:8" s="2" customFormat="1" x14ac:dyDescent="0.25">
      <c r="A3841" t="s">
        <v>1052</v>
      </c>
      <c r="B3841"/>
      <c r="C3841" t="s">
        <v>764</v>
      </c>
      <c r="D3841"/>
      <c r="E3841" t="s">
        <v>4886</v>
      </c>
      <c r="F3841" s="67"/>
      <c r="G3841" s="67"/>
      <c r="H3841" s="67"/>
    </row>
    <row r="3842" spans="1:8" s="2" customFormat="1" x14ac:dyDescent="0.25">
      <c r="A3842" t="s">
        <v>1052</v>
      </c>
      <c r="B3842"/>
      <c r="C3842" t="s">
        <v>764</v>
      </c>
      <c r="D3842"/>
      <c r="E3842" t="s">
        <v>4887</v>
      </c>
      <c r="F3842" s="67"/>
      <c r="G3842" s="67"/>
      <c r="H3842" s="67"/>
    </row>
    <row r="3843" spans="1:8" s="2" customFormat="1" x14ac:dyDescent="0.25">
      <c r="A3843" t="s">
        <v>1052</v>
      </c>
      <c r="B3843"/>
      <c r="C3843" t="s">
        <v>764</v>
      </c>
      <c r="D3843"/>
      <c r="E3843" t="s">
        <v>4888</v>
      </c>
      <c r="F3843" s="67"/>
      <c r="G3843" s="67"/>
      <c r="H3843" s="67"/>
    </row>
    <row r="3844" spans="1:8" s="2" customFormat="1" x14ac:dyDescent="0.25">
      <c r="A3844" t="s">
        <v>1052</v>
      </c>
      <c r="B3844"/>
      <c r="C3844" t="s">
        <v>764</v>
      </c>
      <c r="D3844"/>
      <c r="E3844" t="s">
        <v>4889</v>
      </c>
      <c r="F3844" s="67"/>
      <c r="G3844" s="67"/>
      <c r="H3844" s="67"/>
    </row>
    <row r="3845" spans="1:8" s="2" customFormat="1" x14ac:dyDescent="0.25">
      <c r="A3845" t="s">
        <v>1052</v>
      </c>
      <c r="B3845"/>
      <c r="C3845" t="s">
        <v>764</v>
      </c>
      <c r="D3845"/>
      <c r="E3845" t="s">
        <v>4890</v>
      </c>
      <c r="F3845" s="67"/>
      <c r="G3845" s="67"/>
      <c r="H3845" s="67"/>
    </row>
    <row r="3846" spans="1:8" s="2" customFormat="1" x14ac:dyDescent="0.25">
      <c r="A3846" t="s">
        <v>1052</v>
      </c>
      <c r="B3846"/>
      <c r="C3846" t="s">
        <v>764</v>
      </c>
      <c r="D3846"/>
      <c r="E3846" t="s">
        <v>4891</v>
      </c>
      <c r="F3846" s="67"/>
      <c r="G3846" s="67"/>
      <c r="H3846" s="67"/>
    </row>
    <row r="3847" spans="1:8" s="2" customFormat="1" x14ac:dyDescent="0.25">
      <c r="A3847" t="s">
        <v>1052</v>
      </c>
      <c r="B3847"/>
      <c r="C3847" t="s">
        <v>764</v>
      </c>
      <c r="D3847"/>
      <c r="E3847" t="s">
        <v>4892</v>
      </c>
      <c r="F3847" s="67"/>
      <c r="G3847" s="67"/>
      <c r="H3847" s="67"/>
    </row>
    <row r="3848" spans="1:8" s="2" customFormat="1" x14ac:dyDescent="0.25">
      <c r="A3848" t="s">
        <v>1052</v>
      </c>
      <c r="B3848"/>
      <c r="C3848" t="s">
        <v>764</v>
      </c>
      <c r="D3848"/>
      <c r="E3848" t="s">
        <v>4893</v>
      </c>
      <c r="F3848" s="67"/>
      <c r="G3848" s="67"/>
      <c r="H3848" s="67"/>
    </row>
    <row r="3849" spans="1:8" s="2" customFormat="1" x14ac:dyDescent="0.25">
      <c r="A3849" t="s">
        <v>1052</v>
      </c>
      <c r="B3849"/>
      <c r="C3849" t="s">
        <v>764</v>
      </c>
      <c r="D3849"/>
      <c r="E3849" t="s">
        <v>4894</v>
      </c>
      <c r="F3849" s="67"/>
      <c r="G3849" s="67"/>
      <c r="H3849" s="67"/>
    </row>
    <row r="3850" spans="1:8" s="2" customFormat="1" x14ac:dyDescent="0.25">
      <c r="A3850" t="s">
        <v>1052</v>
      </c>
      <c r="B3850"/>
      <c r="C3850" t="s">
        <v>764</v>
      </c>
      <c r="D3850"/>
      <c r="E3850" t="s">
        <v>4895</v>
      </c>
      <c r="F3850" s="67"/>
      <c r="G3850" s="67"/>
      <c r="H3850" s="67"/>
    </row>
    <row r="3851" spans="1:8" s="2" customFormat="1" x14ac:dyDescent="0.25">
      <c r="A3851" t="s">
        <v>1052</v>
      </c>
      <c r="B3851"/>
      <c r="C3851" t="s">
        <v>764</v>
      </c>
      <c r="D3851"/>
      <c r="E3851" t="s">
        <v>4896</v>
      </c>
      <c r="F3851" s="67"/>
      <c r="G3851" s="67"/>
      <c r="H3851" s="67"/>
    </row>
    <row r="3852" spans="1:8" s="2" customFormat="1" x14ac:dyDescent="0.25">
      <c r="A3852" t="s">
        <v>1052</v>
      </c>
      <c r="B3852"/>
      <c r="C3852" t="s">
        <v>764</v>
      </c>
      <c r="D3852"/>
      <c r="E3852" t="s">
        <v>4897</v>
      </c>
      <c r="F3852" s="67"/>
      <c r="G3852" s="67"/>
      <c r="H3852" s="67"/>
    </row>
    <row r="3853" spans="1:8" s="2" customFormat="1" x14ac:dyDescent="0.25">
      <c r="A3853" t="s">
        <v>1052</v>
      </c>
      <c r="B3853"/>
      <c r="C3853" t="s">
        <v>764</v>
      </c>
      <c r="D3853"/>
      <c r="E3853" t="s">
        <v>4898</v>
      </c>
      <c r="F3853" s="67"/>
      <c r="G3853" s="67"/>
      <c r="H3853" s="67"/>
    </row>
    <row r="3854" spans="1:8" s="2" customFormat="1" x14ac:dyDescent="0.25">
      <c r="A3854" t="s">
        <v>1052</v>
      </c>
      <c r="B3854"/>
      <c r="C3854" t="s">
        <v>764</v>
      </c>
      <c r="D3854"/>
      <c r="E3854" t="s">
        <v>4899</v>
      </c>
      <c r="F3854" s="67"/>
      <c r="G3854" s="67"/>
      <c r="H3854" s="67"/>
    </row>
    <row r="3855" spans="1:8" s="2" customFormat="1" x14ac:dyDescent="0.25">
      <c r="A3855" t="s">
        <v>1052</v>
      </c>
      <c r="B3855"/>
      <c r="C3855" t="s">
        <v>764</v>
      </c>
      <c r="D3855"/>
      <c r="E3855" t="s">
        <v>4900</v>
      </c>
      <c r="F3855" s="67"/>
      <c r="G3855" s="67"/>
      <c r="H3855" s="67"/>
    </row>
    <row r="3856" spans="1:8" s="2" customFormat="1" x14ac:dyDescent="0.25">
      <c r="A3856" t="s">
        <v>1052</v>
      </c>
      <c r="B3856"/>
      <c r="C3856" t="s">
        <v>764</v>
      </c>
      <c r="D3856"/>
      <c r="E3856" t="s">
        <v>4901</v>
      </c>
      <c r="F3856" s="67"/>
      <c r="G3856" s="67"/>
      <c r="H3856" s="67"/>
    </row>
    <row r="3857" spans="1:8" s="2" customFormat="1" x14ac:dyDescent="0.25">
      <c r="A3857" t="s">
        <v>1052</v>
      </c>
      <c r="B3857"/>
      <c r="C3857" t="s">
        <v>764</v>
      </c>
      <c r="D3857"/>
      <c r="E3857" t="s">
        <v>4901</v>
      </c>
      <c r="F3857" s="67"/>
      <c r="G3857" s="67"/>
      <c r="H3857" s="67"/>
    </row>
    <row r="3858" spans="1:8" s="2" customFormat="1" x14ac:dyDescent="0.25">
      <c r="A3858" t="s">
        <v>1052</v>
      </c>
      <c r="B3858"/>
      <c r="C3858" t="s">
        <v>764</v>
      </c>
      <c r="D3858"/>
      <c r="E3858" t="s">
        <v>4902</v>
      </c>
      <c r="F3858" s="67"/>
      <c r="G3858" s="67"/>
      <c r="H3858" s="67"/>
    </row>
    <row r="3859" spans="1:8" s="2" customFormat="1" x14ac:dyDescent="0.25">
      <c r="A3859" t="s">
        <v>1052</v>
      </c>
      <c r="B3859"/>
      <c r="C3859" t="s">
        <v>764</v>
      </c>
      <c r="D3859"/>
      <c r="E3859" t="s">
        <v>4903</v>
      </c>
      <c r="F3859" s="67"/>
      <c r="G3859" s="67"/>
      <c r="H3859" s="67"/>
    </row>
    <row r="3860" spans="1:8" s="2" customFormat="1" x14ac:dyDescent="0.25">
      <c r="A3860" t="s">
        <v>1052</v>
      </c>
      <c r="B3860"/>
      <c r="C3860" t="s">
        <v>764</v>
      </c>
      <c r="D3860"/>
      <c r="E3860" t="s">
        <v>4904</v>
      </c>
      <c r="F3860" s="67"/>
      <c r="G3860" s="67"/>
      <c r="H3860" s="67"/>
    </row>
    <row r="3861" spans="1:8" s="2" customFormat="1" x14ac:dyDescent="0.25">
      <c r="A3861" t="s">
        <v>1052</v>
      </c>
      <c r="B3861"/>
      <c r="C3861" t="s">
        <v>764</v>
      </c>
      <c r="D3861"/>
      <c r="E3861" t="s">
        <v>4905</v>
      </c>
      <c r="F3861" s="67"/>
      <c r="G3861" s="67"/>
      <c r="H3861" s="67"/>
    </row>
    <row r="3862" spans="1:8" s="2" customFormat="1" x14ac:dyDescent="0.25">
      <c r="A3862" t="s">
        <v>1052</v>
      </c>
      <c r="B3862"/>
      <c r="C3862" t="s">
        <v>764</v>
      </c>
      <c r="D3862"/>
      <c r="E3862" t="s">
        <v>4906</v>
      </c>
      <c r="F3862" s="67"/>
      <c r="G3862" s="67"/>
      <c r="H3862" s="67"/>
    </row>
    <row r="3863" spans="1:8" s="2" customFormat="1" x14ac:dyDescent="0.25">
      <c r="A3863" t="s">
        <v>1052</v>
      </c>
      <c r="B3863"/>
      <c r="C3863" t="s">
        <v>764</v>
      </c>
      <c r="D3863"/>
      <c r="E3863" t="s">
        <v>4907</v>
      </c>
      <c r="F3863" s="67"/>
      <c r="G3863" s="67"/>
      <c r="H3863" s="67"/>
    </row>
    <row r="3864" spans="1:8" s="2" customFormat="1" x14ac:dyDescent="0.25">
      <c r="A3864" t="s">
        <v>1052</v>
      </c>
      <c r="B3864"/>
      <c r="C3864" t="s">
        <v>499</v>
      </c>
      <c r="D3864"/>
      <c r="E3864" t="s">
        <v>4908</v>
      </c>
      <c r="F3864" s="67"/>
      <c r="G3864" s="67"/>
      <c r="H3864" s="67"/>
    </row>
    <row r="3865" spans="1:8" s="2" customFormat="1" x14ac:dyDescent="0.25">
      <c r="A3865" t="s">
        <v>1052</v>
      </c>
      <c r="B3865"/>
      <c r="C3865" t="s">
        <v>499</v>
      </c>
      <c r="D3865"/>
      <c r="E3865" t="s">
        <v>4909</v>
      </c>
      <c r="F3865" s="67"/>
      <c r="G3865" s="67"/>
      <c r="H3865" s="67"/>
    </row>
    <row r="3866" spans="1:8" s="2" customFormat="1" x14ac:dyDescent="0.25">
      <c r="A3866" t="s">
        <v>1052</v>
      </c>
      <c r="B3866"/>
      <c r="C3866" t="s">
        <v>499</v>
      </c>
      <c r="D3866"/>
      <c r="E3866" t="s">
        <v>4910</v>
      </c>
      <c r="F3866" s="67"/>
      <c r="G3866" s="67"/>
      <c r="H3866" s="67"/>
    </row>
    <row r="3867" spans="1:8" s="2" customFormat="1" x14ac:dyDescent="0.25">
      <c r="A3867" t="s">
        <v>1052</v>
      </c>
      <c r="B3867"/>
      <c r="C3867" t="s">
        <v>499</v>
      </c>
      <c r="D3867"/>
      <c r="E3867" t="s">
        <v>4911</v>
      </c>
      <c r="F3867" s="67"/>
      <c r="G3867" s="67"/>
      <c r="H3867" s="67"/>
    </row>
    <row r="3868" spans="1:8" s="2" customFormat="1" x14ac:dyDescent="0.25">
      <c r="A3868" t="s">
        <v>1052</v>
      </c>
      <c r="B3868"/>
      <c r="C3868" t="s">
        <v>499</v>
      </c>
      <c r="D3868"/>
      <c r="E3868" t="s">
        <v>4912</v>
      </c>
      <c r="F3868" s="67"/>
      <c r="G3868" s="67"/>
      <c r="H3868" s="67"/>
    </row>
    <row r="3869" spans="1:8" s="2" customFormat="1" x14ac:dyDescent="0.25">
      <c r="A3869" t="s">
        <v>1052</v>
      </c>
      <c r="B3869"/>
      <c r="C3869" t="s">
        <v>499</v>
      </c>
      <c r="D3869"/>
      <c r="E3869" t="s">
        <v>4913</v>
      </c>
      <c r="F3869" s="67"/>
      <c r="G3869" s="67"/>
      <c r="H3869" s="67"/>
    </row>
    <row r="3870" spans="1:8" s="2" customFormat="1" x14ac:dyDescent="0.25">
      <c r="A3870" t="s">
        <v>1052</v>
      </c>
      <c r="B3870"/>
      <c r="C3870" t="s">
        <v>499</v>
      </c>
      <c r="D3870"/>
      <c r="E3870" t="s">
        <v>4914</v>
      </c>
      <c r="F3870" s="67"/>
      <c r="G3870" s="67"/>
      <c r="H3870" s="67"/>
    </row>
    <row r="3871" spans="1:8" s="2" customFormat="1" x14ac:dyDescent="0.25">
      <c r="A3871" t="s">
        <v>1052</v>
      </c>
      <c r="B3871"/>
      <c r="C3871" t="s">
        <v>499</v>
      </c>
      <c r="D3871"/>
      <c r="E3871" t="s">
        <v>4915</v>
      </c>
      <c r="F3871" s="67"/>
      <c r="G3871" s="67"/>
      <c r="H3871" s="67"/>
    </row>
    <row r="3872" spans="1:8" s="2" customFormat="1" x14ac:dyDescent="0.25">
      <c r="A3872" t="s">
        <v>1052</v>
      </c>
      <c r="B3872"/>
      <c r="C3872" t="s">
        <v>499</v>
      </c>
      <c r="D3872"/>
      <c r="E3872" t="s">
        <v>4916</v>
      </c>
      <c r="F3872" s="67"/>
      <c r="G3872" s="67"/>
      <c r="H3872" s="67"/>
    </row>
    <row r="3873" spans="1:8" s="2" customFormat="1" x14ac:dyDescent="0.25">
      <c r="A3873" t="s">
        <v>1052</v>
      </c>
      <c r="B3873"/>
      <c r="C3873" t="s">
        <v>499</v>
      </c>
      <c r="D3873"/>
      <c r="E3873" t="s">
        <v>4917</v>
      </c>
      <c r="F3873" s="67"/>
      <c r="G3873" s="67"/>
      <c r="H3873" s="67"/>
    </row>
    <row r="3874" spans="1:8" s="2" customFormat="1" x14ac:dyDescent="0.25">
      <c r="A3874" t="s">
        <v>1052</v>
      </c>
      <c r="B3874"/>
      <c r="C3874" t="s">
        <v>499</v>
      </c>
      <c r="D3874"/>
      <c r="E3874" t="s">
        <v>4918</v>
      </c>
      <c r="F3874" s="67"/>
      <c r="G3874" s="67"/>
      <c r="H3874" s="67"/>
    </row>
    <row r="3875" spans="1:8" s="2" customFormat="1" x14ac:dyDescent="0.25">
      <c r="A3875" t="s">
        <v>1052</v>
      </c>
      <c r="B3875"/>
      <c r="C3875" t="s">
        <v>499</v>
      </c>
      <c r="D3875"/>
      <c r="E3875" t="s">
        <v>4919</v>
      </c>
      <c r="F3875" s="67"/>
      <c r="G3875" s="67"/>
      <c r="H3875" s="67"/>
    </row>
    <row r="3876" spans="1:8" s="2" customFormat="1" x14ac:dyDescent="0.25">
      <c r="A3876" t="s">
        <v>1052</v>
      </c>
      <c r="B3876"/>
      <c r="C3876" t="s">
        <v>499</v>
      </c>
      <c r="D3876"/>
      <c r="E3876" t="s">
        <v>4920</v>
      </c>
      <c r="F3876" s="67"/>
      <c r="G3876" s="67"/>
      <c r="H3876" s="67"/>
    </row>
    <row r="3877" spans="1:8" s="2" customFormat="1" x14ac:dyDescent="0.25">
      <c r="A3877" t="s">
        <v>1052</v>
      </c>
      <c r="B3877"/>
      <c r="C3877" t="s">
        <v>499</v>
      </c>
      <c r="D3877"/>
      <c r="E3877" t="s">
        <v>4921</v>
      </c>
      <c r="F3877" s="67"/>
      <c r="G3877" s="67"/>
      <c r="H3877" s="67"/>
    </row>
    <row r="3878" spans="1:8" s="2" customFormat="1" x14ac:dyDescent="0.25">
      <c r="A3878" t="s">
        <v>1052</v>
      </c>
      <c r="B3878"/>
      <c r="C3878" t="s">
        <v>499</v>
      </c>
      <c r="D3878"/>
      <c r="E3878" t="s">
        <v>4922</v>
      </c>
      <c r="F3878" s="67"/>
      <c r="G3878" s="67"/>
      <c r="H3878" s="67"/>
    </row>
    <row r="3879" spans="1:8" s="2" customFormat="1" x14ac:dyDescent="0.25">
      <c r="A3879" t="s">
        <v>1052</v>
      </c>
      <c r="B3879"/>
      <c r="C3879" t="s">
        <v>499</v>
      </c>
      <c r="D3879"/>
      <c r="E3879" t="s">
        <v>4923</v>
      </c>
      <c r="F3879" s="67"/>
      <c r="G3879" s="67"/>
      <c r="H3879" s="67"/>
    </row>
    <row r="3880" spans="1:8" s="2" customFormat="1" x14ac:dyDescent="0.25">
      <c r="A3880" t="s">
        <v>1052</v>
      </c>
      <c r="B3880"/>
      <c r="C3880" t="s">
        <v>499</v>
      </c>
      <c r="D3880"/>
      <c r="E3880" t="s">
        <v>4924</v>
      </c>
      <c r="F3880" s="67"/>
      <c r="G3880" s="67"/>
      <c r="H3880" s="67"/>
    </row>
    <row r="3881" spans="1:8" s="2" customFormat="1" x14ac:dyDescent="0.25">
      <c r="A3881" t="s">
        <v>1052</v>
      </c>
      <c r="B3881"/>
      <c r="C3881" t="s">
        <v>499</v>
      </c>
      <c r="D3881"/>
      <c r="E3881" t="s">
        <v>4925</v>
      </c>
      <c r="F3881" s="67"/>
      <c r="G3881" s="67"/>
      <c r="H3881" s="67"/>
    </row>
    <row r="3882" spans="1:8" s="2" customFormat="1" x14ac:dyDescent="0.25">
      <c r="A3882" t="s">
        <v>1052</v>
      </c>
      <c r="B3882"/>
      <c r="C3882" t="s">
        <v>499</v>
      </c>
      <c r="D3882"/>
      <c r="E3882" t="s">
        <v>4926</v>
      </c>
      <c r="F3882" s="67"/>
      <c r="G3882" s="67"/>
      <c r="H3882" s="67"/>
    </row>
    <row r="3883" spans="1:8" s="2" customFormat="1" x14ac:dyDescent="0.25">
      <c r="A3883" t="s">
        <v>1052</v>
      </c>
      <c r="B3883"/>
      <c r="C3883" t="s">
        <v>499</v>
      </c>
      <c r="D3883"/>
      <c r="E3883" t="s">
        <v>4927</v>
      </c>
      <c r="F3883" s="67"/>
      <c r="G3883" s="67"/>
      <c r="H3883" s="67"/>
    </row>
    <row r="3884" spans="1:8" s="2" customFormat="1" x14ac:dyDescent="0.25">
      <c r="A3884" t="s">
        <v>1052</v>
      </c>
      <c r="B3884"/>
      <c r="C3884" t="s">
        <v>499</v>
      </c>
      <c r="D3884"/>
      <c r="E3884" t="s">
        <v>4928</v>
      </c>
      <c r="F3884" s="67"/>
      <c r="G3884" s="67"/>
      <c r="H3884" s="67"/>
    </row>
    <row r="3885" spans="1:8" s="2" customFormat="1" x14ac:dyDescent="0.25">
      <c r="A3885" t="s">
        <v>1052</v>
      </c>
      <c r="B3885"/>
      <c r="C3885" t="s">
        <v>499</v>
      </c>
      <c r="D3885"/>
      <c r="E3885" t="s">
        <v>4929</v>
      </c>
      <c r="F3885" s="67"/>
      <c r="G3885" s="67"/>
      <c r="H3885" s="67"/>
    </row>
    <row r="3886" spans="1:8" s="2" customFormat="1" x14ac:dyDescent="0.25">
      <c r="A3886" t="s">
        <v>1052</v>
      </c>
      <c r="B3886"/>
      <c r="C3886" t="s">
        <v>499</v>
      </c>
      <c r="D3886"/>
      <c r="E3886" t="s">
        <v>4930</v>
      </c>
      <c r="F3886" s="67"/>
      <c r="G3886" s="67"/>
      <c r="H3886" s="67"/>
    </row>
    <row r="3887" spans="1:8" s="2" customFormat="1" x14ac:dyDescent="0.25">
      <c r="A3887" t="s">
        <v>1052</v>
      </c>
      <c r="B3887"/>
      <c r="C3887" t="s">
        <v>499</v>
      </c>
      <c r="D3887"/>
      <c r="E3887" t="s">
        <v>4931</v>
      </c>
      <c r="F3887" s="67"/>
      <c r="G3887" s="67"/>
      <c r="H3887" s="67"/>
    </row>
    <row r="3888" spans="1:8" s="2" customFormat="1" x14ac:dyDescent="0.25">
      <c r="A3888" t="s">
        <v>1052</v>
      </c>
      <c r="B3888"/>
      <c r="C3888" t="s">
        <v>499</v>
      </c>
      <c r="D3888"/>
      <c r="E3888" t="s">
        <v>4932</v>
      </c>
      <c r="F3888" s="67"/>
      <c r="G3888" s="67"/>
      <c r="H3888" s="67"/>
    </row>
    <row r="3889" spans="1:8" s="2" customFormat="1" x14ac:dyDescent="0.25">
      <c r="A3889" t="s">
        <v>1052</v>
      </c>
      <c r="B3889"/>
      <c r="C3889" t="s">
        <v>499</v>
      </c>
      <c r="D3889"/>
      <c r="E3889" t="s">
        <v>4933</v>
      </c>
      <c r="F3889" s="67"/>
      <c r="G3889" s="67"/>
      <c r="H3889" s="67"/>
    </row>
    <row r="3890" spans="1:8" s="2" customFormat="1" x14ac:dyDescent="0.25">
      <c r="A3890" t="s">
        <v>1052</v>
      </c>
      <c r="B3890"/>
      <c r="C3890" t="s">
        <v>499</v>
      </c>
      <c r="D3890"/>
      <c r="E3890" t="s">
        <v>4934</v>
      </c>
      <c r="F3890" s="67"/>
      <c r="G3890" s="67"/>
      <c r="H3890" s="67"/>
    </row>
    <row r="3891" spans="1:8" s="2" customFormat="1" x14ac:dyDescent="0.25">
      <c r="A3891" t="s">
        <v>1052</v>
      </c>
      <c r="B3891"/>
      <c r="C3891" t="s">
        <v>499</v>
      </c>
      <c r="D3891"/>
      <c r="E3891" t="s">
        <v>4935</v>
      </c>
      <c r="F3891" s="67"/>
      <c r="G3891" s="67"/>
      <c r="H3891" s="67"/>
    </row>
    <row r="3892" spans="1:8" s="2" customFormat="1" x14ac:dyDescent="0.25">
      <c r="A3892" t="s">
        <v>1052</v>
      </c>
      <c r="B3892"/>
      <c r="C3892" t="s">
        <v>499</v>
      </c>
      <c r="D3892"/>
      <c r="E3892" t="s">
        <v>4936</v>
      </c>
      <c r="F3892" s="67"/>
      <c r="G3892" s="67"/>
      <c r="H3892" s="67"/>
    </row>
    <row r="3893" spans="1:8" s="2" customFormat="1" x14ac:dyDescent="0.25">
      <c r="A3893" t="s">
        <v>1052</v>
      </c>
      <c r="B3893"/>
      <c r="C3893" t="s">
        <v>499</v>
      </c>
      <c r="D3893"/>
      <c r="E3893" t="s">
        <v>4937</v>
      </c>
      <c r="F3893" s="67"/>
      <c r="G3893" s="67"/>
      <c r="H3893" s="67"/>
    </row>
    <row r="3894" spans="1:8" s="2" customFormat="1" x14ac:dyDescent="0.25">
      <c r="A3894" t="s">
        <v>1052</v>
      </c>
      <c r="B3894"/>
      <c r="C3894" t="s">
        <v>499</v>
      </c>
      <c r="D3894"/>
      <c r="E3894" t="s">
        <v>4938</v>
      </c>
      <c r="F3894" s="67"/>
      <c r="G3894" s="67"/>
      <c r="H3894" s="67"/>
    </row>
    <row r="3895" spans="1:8" s="2" customFormat="1" x14ac:dyDescent="0.25">
      <c r="A3895" t="s">
        <v>1052</v>
      </c>
      <c r="B3895"/>
      <c r="C3895" t="s">
        <v>499</v>
      </c>
      <c r="D3895"/>
      <c r="E3895" t="s">
        <v>4939</v>
      </c>
      <c r="F3895" s="67"/>
      <c r="G3895" s="67"/>
      <c r="H3895" s="67"/>
    </row>
    <row r="3896" spans="1:8" s="2" customFormat="1" x14ac:dyDescent="0.25">
      <c r="A3896" t="s">
        <v>1052</v>
      </c>
      <c r="B3896"/>
      <c r="C3896" t="s">
        <v>499</v>
      </c>
      <c r="D3896"/>
      <c r="E3896" t="s">
        <v>4940</v>
      </c>
      <c r="F3896" s="67"/>
      <c r="G3896" s="67"/>
      <c r="H3896" s="67"/>
    </row>
    <row r="3897" spans="1:8" s="2" customFormat="1" x14ac:dyDescent="0.25">
      <c r="A3897" t="s">
        <v>1052</v>
      </c>
      <c r="B3897"/>
      <c r="C3897" t="s">
        <v>499</v>
      </c>
      <c r="D3897"/>
      <c r="E3897" t="s">
        <v>4016</v>
      </c>
      <c r="F3897" s="67"/>
      <c r="G3897" s="67"/>
      <c r="H3897" s="67"/>
    </row>
    <row r="3898" spans="1:8" s="2" customFormat="1" x14ac:dyDescent="0.25">
      <c r="A3898" t="s">
        <v>1052</v>
      </c>
      <c r="B3898"/>
      <c r="C3898" t="s">
        <v>499</v>
      </c>
      <c r="D3898"/>
      <c r="E3898" t="s">
        <v>4941</v>
      </c>
      <c r="F3898" s="67"/>
      <c r="G3898" s="67"/>
      <c r="H3898" s="67"/>
    </row>
    <row r="3899" spans="1:8" s="2" customFormat="1" x14ac:dyDescent="0.25">
      <c r="A3899" t="s">
        <v>1052</v>
      </c>
      <c r="B3899"/>
      <c r="C3899" t="s">
        <v>499</v>
      </c>
      <c r="D3899"/>
      <c r="E3899" t="s">
        <v>4942</v>
      </c>
      <c r="F3899" s="67"/>
      <c r="G3899" s="67"/>
      <c r="H3899" s="67"/>
    </row>
    <row r="3900" spans="1:8" s="2" customFormat="1" x14ac:dyDescent="0.25">
      <c r="A3900" t="s">
        <v>1052</v>
      </c>
      <c r="B3900"/>
      <c r="C3900" t="s">
        <v>499</v>
      </c>
      <c r="D3900"/>
      <c r="E3900" t="s">
        <v>4943</v>
      </c>
      <c r="F3900" s="67"/>
      <c r="G3900" s="67"/>
      <c r="H3900" s="67"/>
    </row>
    <row r="3901" spans="1:8" s="2" customFormat="1" x14ac:dyDescent="0.25">
      <c r="A3901" t="s">
        <v>1052</v>
      </c>
      <c r="B3901"/>
      <c r="C3901" t="s">
        <v>499</v>
      </c>
      <c r="D3901"/>
      <c r="E3901" t="s">
        <v>4944</v>
      </c>
      <c r="F3901" s="67"/>
      <c r="G3901" s="67"/>
      <c r="H3901" s="67"/>
    </row>
    <row r="3902" spans="1:8" s="2" customFormat="1" x14ac:dyDescent="0.25">
      <c r="A3902" t="s">
        <v>1052</v>
      </c>
      <c r="B3902"/>
      <c r="C3902" t="s">
        <v>499</v>
      </c>
      <c r="D3902"/>
      <c r="E3902" t="s">
        <v>4945</v>
      </c>
      <c r="F3902" s="67"/>
      <c r="G3902" s="67"/>
      <c r="H3902" s="67"/>
    </row>
    <row r="3903" spans="1:8" s="2" customFormat="1" x14ac:dyDescent="0.25">
      <c r="A3903" t="s">
        <v>1052</v>
      </c>
      <c r="B3903"/>
      <c r="C3903" t="s">
        <v>499</v>
      </c>
      <c r="D3903"/>
      <c r="E3903" t="s">
        <v>4946</v>
      </c>
      <c r="F3903" s="67"/>
      <c r="G3903" s="67"/>
      <c r="H3903" s="67"/>
    </row>
    <row r="3904" spans="1:8" s="2" customFormat="1" x14ac:dyDescent="0.25">
      <c r="A3904" t="s">
        <v>1052</v>
      </c>
      <c r="B3904"/>
      <c r="C3904" t="s">
        <v>499</v>
      </c>
      <c r="D3904"/>
      <c r="E3904" t="s">
        <v>4947</v>
      </c>
      <c r="F3904" s="67"/>
      <c r="G3904" s="67"/>
      <c r="H3904" s="67"/>
    </row>
    <row r="3905" spans="1:8" s="2" customFormat="1" x14ac:dyDescent="0.25">
      <c r="A3905" t="s">
        <v>1052</v>
      </c>
      <c r="B3905"/>
      <c r="C3905" t="s">
        <v>499</v>
      </c>
      <c r="D3905"/>
      <c r="E3905" t="s">
        <v>4948</v>
      </c>
      <c r="F3905" s="67"/>
      <c r="G3905" s="67"/>
      <c r="H3905" s="67"/>
    </row>
    <row r="3906" spans="1:8" s="2" customFormat="1" x14ac:dyDescent="0.25">
      <c r="A3906" t="s">
        <v>1052</v>
      </c>
      <c r="B3906"/>
      <c r="C3906" t="s">
        <v>499</v>
      </c>
      <c r="D3906"/>
      <c r="E3906" t="s">
        <v>4949</v>
      </c>
      <c r="F3906" s="67"/>
      <c r="G3906" s="67"/>
      <c r="H3906" s="67"/>
    </row>
    <row r="3907" spans="1:8" s="2" customFormat="1" x14ac:dyDescent="0.25">
      <c r="A3907" t="s">
        <v>1052</v>
      </c>
      <c r="B3907"/>
      <c r="C3907" t="s">
        <v>499</v>
      </c>
      <c r="D3907"/>
      <c r="E3907" t="s">
        <v>4950</v>
      </c>
      <c r="F3907" s="67"/>
      <c r="G3907" s="67"/>
      <c r="H3907" s="67"/>
    </row>
    <row r="3908" spans="1:8" s="2" customFormat="1" x14ac:dyDescent="0.25">
      <c r="A3908" t="s">
        <v>1052</v>
      </c>
      <c r="B3908"/>
      <c r="C3908" t="s">
        <v>499</v>
      </c>
      <c r="D3908"/>
      <c r="E3908" t="s">
        <v>4951</v>
      </c>
      <c r="F3908" s="67"/>
      <c r="G3908" s="67"/>
      <c r="H3908" s="67"/>
    </row>
    <row r="3909" spans="1:8" s="2" customFormat="1" x14ac:dyDescent="0.25">
      <c r="A3909" t="s">
        <v>1052</v>
      </c>
      <c r="B3909"/>
      <c r="C3909" t="s">
        <v>499</v>
      </c>
      <c r="D3909"/>
      <c r="E3909" t="s">
        <v>4952</v>
      </c>
      <c r="F3909" s="67"/>
      <c r="G3909" s="67"/>
      <c r="H3909" s="67"/>
    </row>
    <row r="3910" spans="1:8" s="2" customFormat="1" x14ac:dyDescent="0.25">
      <c r="A3910" t="s">
        <v>1052</v>
      </c>
      <c r="B3910"/>
      <c r="C3910" t="s">
        <v>499</v>
      </c>
      <c r="D3910"/>
      <c r="E3910" t="s">
        <v>4953</v>
      </c>
      <c r="F3910" s="67"/>
      <c r="G3910" s="67"/>
      <c r="H3910" s="67"/>
    </row>
    <row r="3911" spans="1:8" s="2" customFormat="1" x14ac:dyDescent="0.25">
      <c r="A3911" t="s">
        <v>1052</v>
      </c>
      <c r="B3911"/>
      <c r="C3911" t="s">
        <v>499</v>
      </c>
      <c r="D3911"/>
      <c r="E3911" t="s">
        <v>4954</v>
      </c>
      <c r="F3911" s="67"/>
      <c r="G3911" s="67"/>
      <c r="H3911" s="67"/>
    </row>
    <row r="3912" spans="1:8" s="2" customFormat="1" x14ac:dyDescent="0.25">
      <c r="A3912" t="s">
        <v>1052</v>
      </c>
      <c r="B3912"/>
      <c r="C3912" t="s">
        <v>499</v>
      </c>
      <c r="D3912"/>
      <c r="E3912" t="s">
        <v>4955</v>
      </c>
      <c r="F3912" s="67"/>
      <c r="G3912" s="67"/>
      <c r="H3912" s="67"/>
    </row>
    <row r="3913" spans="1:8" s="2" customFormat="1" x14ac:dyDescent="0.25">
      <c r="A3913" t="s">
        <v>1052</v>
      </c>
      <c r="B3913"/>
      <c r="C3913" t="s">
        <v>499</v>
      </c>
      <c r="D3913"/>
      <c r="E3913" t="s">
        <v>4956</v>
      </c>
      <c r="F3913" s="67"/>
      <c r="G3913" s="67"/>
      <c r="H3913" s="67"/>
    </row>
    <row r="3914" spans="1:8" s="2" customFormat="1" x14ac:dyDescent="0.25">
      <c r="A3914" t="s">
        <v>1052</v>
      </c>
      <c r="B3914"/>
      <c r="C3914" t="s">
        <v>499</v>
      </c>
      <c r="D3914"/>
      <c r="E3914" t="s">
        <v>4957</v>
      </c>
      <c r="F3914" s="67"/>
      <c r="G3914" s="67"/>
      <c r="H3914" s="67"/>
    </row>
    <row r="3915" spans="1:8" s="2" customFormat="1" x14ac:dyDescent="0.25">
      <c r="A3915" t="s">
        <v>1052</v>
      </c>
      <c r="B3915"/>
      <c r="C3915" t="s">
        <v>499</v>
      </c>
      <c r="D3915"/>
      <c r="E3915" t="s">
        <v>4958</v>
      </c>
      <c r="F3915" s="67"/>
      <c r="G3915" s="67"/>
      <c r="H3915" s="67"/>
    </row>
    <row r="3916" spans="1:8" s="2" customFormat="1" x14ac:dyDescent="0.25">
      <c r="A3916" t="s">
        <v>1052</v>
      </c>
      <c r="B3916"/>
      <c r="C3916" t="s">
        <v>499</v>
      </c>
      <c r="D3916"/>
      <c r="E3916" t="s">
        <v>4959</v>
      </c>
      <c r="F3916" s="67"/>
      <c r="G3916" s="67"/>
      <c r="H3916" s="67"/>
    </row>
    <row r="3917" spans="1:8" s="2" customFormat="1" x14ac:dyDescent="0.25">
      <c r="A3917" t="s">
        <v>1052</v>
      </c>
      <c r="B3917"/>
      <c r="C3917" t="s">
        <v>499</v>
      </c>
      <c r="D3917"/>
      <c r="E3917" t="s">
        <v>4960</v>
      </c>
      <c r="F3917" s="67"/>
      <c r="G3917" s="67"/>
      <c r="H3917" s="67"/>
    </row>
    <row r="3918" spans="1:8" s="2" customFormat="1" x14ac:dyDescent="0.25">
      <c r="A3918" t="s">
        <v>1052</v>
      </c>
      <c r="B3918"/>
      <c r="C3918" t="s">
        <v>499</v>
      </c>
      <c r="D3918"/>
      <c r="E3918" t="s">
        <v>4961</v>
      </c>
      <c r="F3918" s="67"/>
      <c r="G3918" s="67"/>
      <c r="H3918" s="67"/>
    </row>
    <row r="3919" spans="1:8" s="2" customFormat="1" x14ac:dyDescent="0.25">
      <c r="A3919" t="s">
        <v>1052</v>
      </c>
      <c r="B3919"/>
      <c r="C3919" t="s">
        <v>499</v>
      </c>
      <c r="D3919"/>
      <c r="E3919" t="s">
        <v>4962</v>
      </c>
      <c r="F3919" s="67"/>
      <c r="G3919" s="67"/>
      <c r="H3919" s="67"/>
    </row>
    <row r="3920" spans="1:8" s="2" customFormat="1" x14ac:dyDescent="0.25">
      <c r="A3920" t="s">
        <v>1052</v>
      </c>
      <c r="B3920"/>
      <c r="C3920" t="s">
        <v>499</v>
      </c>
      <c r="D3920"/>
      <c r="E3920" t="s">
        <v>4963</v>
      </c>
      <c r="F3920" s="67"/>
      <c r="G3920" s="67"/>
      <c r="H3920" s="67"/>
    </row>
    <row r="3921" spans="1:8" s="2" customFormat="1" x14ac:dyDescent="0.25">
      <c r="A3921" t="s">
        <v>1052</v>
      </c>
      <c r="B3921"/>
      <c r="C3921" t="s">
        <v>499</v>
      </c>
      <c r="D3921"/>
      <c r="E3921" t="s">
        <v>4964</v>
      </c>
      <c r="F3921" s="67"/>
      <c r="G3921" s="67"/>
      <c r="H3921" s="67"/>
    </row>
    <row r="3922" spans="1:8" s="2" customFormat="1" x14ac:dyDescent="0.25">
      <c r="A3922" t="s">
        <v>1052</v>
      </c>
      <c r="B3922"/>
      <c r="C3922" t="s">
        <v>766</v>
      </c>
      <c r="D3922"/>
      <c r="E3922" t="s">
        <v>4965</v>
      </c>
      <c r="F3922" s="67"/>
      <c r="G3922" s="67"/>
      <c r="H3922" s="67"/>
    </row>
    <row r="3923" spans="1:8" s="2" customFormat="1" x14ac:dyDescent="0.25">
      <c r="A3923" t="s">
        <v>1052</v>
      </c>
      <c r="B3923"/>
      <c r="C3923" t="s">
        <v>766</v>
      </c>
      <c r="D3923"/>
      <c r="E3923" t="s">
        <v>4966</v>
      </c>
      <c r="F3923" s="67"/>
      <c r="G3923" s="67"/>
      <c r="H3923" s="67"/>
    </row>
    <row r="3924" spans="1:8" s="2" customFormat="1" x14ac:dyDescent="0.25">
      <c r="A3924" t="s">
        <v>1052</v>
      </c>
      <c r="B3924"/>
      <c r="C3924" t="s">
        <v>766</v>
      </c>
      <c r="D3924"/>
      <c r="E3924" t="s">
        <v>4967</v>
      </c>
      <c r="F3924" s="67"/>
      <c r="G3924" s="67"/>
      <c r="H3924" s="67"/>
    </row>
    <row r="3925" spans="1:8" s="2" customFormat="1" x14ac:dyDescent="0.25">
      <c r="A3925" t="s">
        <v>1052</v>
      </c>
      <c r="B3925"/>
      <c r="C3925" t="s">
        <v>766</v>
      </c>
      <c r="D3925"/>
      <c r="E3925" t="s">
        <v>4968</v>
      </c>
      <c r="F3925" s="67"/>
      <c r="G3925" s="67"/>
      <c r="H3925" s="67"/>
    </row>
    <row r="3926" spans="1:8" s="2" customFormat="1" x14ac:dyDescent="0.25">
      <c r="A3926" t="s">
        <v>1052</v>
      </c>
      <c r="B3926"/>
      <c r="C3926" t="s">
        <v>766</v>
      </c>
      <c r="D3926"/>
      <c r="E3926" t="s">
        <v>4969</v>
      </c>
      <c r="F3926" s="67"/>
      <c r="G3926" s="67"/>
      <c r="H3926" s="67"/>
    </row>
    <row r="3927" spans="1:8" s="2" customFormat="1" x14ac:dyDescent="0.25">
      <c r="A3927" t="s">
        <v>1052</v>
      </c>
      <c r="B3927"/>
      <c r="C3927" t="s">
        <v>766</v>
      </c>
      <c r="D3927"/>
      <c r="E3927" t="s">
        <v>4970</v>
      </c>
      <c r="F3927" s="67"/>
      <c r="G3927" s="67"/>
      <c r="H3927" s="67"/>
    </row>
    <row r="3928" spans="1:8" s="2" customFormat="1" x14ac:dyDescent="0.25">
      <c r="A3928" t="s">
        <v>1052</v>
      </c>
      <c r="B3928"/>
      <c r="C3928" t="s">
        <v>766</v>
      </c>
      <c r="D3928"/>
      <c r="E3928" t="s">
        <v>4971</v>
      </c>
      <c r="F3928" s="67"/>
      <c r="G3928" s="67"/>
      <c r="H3928" s="67"/>
    </row>
    <row r="3929" spans="1:8" s="2" customFormat="1" x14ac:dyDescent="0.25">
      <c r="A3929" t="s">
        <v>1052</v>
      </c>
      <c r="B3929"/>
      <c r="C3929" t="s">
        <v>766</v>
      </c>
      <c r="D3929"/>
      <c r="E3929" t="s">
        <v>4972</v>
      </c>
      <c r="F3929" s="67"/>
      <c r="G3929" s="67"/>
      <c r="H3929" s="67"/>
    </row>
    <row r="3930" spans="1:8" s="2" customFormat="1" x14ac:dyDescent="0.25">
      <c r="A3930" t="s">
        <v>1052</v>
      </c>
      <c r="B3930"/>
      <c r="C3930" t="s">
        <v>766</v>
      </c>
      <c r="D3930"/>
      <c r="E3930" t="s">
        <v>4973</v>
      </c>
      <c r="F3930" s="67"/>
      <c r="G3930" s="67"/>
      <c r="H3930" s="67"/>
    </row>
    <row r="3931" spans="1:8" s="2" customFormat="1" x14ac:dyDescent="0.25">
      <c r="A3931" t="s">
        <v>1052</v>
      </c>
      <c r="B3931"/>
      <c r="C3931" t="s">
        <v>766</v>
      </c>
      <c r="D3931"/>
      <c r="E3931" t="s">
        <v>4974</v>
      </c>
      <c r="F3931" s="67"/>
      <c r="G3931" s="67"/>
      <c r="H3931" s="67"/>
    </row>
    <row r="3932" spans="1:8" s="2" customFormat="1" x14ac:dyDescent="0.25">
      <c r="A3932" t="s">
        <v>1052</v>
      </c>
      <c r="B3932"/>
      <c r="C3932" t="s">
        <v>766</v>
      </c>
      <c r="D3932"/>
      <c r="E3932" t="s">
        <v>4975</v>
      </c>
      <c r="F3932" s="67"/>
      <c r="G3932" s="67"/>
      <c r="H3932" s="67"/>
    </row>
    <row r="3933" spans="1:8" s="2" customFormat="1" x14ac:dyDescent="0.25">
      <c r="A3933" t="s">
        <v>1052</v>
      </c>
      <c r="B3933"/>
      <c r="C3933" t="s">
        <v>766</v>
      </c>
      <c r="D3933"/>
      <c r="E3933" t="s">
        <v>4976</v>
      </c>
      <c r="F3933" s="67"/>
      <c r="G3933" s="67"/>
      <c r="H3933" s="67"/>
    </row>
    <row r="3934" spans="1:8" s="2" customFormat="1" x14ac:dyDescent="0.25">
      <c r="A3934" t="s">
        <v>1052</v>
      </c>
      <c r="B3934"/>
      <c r="C3934" t="s">
        <v>766</v>
      </c>
      <c r="D3934"/>
      <c r="E3934" t="s">
        <v>4977</v>
      </c>
      <c r="F3934" s="67"/>
      <c r="G3934" s="67"/>
      <c r="H3934" s="67"/>
    </row>
    <row r="3935" spans="1:8" s="2" customFormat="1" x14ac:dyDescent="0.25">
      <c r="A3935" t="s">
        <v>1052</v>
      </c>
      <c r="B3935"/>
      <c r="C3935" t="s">
        <v>766</v>
      </c>
      <c r="D3935"/>
      <c r="E3935" t="s">
        <v>4978</v>
      </c>
      <c r="F3935" s="67"/>
      <c r="G3935" s="67"/>
      <c r="H3935" s="67"/>
    </row>
    <row r="3936" spans="1:8" s="2" customFormat="1" x14ac:dyDescent="0.25">
      <c r="A3936" t="s">
        <v>1052</v>
      </c>
      <c r="B3936"/>
      <c r="C3936" t="s">
        <v>766</v>
      </c>
      <c r="D3936"/>
      <c r="E3936" t="s">
        <v>4979</v>
      </c>
      <c r="F3936" s="67"/>
      <c r="G3936" s="67"/>
      <c r="H3936" s="67"/>
    </row>
    <row r="3937" spans="1:8" s="2" customFormat="1" x14ac:dyDescent="0.25">
      <c r="A3937" t="s">
        <v>1052</v>
      </c>
      <c r="B3937"/>
      <c r="C3937" t="s">
        <v>766</v>
      </c>
      <c r="D3937"/>
      <c r="E3937" t="s">
        <v>4980</v>
      </c>
      <c r="F3937" s="67"/>
      <c r="G3937" s="67"/>
      <c r="H3937" s="67"/>
    </row>
    <row r="3938" spans="1:8" s="2" customFormat="1" x14ac:dyDescent="0.25">
      <c r="A3938" t="s">
        <v>1052</v>
      </c>
      <c r="B3938"/>
      <c r="C3938" t="s">
        <v>766</v>
      </c>
      <c r="D3938"/>
      <c r="E3938" t="s">
        <v>4981</v>
      </c>
      <c r="F3938" s="67"/>
      <c r="G3938" s="67"/>
      <c r="H3938" s="67"/>
    </row>
    <row r="3939" spans="1:8" s="2" customFormat="1" x14ac:dyDescent="0.25">
      <c r="A3939" t="s">
        <v>1052</v>
      </c>
      <c r="B3939"/>
      <c r="C3939" t="s">
        <v>766</v>
      </c>
      <c r="D3939"/>
      <c r="E3939" t="s">
        <v>4982</v>
      </c>
      <c r="F3939" s="67"/>
      <c r="G3939" s="67"/>
      <c r="H3939" s="67"/>
    </row>
    <row r="3940" spans="1:8" s="2" customFormat="1" x14ac:dyDescent="0.25">
      <c r="A3940" t="s">
        <v>1052</v>
      </c>
      <c r="B3940"/>
      <c r="C3940" t="s">
        <v>766</v>
      </c>
      <c r="D3940"/>
      <c r="E3940" t="s">
        <v>4983</v>
      </c>
      <c r="F3940" s="67"/>
      <c r="G3940" s="67"/>
      <c r="H3940" s="67"/>
    </row>
    <row r="3941" spans="1:8" s="2" customFormat="1" x14ac:dyDescent="0.25">
      <c r="A3941" t="s">
        <v>1052</v>
      </c>
      <c r="B3941"/>
      <c r="C3941" t="s">
        <v>766</v>
      </c>
      <c r="D3941"/>
      <c r="E3941" t="s">
        <v>4984</v>
      </c>
      <c r="F3941" s="67"/>
      <c r="G3941" s="67"/>
      <c r="H3941" s="67"/>
    </row>
    <row r="3942" spans="1:8" s="2" customFormat="1" x14ac:dyDescent="0.25">
      <c r="A3942" t="s">
        <v>1052</v>
      </c>
      <c r="B3942"/>
      <c r="C3942" t="s">
        <v>766</v>
      </c>
      <c r="D3942"/>
      <c r="E3942" t="s">
        <v>4985</v>
      </c>
      <c r="F3942" s="67"/>
      <c r="G3942" s="67"/>
      <c r="H3942" s="67"/>
    </row>
    <row r="3943" spans="1:8" s="2" customFormat="1" x14ac:dyDescent="0.25">
      <c r="A3943" t="s">
        <v>1052</v>
      </c>
      <c r="B3943"/>
      <c r="C3943" t="s">
        <v>766</v>
      </c>
      <c r="D3943"/>
      <c r="E3943" t="s">
        <v>4986</v>
      </c>
      <c r="F3943" s="67"/>
      <c r="G3943" s="67"/>
      <c r="H3943" s="67"/>
    </row>
    <row r="3944" spans="1:8" s="2" customFormat="1" x14ac:dyDescent="0.25">
      <c r="A3944" t="s">
        <v>1052</v>
      </c>
      <c r="B3944"/>
      <c r="C3944" t="s">
        <v>766</v>
      </c>
      <c r="D3944"/>
      <c r="E3944" t="s">
        <v>4987</v>
      </c>
      <c r="F3944" s="67"/>
      <c r="G3944" s="67"/>
      <c r="H3944" s="67"/>
    </row>
    <row r="3945" spans="1:8" s="2" customFormat="1" x14ac:dyDescent="0.25">
      <c r="A3945" t="s">
        <v>1052</v>
      </c>
      <c r="B3945"/>
      <c r="C3945" t="s">
        <v>766</v>
      </c>
      <c r="D3945"/>
      <c r="E3945" t="s">
        <v>4988</v>
      </c>
      <c r="F3945" s="67"/>
      <c r="G3945" s="67"/>
      <c r="H3945" s="67"/>
    </row>
    <row r="3946" spans="1:8" s="2" customFormat="1" x14ac:dyDescent="0.25">
      <c r="A3946" t="s">
        <v>1052</v>
      </c>
      <c r="B3946"/>
      <c r="C3946" t="s">
        <v>766</v>
      </c>
      <c r="D3946"/>
      <c r="E3946" t="s">
        <v>4989</v>
      </c>
      <c r="F3946" s="67"/>
      <c r="G3946" s="67"/>
      <c r="H3946" s="67"/>
    </row>
    <row r="3947" spans="1:8" s="2" customFormat="1" x14ac:dyDescent="0.25">
      <c r="A3947" t="s">
        <v>1052</v>
      </c>
      <c r="B3947"/>
      <c r="C3947" t="s">
        <v>768</v>
      </c>
      <c r="D3947"/>
      <c r="E3947" t="s">
        <v>4990</v>
      </c>
      <c r="F3947" s="67"/>
      <c r="G3947" s="67"/>
      <c r="H3947" s="67"/>
    </row>
    <row r="3948" spans="1:8" s="2" customFormat="1" x14ac:dyDescent="0.25">
      <c r="A3948" t="s">
        <v>1052</v>
      </c>
      <c r="B3948"/>
      <c r="C3948" t="s">
        <v>768</v>
      </c>
      <c r="D3948"/>
      <c r="E3948" t="s">
        <v>4991</v>
      </c>
      <c r="F3948" s="67"/>
      <c r="G3948" s="67"/>
      <c r="H3948" s="67"/>
    </row>
    <row r="3949" spans="1:8" s="2" customFormat="1" x14ac:dyDescent="0.25">
      <c r="A3949" t="s">
        <v>1052</v>
      </c>
      <c r="B3949"/>
      <c r="C3949" t="s">
        <v>768</v>
      </c>
      <c r="D3949"/>
      <c r="E3949" t="s">
        <v>4992</v>
      </c>
      <c r="F3949" s="67"/>
      <c r="G3949" s="67"/>
      <c r="H3949" s="67"/>
    </row>
    <row r="3950" spans="1:8" s="2" customFormat="1" x14ac:dyDescent="0.25">
      <c r="A3950" t="s">
        <v>1052</v>
      </c>
      <c r="B3950"/>
      <c r="C3950" t="s">
        <v>768</v>
      </c>
      <c r="D3950"/>
      <c r="E3950" t="s">
        <v>4993</v>
      </c>
      <c r="F3950" s="67"/>
      <c r="G3950" s="67"/>
      <c r="H3950" s="67"/>
    </row>
    <row r="3951" spans="1:8" s="2" customFormat="1" x14ac:dyDescent="0.25">
      <c r="A3951" t="s">
        <v>1052</v>
      </c>
      <c r="B3951"/>
      <c r="C3951" t="s">
        <v>768</v>
      </c>
      <c r="D3951"/>
      <c r="E3951" t="s">
        <v>4994</v>
      </c>
      <c r="F3951" s="67"/>
      <c r="G3951" s="67"/>
      <c r="H3951" s="67"/>
    </row>
    <row r="3952" spans="1:8" s="2" customFormat="1" x14ac:dyDescent="0.25">
      <c r="A3952" t="s">
        <v>1052</v>
      </c>
      <c r="B3952"/>
      <c r="C3952" t="s">
        <v>768</v>
      </c>
      <c r="D3952"/>
      <c r="E3952" t="s">
        <v>4995</v>
      </c>
      <c r="F3952" s="67"/>
      <c r="G3952" s="67"/>
      <c r="H3952" s="67"/>
    </row>
    <row r="3953" spans="1:8" s="2" customFormat="1" x14ac:dyDescent="0.25">
      <c r="A3953" t="s">
        <v>1052</v>
      </c>
      <c r="B3953"/>
      <c r="C3953" t="s">
        <v>768</v>
      </c>
      <c r="D3953"/>
      <c r="E3953" t="s">
        <v>4996</v>
      </c>
      <c r="F3953" s="67"/>
      <c r="G3953" s="67"/>
      <c r="H3953" s="67"/>
    </row>
    <row r="3954" spans="1:8" s="2" customFormat="1" x14ac:dyDescent="0.25">
      <c r="A3954" t="s">
        <v>1052</v>
      </c>
      <c r="B3954"/>
      <c r="C3954" t="s">
        <v>768</v>
      </c>
      <c r="D3954"/>
      <c r="E3954" t="s">
        <v>4997</v>
      </c>
      <c r="F3954" s="67"/>
      <c r="G3954" s="67"/>
      <c r="H3954" s="67"/>
    </row>
    <row r="3955" spans="1:8" s="2" customFormat="1" x14ac:dyDescent="0.25">
      <c r="A3955" t="s">
        <v>1052</v>
      </c>
      <c r="B3955"/>
      <c r="C3955" t="s">
        <v>768</v>
      </c>
      <c r="D3955"/>
      <c r="E3955" t="s">
        <v>4998</v>
      </c>
      <c r="F3955" s="67"/>
      <c r="G3955" s="67"/>
      <c r="H3955" s="67"/>
    </row>
    <row r="3956" spans="1:8" s="2" customFormat="1" x14ac:dyDescent="0.25">
      <c r="A3956" t="s">
        <v>1052</v>
      </c>
      <c r="B3956"/>
      <c r="C3956" t="s">
        <v>768</v>
      </c>
      <c r="D3956"/>
      <c r="E3956" t="s">
        <v>2352</v>
      </c>
      <c r="F3956" s="67"/>
      <c r="G3956" s="67"/>
      <c r="H3956" s="67"/>
    </row>
    <row r="3957" spans="1:8" s="2" customFormat="1" x14ac:dyDescent="0.25">
      <c r="A3957" t="s">
        <v>1052</v>
      </c>
      <c r="B3957"/>
      <c r="C3957" t="s">
        <v>768</v>
      </c>
      <c r="D3957"/>
      <c r="E3957" t="s">
        <v>4999</v>
      </c>
      <c r="F3957" s="67"/>
      <c r="G3957" s="67"/>
      <c r="H3957" s="67"/>
    </row>
    <row r="3958" spans="1:8" s="2" customFormat="1" x14ac:dyDescent="0.25">
      <c r="A3958" t="s">
        <v>1052</v>
      </c>
      <c r="B3958"/>
      <c r="C3958" t="s">
        <v>768</v>
      </c>
      <c r="D3958"/>
      <c r="E3958" t="s">
        <v>5000</v>
      </c>
      <c r="F3958" s="67"/>
      <c r="G3958" s="67"/>
      <c r="H3958" s="67"/>
    </row>
    <row r="3959" spans="1:8" s="2" customFormat="1" x14ac:dyDescent="0.25">
      <c r="A3959" t="s">
        <v>1052</v>
      </c>
      <c r="B3959"/>
      <c r="C3959" t="s">
        <v>768</v>
      </c>
      <c r="D3959"/>
      <c r="E3959" t="s">
        <v>5001</v>
      </c>
      <c r="F3959" s="67"/>
      <c r="G3959" s="67"/>
      <c r="H3959" s="67"/>
    </row>
    <row r="3960" spans="1:8" s="2" customFormat="1" x14ac:dyDescent="0.25">
      <c r="A3960" t="s">
        <v>1052</v>
      </c>
      <c r="B3960"/>
      <c r="C3960" t="s">
        <v>768</v>
      </c>
      <c r="D3960"/>
      <c r="E3960" t="s">
        <v>5002</v>
      </c>
      <c r="F3960" s="67"/>
      <c r="G3960" s="67"/>
      <c r="H3960" s="67"/>
    </row>
    <row r="3961" spans="1:8" s="2" customFormat="1" x14ac:dyDescent="0.25">
      <c r="A3961" t="s">
        <v>1052</v>
      </c>
      <c r="B3961"/>
      <c r="C3961" t="s">
        <v>768</v>
      </c>
      <c r="D3961"/>
      <c r="E3961" t="s">
        <v>5003</v>
      </c>
      <c r="F3961" s="67"/>
      <c r="G3961" s="67"/>
      <c r="H3961" s="67"/>
    </row>
    <row r="3962" spans="1:8" s="2" customFormat="1" x14ac:dyDescent="0.25">
      <c r="A3962" t="s">
        <v>1052</v>
      </c>
      <c r="B3962"/>
      <c r="C3962" t="s">
        <v>768</v>
      </c>
      <c r="D3962"/>
      <c r="E3962" t="s">
        <v>5004</v>
      </c>
      <c r="F3962" s="67"/>
      <c r="G3962" s="67"/>
      <c r="H3962" s="67"/>
    </row>
    <row r="3963" spans="1:8" s="2" customFormat="1" x14ac:dyDescent="0.25">
      <c r="A3963" t="s">
        <v>1052</v>
      </c>
      <c r="B3963"/>
      <c r="C3963" t="s">
        <v>768</v>
      </c>
      <c r="D3963"/>
      <c r="E3963" t="s">
        <v>5005</v>
      </c>
      <c r="F3963" s="67"/>
      <c r="G3963" s="67"/>
      <c r="H3963" s="67"/>
    </row>
    <row r="3964" spans="1:8" s="2" customFormat="1" x14ac:dyDescent="0.25">
      <c r="A3964" t="s">
        <v>1052</v>
      </c>
      <c r="B3964"/>
      <c r="C3964" t="s">
        <v>768</v>
      </c>
      <c r="D3964"/>
      <c r="E3964" t="s">
        <v>5006</v>
      </c>
      <c r="F3964" s="67"/>
      <c r="G3964" s="67"/>
      <c r="H3964" s="67"/>
    </row>
    <row r="3965" spans="1:8" s="2" customFormat="1" x14ac:dyDescent="0.25">
      <c r="A3965" t="s">
        <v>1052</v>
      </c>
      <c r="B3965"/>
      <c r="C3965" t="s">
        <v>768</v>
      </c>
      <c r="D3965"/>
      <c r="E3965" t="s">
        <v>5007</v>
      </c>
      <c r="F3965" s="67"/>
      <c r="G3965" s="67"/>
      <c r="H3965" s="67"/>
    </row>
    <row r="3966" spans="1:8" s="2" customFormat="1" x14ac:dyDescent="0.25">
      <c r="A3966" t="s">
        <v>1052</v>
      </c>
      <c r="B3966"/>
      <c r="C3966" t="s">
        <v>768</v>
      </c>
      <c r="D3966"/>
      <c r="E3966" t="s">
        <v>5008</v>
      </c>
      <c r="F3966" s="67"/>
      <c r="G3966" s="67"/>
      <c r="H3966" s="67"/>
    </row>
    <row r="3967" spans="1:8" s="2" customFormat="1" x14ac:dyDescent="0.25">
      <c r="A3967" t="s">
        <v>1052</v>
      </c>
      <c r="B3967"/>
      <c r="C3967" t="s">
        <v>768</v>
      </c>
      <c r="D3967"/>
      <c r="E3967" t="s">
        <v>5009</v>
      </c>
      <c r="F3967" s="67"/>
      <c r="G3967" s="67"/>
      <c r="H3967" s="67"/>
    </row>
    <row r="3968" spans="1:8" s="2" customFormat="1" x14ac:dyDescent="0.25">
      <c r="A3968" t="s">
        <v>1052</v>
      </c>
      <c r="B3968"/>
      <c r="C3968" t="s">
        <v>768</v>
      </c>
      <c r="D3968"/>
      <c r="E3968" t="s">
        <v>5010</v>
      </c>
      <c r="F3968" s="67"/>
      <c r="G3968" s="67"/>
      <c r="H3968" s="67"/>
    </row>
    <row r="3969" spans="1:8" s="2" customFormat="1" x14ac:dyDescent="0.25">
      <c r="A3969" t="s">
        <v>1052</v>
      </c>
      <c r="B3969"/>
      <c r="C3969" t="s">
        <v>768</v>
      </c>
      <c r="D3969"/>
      <c r="E3969" t="s">
        <v>5011</v>
      </c>
      <c r="F3969" s="67"/>
      <c r="G3969" s="67"/>
      <c r="H3969" s="67"/>
    </row>
    <row r="3970" spans="1:8" s="2" customFormat="1" x14ac:dyDescent="0.25">
      <c r="A3970" t="s">
        <v>1052</v>
      </c>
      <c r="B3970"/>
      <c r="C3970" t="s">
        <v>768</v>
      </c>
      <c r="D3970"/>
      <c r="E3970" t="s">
        <v>5012</v>
      </c>
      <c r="F3970" s="67"/>
      <c r="G3970" s="67"/>
      <c r="H3970" s="67"/>
    </row>
    <row r="3971" spans="1:8" s="2" customFormat="1" x14ac:dyDescent="0.25">
      <c r="A3971" t="s">
        <v>1052</v>
      </c>
      <c r="B3971"/>
      <c r="C3971" t="s">
        <v>768</v>
      </c>
      <c r="D3971"/>
      <c r="E3971" t="s">
        <v>5013</v>
      </c>
      <c r="F3971" s="67"/>
      <c r="G3971" s="67"/>
      <c r="H3971" s="67"/>
    </row>
    <row r="3972" spans="1:8" s="2" customFormat="1" x14ac:dyDescent="0.25">
      <c r="A3972" t="s">
        <v>1052</v>
      </c>
      <c r="B3972"/>
      <c r="C3972" t="s">
        <v>768</v>
      </c>
      <c r="D3972"/>
      <c r="E3972" t="s">
        <v>5014</v>
      </c>
      <c r="F3972" s="67"/>
      <c r="G3972" s="67"/>
      <c r="H3972" s="67"/>
    </row>
    <row r="3973" spans="1:8" s="2" customFormat="1" x14ac:dyDescent="0.25">
      <c r="A3973" t="s">
        <v>1052</v>
      </c>
      <c r="B3973"/>
      <c r="C3973" t="s">
        <v>768</v>
      </c>
      <c r="D3973"/>
      <c r="E3973" t="s">
        <v>5015</v>
      </c>
      <c r="F3973" s="67"/>
      <c r="G3973" s="67"/>
      <c r="H3973" s="67"/>
    </row>
    <row r="3974" spans="1:8" s="2" customFormat="1" x14ac:dyDescent="0.25">
      <c r="A3974" t="s">
        <v>1052</v>
      </c>
      <c r="B3974"/>
      <c r="C3974" t="s">
        <v>768</v>
      </c>
      <c r="D3974"/>
      <c r="E3974" t="s">
        <v>5016</v>
      </c>
      <c r="F3974" s="67"/>
      <c r="G3974" s="67"/>
      <c r="H3974" s="67"/>
    </row>
    <row r="3975" spans="1:8" s="2" customFormat="1" x14ac:dyDescent="0.25">
      <c r="A3975" t="s">
        <v>1052</v>
      </c>
      <c r="B3975"/>
      <c r="C3975" t="s">
        <v>768</v>
      </c>
      <c r="D3975"/>
      <c r="E3975" t="s">
        <v>5017</v>
      </c>
      <c r="F3975" s="67"/>
      <c r="G3975" s="67"/>
      <c r="H3975" s="67"/>
    </row>
    <row r="3976" spans="1:8" s="2" customFormat="1" x14ac:dyDescent="0.25">
      <c r="A3976" t="s">
        <v>1052</v>
      </c>
      <c r="B3976"/>
      <c r="C3976" t="s">
        <v>768</v>
      </c>
      <c r="D3976"/>
      <c r="E3976" t="s">
        <v>5018</v>
      </c>
      <c r="F3976" s="67"/>
      <c r="G3976" s="67"/>
      <c r="H3976" s="67"/>
    </row>
    <row r="3977" spans="1:8" s="2" customFormat="1" x14ac:dyDescent="0.25">
      <c r="A3977" t="s">
        <v>1052</v>
      </c>
      <c r="B3977"/>
      <c r="C3977" t="s">
        <v>768</v>
      </c>
      <c r="D3977"/>
      <c r="E3977" t="s">
        <v>5019</v>
      </c>
      <c r="F3977" s="67"/>
      <c r="G3977" s="67"/>
      <c r="H3977" s="67"/>
    </row>
    <row r="3978" spans="1:8" s="2" customFormat="1" x14ac:dyDescent="0.25">
      <c r="A3978" t="s">
        <v>1052</v>
      </c>
      <c r="B3978"/>
      <c r="C3978" t="s">
        <v>768</v>
      </c>
      <c r="D3978"/>
      <c r="E3978" t="s">
        <v>5020</v>
      </c>
      <c r="F3978" s="67"/>
      <c r="G3978" s="67"/>
      <c r="H3978" s="67"/>
    </row>
    <row r="3979" spans="1:8" s="2" customFormat="1" x14ac:dyDescent="0.25">
      <c r="A3979" t="s">
        <v>1052</v>
      </c>
      <c r="B3979"/>
      <c r="C3979" t="s">
        <v>768</v>
      </c>
      <c r="D3979"/>
      <c r="E3979" t="s">
        <v>5021</v>
      </c>
      <c r="F3979" s="67"/>
      <c r="G3979" s="67"/>
      <c r="H3979" s="67"/>
    </row>
    <row r="3980" spans="1:8" s="2" customFormat="1" x14ac:dyDescent="0.25">
      <c r="A3980" t="s">
        <v>1052</v>
      </c>
      <c r="B3980"/>
      <c r="C3980" t="s">
        <v>768</v>
      </c>
      <c r="D3980"/>
      <c r="E3980" t="s">
        <v>5022</v>
      </c>
      <c r="F3980" s="67"/>
      <c r="G3980" s="67"/>
      <c r="H3980" s="67"/>
    </row>
    <row r="3981" spans="1:8" s="2" customFormat="1" x14ac:dyDescent="0.25">
      <c r="A3981" t="s">
        <v>1052</v>
      </c>
      <c r="B3981"/>
      <c r="C3981" t="s">
        <v>768</v>
      </c>
      <c r="D3981"/>
      <c r="E3981" t="s">
        <v>5023</v>
      </c>
      <c r="F3981" s="67"/>
      <c r="G3981" s="67"/>
      <c r="H3981" s="67"/>
    </row>
    <row r="3982" spans="1:8" s="2" customFormat="1" x14ac:dyDescent="0.25">
      <c r="A3982" t="s">
        <v>1052</v>
      </c>
      <c r="B3982"/>
      <c r="C3982" t="s">
        <v>768</v>
      </c>
      <c r="D3982"/>
      <c r="E3982" t="s">
        <v>5024</v>
      </c>
      <c r="F3982" s="67"/>
      <c r="G3982" s="67"/>
      <c r="H3982" s="67"/>
    </row>
    <row r="3983" spans="1:8" s="2" customFormat="1" x14ac:dyDescent="0.25">
      <c r="A3983" t="s">
        <v>1052</v>
      </c>
      <c r="B3983"/>
      <c r="C3983" t="s">
        <v>768</v>
      </c>
      <c r="D3983"/>
      <c r="E3983" t="s">
        <v>2034</v>
      </c>
      <c r="F3983" s="67"/>
      <c r="G3983" s="67"/>
      <c r="H3983" s="67"/>
    </row>
    <row r="3984" spans="1:8" s="2" customFormat="1" x14ac:dyDescent="0.25">
      <c r="A3984" t="s">
        <v>1052</v>
      </c>
      <c r="B3984"/>
      <c r="C3984" t="s">
        <v>768</v>
      </c>
      <c r="D3984"/>
      <c r="E3984" t="s">
        <v>5025</v>
      </c>
      <c r="F3984" s="67"/>
      <c r="G3984" s="67"/>
      <c r="H3984" s="67"/>
    </row>
    <row r="3985" spans="1:8" s="2" customFormat="1" x14ac:dyDescent="0.25">
      <c r="A3985" t="s">
        <v>1052</v>
      </c>
      <c r="B3985"/>
      <c r="C3985" t="s">
        <v>768</v>
      </c>
      <c r="D3985"/>
      <c r="E3985" t="s">
        <v>5026</v>
      </c>
      <c r="F3985" s="67"/>
      <c r="G3985" s="67"/>
      <c r="H3985" s="67"/>
    </row>
    <row r="3986" spans="1:8" s="2" customFormat="1" x14ac:dyDescent="0.25">
      <c r="A3986" t="s">
        <v>1052</v>
      </c>
      <c r="B3986"/>
      <c r="C3986" t="s">
        <v>768</v>
      </c>
      <c r="D3986"/>
      <c r="E3986" t="s">
        <v>5027</v>
      </c>
      <c r="F3986" s="67"/>
      <c r="G3986" s="67"/>
      <c r="H3986" s="67"/>
    </row>
    <row r="3987" spans="1:8" s="2" customFormat="1" x14ac:dyDescent="0.25">
      <c r="A3987" t="s">
        <v>1052</v>
      </c>
      <c r="B3987"/>
      <c r="C3987" t="s">
        <v>768</v>
      </c>
      <c r="D3987"/>
      <c r="E3987" t="s">
        <v>5028</v>
      </c>
      <c r="F3987" s="67"/>
      <c r="G3987" s="67"/>
      <c r="H3987" s="67"/>
    </row>
    <row r="3988" spans="1:8" s="2" customFormat="1" x14ac:dyDescent="0.25">
      <c r="A3988" t="s">
        <v>1052</v>
      </c>
      <c r="B3988"/>
      <c r="C3988" t="s">
        <v>768</v>
      </c>
      <c r="D3988"/>
      <c r="E3988" t="s">
        <v>5029</v>
      </c>
      <c r="F3988" s="67"/>
      <c r="G3988" s="67"/>
      <c r="H3988" s="67"/>
    </row>
    <row r="3989" spans="1:8" s="2" customFormat="1" x14ac:dyDescent="0.25">
      <c r="A3989" t="s">
        <v>1052</v>
      </c>
      <c r="B3989"/>
      <c r="C3989" t="s">
        <v>768</v>
      </c>
      <c r="D3989"/>
      <c r="E3989" t="s">
        <v>5030</v>
      </c>
      <c r="F3989" s="67"/>
      <c r="G3989" s="67"/>
      <c r="H3989" s="67"/>
    </row>
    <row r="3990" spans="1:8" s="2" customFormat="1" x14ac:dyDescent="0.25">
      <c r="A3990" t="s">
        <v>1052</v>
      </c>
      <c r="B3990"/>
      <c r="C3990" t="s">
        <v>768</v>
      </c>
      <c r="D3990"/>
      <c r="E3990" t="s">
        <v>2897</v>
      </c>
      <c r="F3990" s="67"/>
      <c r="G3990" s="67"/>
      <c r="H3990" s="67"/>
    </row>
    <row r="3991" spans="1:8" s="2" customFormat="1" x14ac:dyDescent="0.25">
      <c r="A3991" t="s">
        <v>1052</v>
      </c>
      <c r="B3991"/>
      <c r="C3991" t="s">
        <v>768</v>
      </c>
      <c r="D3991"/>
      <c r="E3991" t="s">
        <v>5031</v>
      </c>
      <c r="F3991" s="67"/>
      <c r="G3991" s="67"/>
      <c r="H3991" s="67"/>
    </row>
    <row r="3992" spans="1:8" s="2" customFormat="1" x14ac:dyDescent="0.25">
      <c r="A3992" t="s">
        <v>1052</v>
      </c>
      <c r="B3992"/>
      <c r="C3992" t="s">
        <v>768</v>
      </c>
      <c r="D3992"/>
      <c r="E3992" t="s">
        <v>5032</v>
      </c>
      <c r="F3992" s="67"/>
      <c r="G3992" s="67"/>
      <c r="H3992" s="67"/>
    </row>
    <row r="3993" spans="1:8" s="2" customFormat="1" x14ac:dyDescent="0.25">
      <c r="A3993" t="s">
        <v>1052</v>
      </c>
      <c r="B3993"/>
      <c r="C3993" t="s">
        <v>768</v>
      </c>
      <c r="D3993"/>
      <c r="E3993" t="s">
        <v>5033</v>
      </c>
      <c r="F3993" s="67"/>
      <c r="G3993" s="67"/>
      <c r="H3993" s="67"/>
    </row>
    <row r="3994" spans="1:8" s="2" customFormat="1" x14ac:dyDescent="0.25">
      <c r="A3994" t="s">
        <v>1052</v>
      </c>
      <c r="B3994"/>
      <c r="C3994" t="s">
        <v>768</v>
      </c>
      <c r="D3994"/>
      <c r="E3994" t="s">
        <v>5034</v>
      </c>
      <c r="F3994" s="67"/>
      <c r="G3994" s="67"/>
      <c r="H3994" s="67"/>
    </row>
    <row r="3995" spans="1:8" s="2" customFormat="1" x14ac:dyDescent="0.25">
      <c r="A3995" t="s">
        <v>1052</v>
      </c>
      <c r="B3995"/>
      <c r="C3995" t="s">
        <v>768</v>
      </c>
      <c r="D3995"/>
      <c r="E3995" t="s">
        <v>5035</v>
      </c>
      <c r="F3995" s="67"/>
      <c r="G3995" s="67"/>
      <c r="H3995" s="67"/>
    </row>
    <row r="3996" spans="1:8" s="2" customFormat="1" x14ac:dyDescent="0.25">
      <c r="A3996" t="s">
        <v>1052</v>
      </c>
      <c r="B3996"/>
      <c r="C3996" t="s">
        <v>768</v>
      </c>
      <c r="D3996"/>
      <c r="E3996" t="s">
        <v>5036</v>
      </c>
      <c r="F3996" s="67"/>
      <c r="G3996" s="67"/>
      <c r="H3996" s="67"/>
    </row>
    <row r="3997" spans="1:8" s="2" customFormat="1" x14ac:dyDescent="0.25">
      <c r="A3997" t="s">
        <v>1052</v>
      </c>
      <c r="B3997"/>
      <c r="C3997" t="s">
        <v>768</v>
      </c>
      <c r="D3997"/>
      <c r="E3997" t="s">
        <v>5037</v>
      </c>
      <c r="F3997" s="67"/>
      <c r="G3997" s="67"/>
      <c r="H3997" s="67"/>
    </row>
    <row r="3998" spans="1:8" s="2" customFormat="1" x14ac:dyDescent="0.25">
      <c r="A3998" t="s">
        <v>1052</v>
      </c>
      <c r="B3998"/>
      <c r="C3998" t="s">
        <v>768</v>
      </c>
      <c r="D3998"/>
      <c r="E3998" t="s">
        <v>5038</v>
      </c>
      <c r="F3998" s="67"/>
      <c r="G3998" s="67"/>
      <c r="H3998" s="67"/>
    </row>
    <row r="3999" spans="1:8" s="2" customFormat="1" x14ac:dyDescent="0.25">
      <c r="A3999" t="s">
        <v>1052</v>
      </c>
      <c r="B3999"/>
      <c r="C3999" t="s">
        <v>501</v>
      </c>
      <c r="D3999"/>
      <c r="E3999" t="s">
        <v>5039</v>
      </c>
      <c r="F3999" s="67"/>
      <c r="G3999" s="67"/>
      <c r="H3999" s="67"/>
    </row>
    <row r="4000" spans="1:8" s="2" customFormat="1" x14ac:dyDescent="0.25">
      <c r="A4000" t="s">
        <v>1052</v>
      </c>
      <c r="B4000"/>
      <c r="C4000" t="s">
        <v>501</v>
      </c>
      <c r="D4000"/>
      <c r="E4000" t="s">
        <v>5040</v>
      </c>
      <c r="F4000" s="67"/>
      <c r="G4000" s="67"/>
      <c r="H4000" s="67"/>
    </row>
    <row r="4001" spans="1:8" s="2" customFormat="1" x14ac:dyDescent="0.25">
      <c r="A4001" t="s">
        <v>1052</v>
      </c>
      <c r="B4001"/>
      <c r="C4001" t="s">
        <v>501</v>
      </c>
      <c r="D4001"/>
      <c r="E4001" t="s">
        <v>5041</v>
      </c>
      <c r="F4001" s="67"/>
      <c r="G4001" s="67"/>
      <c r="H4001" s="67"/>
    </row>
    <row r="4002" spans="1:8" s="2" customFormat="1" x14ac:dyDescent="0.25">
      <c r="A4002" t="s">
        <v>1052</v>
      </c>
      <c r="B4002"/>
      <c r="C4002" t="s">
        <v>501</v>
      </c>
      <c r="D4002"/>
      <c r="E4002" t="s">
        <v>5042</v>
      </c>
      <c r="F4002" s="67"/>
      <c r="G4002" s="67"/>
      <c r="H4002" s="67"/>
    </row>
    <row r="4003" spans="1:8" s="2" customFormat="1" x14ac:dyDescent="0.25">
      <c r="A4003" t="s">
        <v>1052</v>
      </c>
      <c r="B4003"/>
      <c r="C4003" t="s">
        <v>501</v>
      </c>
      <c r="D4003"/>
      <c r="E4003" t="s">
        <v>5043</v>
      </c>
      <c r="F4003" s="67"/>
      <c r="G4003" s="67"/>
      <c r="H4003" s="67"/>
    </row>
    <row r="4004" spans="1:8" s="2" customFormat="1" x14ac:dyDescent="0.25">
      <c r="A4004" t="s">
        <v>1052</v>
      </c>
      <c r="B4004"/>
      <c r="C4004" t="s">
        <v>501</v>
      </c>
      <c r="D4004"/>
      <c r="E4004" t="s">
        <v>5044</v>
      </c>
      <c r="F4004" s="67"/>
      <c r="G4004" s="67"/>
      <c r="H4004" s="67"/>
    </row>
    <row r="4005" spans="1:8" s="2" customFormat="1" x14ac:dyDescent="0.25">
      <c r="A4005" t="s">
        <v>1052</v>
      </c>
      <c r="B4005"/>
      <c r="C4005" t="s">
        <v>501</v>
      </c>
      <c r="D4005"/>
      <c r="E4005" t="s">
        <v>5045</v>
      </c>
      <c r="F4005" s="67"/>
      <c r="G4005" s="67"/>
      <c r="H4005" s="67"/>
    </row>
    <row r="4006" spans="1:8" s="2" customFormat="1" x14ac:dyDescent="0.25">
      <c r="A4006" t="s">
        <v>1052</v>
      </c>
      <c r="B4006"/>
      <c r="C4006" t="s">
        <v>501</v>
      </c>
      <c r="D4006"/>
      <c r="E4006" t="s">
        <v>5046</v>
      </c>
      <c r="F4006" s="67"/>
      <c r="G4006" s="67"/>
      <c r="H4006" s="67"/>
    </row>
    <row r="4007" spans="1:8" s="2" customFormat="1" x14ac:dyDescent="0.25">
      <c r="A4007" t="s">
        <v>1052</v>
      </c>
      <c r="B4007"/>
      <c r="C4007" t="s">
        <v>501</v>
      </c>
      <c r="D4007"/>
      <c r="E4007" t="s">
        <v>5047</v>
      </c>
      <c r="F4007" s="67"/>
      <c r="G4007" s="67"/>
      <c r="H4007" s="67"/>
    </row>
    <row r="4008" spans="1:8" s="2" customFormat="1" x14ac:dyDescent="0.25">
      <c r="A4008" t="s">
        <v>1052</v>
      </c>
      <c r="B4008"/>
      <c r="C4008" t="s">
        <v>501</v>
      </c>
      <c r="D4008"/>
      <c r="E4008" t="s">
        <v>5048</v>
      </c>
      <c r="F4008" s="67"/>
      <c r="G4008" s="67"/>
      <c r="H4008" s="67"/>
    </row>
    <row r="4009" spans="1:8" s="2" customFormat="1" x14ac:dyDescent="0.25">
      <c r="A4009" t="s">
        <v>1052</v>
      </c>
      <c r="B4009"/>
      <c r="C4009" t="s">
        <v>501</v>
      </c>
      <c r="D4009"/>
      <c r="E4009" t="s">
        <v>5049</v>
      </c>
      <c r="F4009" s="67"/>
      <c r="G4009" s="67"/>
      <c r="H4009" s="67"/>
    </row>
    <row r="4010" spans="1:8" s="2" customFormat="1" x14ac:dyDescent="0.25">
      <c r="A4010" t="s">
        <v>1052</v>
      </c>
      <c r="B4010"/>
      <c r="C4010" t="s">
        <v>501</v>
      </c>
      <c r="D4010"/>
      <c r="E4010" t="s">
        <v>5050</v>
      </c>
      <c r="F4010" s="67"/>
      <c r="G4010" s="67"/>
      <c r="H4010" s="67"/>
    </row>
    <row r="4011" spans="1:8" s="2" customFormat="1" x14ac:dyDescent="0.25">
      <c r="A4011" t="s">
        <v>1052</v>
      </c>
      <c r="B4011"/>
      <c r="C4011" t="s">
        <v>501</v>
      </c>
      <c r="D4011"/>
      <c r="E4011" t="s">
        <v>5051</v>
      </c>
      <c r="F4011" s="67"/>
      <c r="G4011" s="67"/>
      <c r="H4011" s="67"/>
    </row>
    <row r="4012" spans="1:8" s="2" customFormat="1" x14ac:dyDescent="0.25">
      <c r="A4012" t="s">
        <v>1052</v>
      </c>
      <c r="B4012"/>
      <c r="C4012" t="s">
        <v>501</v>
      </c>
      <c r="D4012"/>
      <c r="E4012" t="s">
        <v>5052</v>
      </c>
      <c r="F4012" s="67"/>
      <c r="G4012" s="67"/>
      <c r="H4012" s="67"/>
    </row>
    <row r="4013" spans="1:8" s="2" customFormat="1" x14ac:dyDescent="0.25">
      <c r="A4013" t="s">
        <v>1052</v>
      </c>
      <c r="B4013"/>
      <c r="C4013" t="s">
        <v>503</v>
      </c>
      <c r="D4013"/>
      <c r="E4013" t="s">
        <v>5053</v>
      </c>
      <c r="F4013" s="67"/>
      <c r="G4013" s="67"/>
      <c r="H4013" s="67"/>
    </row>
    <row r="4014" spans="1:8" s="2" customFormat="1" x14ac:dyDescent="0.25">
      <c r="A4014" t="s">
        <v>1052</v>
      </c>
      <c r="B4014"/>
      <c r="C4014" t="s">
        <v>503</v>
      </c>
      <c r="D4014"/>
      <c r="E4014" t="s">
        <v>5054</v>
      </c>
      <c r="F4014" s="67"/>
      <c r="G4014" s="67"/>
      <c r="H4014" s="67"/>
    </row>
    <row r="4015" spans="1:8" s="2" customFormat="1" x14ac:dyDescent="0.25">
      <c r="A4015" t="s">
        <v>1052</v>
      </c>
      <c r="B4015"/>
      <c r="C4015" t="s">
        <v>503</v>
      </c>
      <c r="D4015"/>
      <c r="E4015" t="s">
        <v>5054</v>
      </c>
      <c r="F4015" s="67"/>
      <c r="G4015" s="67"/>
      <c r="H4015" s="67"/>
    </row>
    <row r="4016" spans="1:8" s="2" customFormat="1" x14ac:dyDescent="0.25">
      <c r="A4016" t="s">
        <v>1052</v>
      </c>
      <c r="B4016"/>
      <c r="C4016" t="s">
        <v>503</v>
      </c>
      <c r="D4016"/>
      <c r="E4016" t="s">
        <v>5055</v>
      </c>
      <c r="F4016" s="67"/>
      <c r="G4016" s="67"/>
      <c r="H4016" s="67"/>
    </row>
    <row r="4017" spans="1:8" s="2" customFormat="1" x14ac:dyDescent="0.25">
      <c r="A4017" t="s">
        <v>1052</v>
      </c>
      <c r="B4017"/>
      <c r="C4017" t="s">
        <v>503</v>
      </c>
      <c r="D4017"/>
      <c r="E4017" t="s">
        <v>5056</v>
      </c>
      <c r="F4017" s="67"/>
      <c r="G4017" s="67"/>
      <c r="H4017" s="67"/>
    </row>
    <row r="4018" spans="1:8" s="2" customFormat="1" x14ac:dyDescent="0.25">
      <c r="A4018" t="s">
        <v>1052</v>
      </c>
      <c r="B4018"/>
      <c r="C4018" t="s">
        <v>503</v>
      </c>
      <c r="D4018"/>
      <c r="E4018" t="s">
        <v>5057</v>
      </c>
      <c r="F4018" s="67"/>
      <c r="G4018" s="67"/>
      <c r="H4018" s="67"/>
    </row>
    <row r="4019" spans="1:8" s="2" customFormat="1" x14ac:dyDescent="0.25">
      <c r="A4019" t="s">
        <v>1052</v>
      </c>
      <c r="B4019"/>
      <c r="C4019" t="s">
        <v>503</v>
      </c>
      <c r="D4019"/>
      <c r="E4019" t="s">
        <v>5058</v>
      </c>
      <c r="F4019" s="67"/>
      <c r="G4019" s="67"/>
      <c r="H4019" s="67"/>
    </row>
    <row r="4020" spans="1:8" s="2" customFormat="1" x14ac:dyDescent="0.25">
      <c r="A4020" t="s">
        <v>1052</v>
      </c>
      <c r="B4020"/>
      <c r="C4020" t="s">
        <v>503</v>
      </c>
      <c r="D4020"/>
      <c r="E4020" t="s">
        <v>5059</v>
      </c>
      <c r="F4020" s="67"/>
      <c r="G4020" s="67"/>
      <c r="H4020" s="67"/>
    </row>
    <row r="4021" spans="1:8" s="2" customFormat="1" x14ac:dyDescent="0.25">
      <c r="A4021" t="s">
        <v>1052</v>
      </c>
      <c r="B4021"/>
      <c r="C4021" t="s">
        <v>503</v>
      </c>
      <c r="D4021"/>
      <c r="E4021" t="s">
        <v>5060</v>
      </c>
      <c r="F4021" s="67"/>
      <c r="G4021" s="67"/>
      <c r="H4021" s="67"/>
    </row>
    <row r="4022" spans="1:8" s="2" customFormat="1" x14ac:dyDescent="0.25">
      <c r="A4022" t="s">
        <v>1052</v>
      </c>
      <c r="B4022"/>
      <c r="C4022" t="s">
        <v>503</v>
      </c>
      <c r="D4022"/>
      <c r="E4022" t="s">
        <v>5061</v>
      </c>
      <c r="F4022" s="67"/>
      <c r="G4022" s="67"/>
      <c r="H4022" s="67"/>
    </row>
    <row r="4023" spans="1:8" s="2" customFormat="1" x14ac:dyDescent="0.25">
      <c r="A4023" t="s">
        <v>1052</v>
      </c>
      <c r="B4023"/>
      <c r="C4023" t="s">
        <v>503</v>
      </c>
      <c r="D4023"/>
      <c r="E4023" t="s">
        <v>5062</v>
      </c>
      <c r="F4023" s="67"/>
      <c r="G4023" s="67"/>
      <c r="H4023" s="67"/>
    </row>
    <row r="4024" spans="1:8" s="2" customFormat="1" x14ac:dyDescent="0.25">
      <c r="A4024" t="s">
        <v>1052</v>
      </c>
      <c r="B4024"/>
      <c r="C4024" t="s">
        <v>503</v>
      </c>
      <c r="D4024"/>
      <c r="E4024" t="s">
        <v>5063</v>
      </c>
      <c r="F4024" s="67"/>
      <c r="G4024" s="67"/>
      <c r="H4024" s="67"/>
    </row>
    <row r="4025" spans="1:8" s="2" customFormat="1" x14ac:dyDescent="0.25">
      <c r="A4025" t="s">
        <v>1052</v>
      </c>
      <c r="B4025"/>
      <c r="C4025" t="s">
        <v>503</v>
      </c>
      <c r="D4025"/>
      <c r="E4025" t="s">
        <v>5064</v>
      </c>
      <c r="F4025" s="67"/>
      <c r="G4025" s="67"/>
      <c r="H4025" s="67"/>
    </row>
    <row r="4026" spans="1:8" s="2" customFormat="1" x14ac:dyDescent="0.25">
      <c r="A4026" t="s">
        <v>1052</v>
      </c>
      <c r="B4026"/>
      <c r="C4026" t="s">
        <v>503</v>
      </c>
      <c r="D4026"/>
      <c r="E4026" t="s">
        <v>5065</v>
      </c>
      <c r="F4026" s="67"/>
      <c r="G4026" s="67"/>
      <c r="H4026" s="67"/>
    </row>
    <row r="4027" spans="1:8" s="2" customFormat="1" x14ac:dyDescent="0.25">
      <c r="A4027" t="s">
        <v>1052</v>
      </c>
      <c r="B4027"/>
      <c r="C4027" t="s">
        <v>503</v>
      </c>
      <c r="D4027"/>
      <c r="E4027" t="s">
        <v>5066</v>
      </c>
      <c r="F4027" s="67"/>
      <c r="G4027" s="67"/>
      <c r="H4027" s="67"/>
    </row>
    <row r="4028" spans="1:8" s="2" customFormat="1" x14ac:dyDescent="0.25">
      <c r="A4028" t="s">
        <v>1052</v>
      </c>
      <c r="B4028"/>
      <c r="C4028" t="s">
        <v>503</v>
      </c>
      <c r="D4028"/>
      <c r="E4028" t="s">
        <v>5067</v>
      </c>
      <c r="F4028" s="67"/>
      <c r="G4028" s="67"/>
      <c r="H4028" s="67"/>
    </row>
    <row r="4029" spans="1:8" s="2" customFormat="1" x14ac:dyDescent="0.25">
      <c r="A4029" t="s">
        <v>1052</v>
      </c>
      <c r="B4029"/>
      <c r="C4029" t="s">
        <v>503</v>
      </c>
      <c r="D4029"/>
      <c r="E4029" t="s">
        <v>5068</v>
      </c>
      <c r="F4029" s="67"/>
      <c r="G4029" s="67"/>
      <c r="H4029" s="67"/>
    </row>
    <row r="4030" spans="1:8" s="2" customFormat="1" x14ac:dyDescent="0.25">
      <c r="A4030" t="s">
        <v>1052</v>
      </c>
      <c r="B4030"/>
      <c r="C4030" t="s">
        <v>503</v>
      </c>
      <c r="D4030"/>
      <c r="E4030" t="s">
        <v>5069</v>
      </c>
      <c r="F4030" s="67"/>
      <c r="G4030" s="67"/>
      <c r="H4030" s="67"/>
    </row>
    <row r="4031" spans="1:8" s="2" customFormat="1" x14ac:dyDescent="0.25">
      <c r="A4031" t="s">
        <v>1052</v>
      </c>
      <c r="B4031"/>
      <c r="C4031" t="s">
        <v>503</v>
      </c>
      <c r="D4031"/>
      <c r="E4031" t="s">
        <v>5070</v>
      </c>
      <c r="F4031" s="67"/>
      <c r="G4031" s="67"/>
      <c r="H4031" s="67"/>
    </row>
    <row r="4032" spans="1:8" s="2" customFormat="1" x14ac:dyDescent="0.25">
      <c r="A4032" t="s">
        <v>1052</v>
      </c>
      <c r="B4032"/>
      <c r="C4032" t="s">
        <v>503</v>
      </c>
      <c r="D4032"/>
      <c r="E4032" t="s">
        <v>5071</v>
      </c>
      <c r="F4032" s="67"/>
      <c r="G4032" s="67"/>
      <c r="H4032" s="67"/>
    </row>
    <row r="4033" spans="1:8" s="2" customFormat="1" x14ac:dyDescent="0.25">
      <c r="A4033" t="s">
        <v>1052</v>
      </c>
      <c r="B4033"/>
      <c r="C4033" t="s">
        <v>503</v>
      </c>
      <c r="D4033"/>
      <c r="E4033" t="s">
        <v>5072</v>
      </c>
      <c r="F4033" s="67"/>
      <c r="G4033" s="67"/>
      <c r="H4033" s="67"/>
    </row>
    <row r="4034" spans="1:8" s="2" customFormat="1" x14ac:dyDescent="0.25">
      <c r="A4034" t="s">
        <v>1052</v>
      </c>
      <c r="B4034"/>
      <c r="C4034" t="s">
        <v>503</v>
      </c>
      <c r="D4034"/>
      <c r="E4034" t="s">
        <v>5073</v>
      </c>
      <c r="F4034" s="67"/>
      <c r="G4034" s="67"/>
      <c r="H4034" s="67"/>
    </row>
    <row r="4035" spans="1:8" s="2" customFormat="1" x14ac:dyDescent="0.25">
      <c r="A4035" t="s">
        <v>1052</v>
      </c>
      <c r="B4035"/>
      <c r="C4035" t="s">
        <v>503</v>
      </c>
      <c r="D4035"/>
      <c r="E4035" t="s">
        <v>5074</v>
      </c>
      <c r="F4035" s="67"/>
      <c r="G4035" s="67"/>
      <c r="H4035" s="67"/>
    </row>
    <row r="4036" spans="1:8" s="2" customFormat="1" x14ac:dyDescent="0.25">
      <c r="A4036" t="s">
        <v>1052</v>
      </c>
      <c r="B4036"/>
      <c r="C4036" t="s">
        <v>503</v>
      </c>
      <c r="D4036"/>
      <c r="E4036" t="s">
        <v>5075</v>
      </c>
      <c r="F4036" s="67"/>
      <c r="G4036" s="67"/>
      <c r="H4036" s="67"/>
    </row>
    <row r="4037" spans="1:8" s="2" customFormat="1" x14ac:dyDescent="0.25">
      <c r="A4037" t="s">
        <v>1052</v>
      </c>
      <c r="B4037"/>
      <c r="C4037" t="s">
        <v>503</v>
      </c>
      <c r="D4037"/>
      <c r="E4037" t="s">
        <v>5076</v>
      </c>
      <c r="F4037" s="67"/>
      <c r="G4037" s="67"/>
      <c r="H4037" s="67"/>
    </row>
    <row r="4038" spans="1:8" s="2" customFormat="1" x14ac:dyDescent="0.25">
      <c r="A4038" t="s">
        <v>1052</v>
      </c>
      <c r="B4038"/>
      <c r="C4038" t="s">
        <v>503</v>
      </c>
      <c r="D4038"/>
      <c r="E4038" t="s">
        <v>5077</v>
      </c>
      <c r="F4038" s="67"/>
      <c r="G4038" s="67"/>
      <c r="H4038" s="67"/>
    </row>
    <row r="4039" spans="1:8" s="2" customFormat="1" x14ac:dyDescent="0.25">
      <c r="A4039" t="s">
        <v>1052</v>
      </c>
      <c r="B4039"/>
      <c r="C4039" t="s">
        <v>503</v>
      </c>
      <c r="D4039"/>
      <c r="E4039" t="s">
        <v>5078</v>
      </c>
      <c r="F4039" s="67"/>
      <c r="G4039" s="67"/>
      <c r="H4039" s="67"/>
    </row>
    <row r="4040" spans="1:8" s="2" customFormat="1" x14ac:dyDescent="0.25">
      <c r="A4040" t="s">
        <v>1052</v>
      </c>
      <c r="B4040"/>
      <c r="C4040" t="s">
        <v>503</v>
      </c>
      <c r="D4040"/>
      <c r="E4040" t="s">
        <v>5079</v>
      </c>
      <c r="F4040" s="67"/>
      <c r="G4040" s="67"/>
      <c r="H4040" s="67"/>
    </row>
    <row r="4041" spans="1:8" s="2" customFormat="1" x14ac:dyDescent="0.25">
      <c r="A4041" t="s">
        <v>1052</v>
      </c>
      <c r="B4041"/>
      <c r="C4041" t="s">
        <v>503</v>
      </c>
      <c r="D4041"/>
      <c r="E4041" t="s">
        <v>5080</v>
      </c>
      <c r="F4041" s="67"/>
      <c r="G4041" s="67"/>
      <c r="H4041" s="67"/>
    </row>
    <row r="4042" spans="1:8" s="2" customFormat="1" x14ac:dyDescent="0.25">
      <c r="A4042" t="s">
        <v>1052</v>
      </c>
      <c r="B4042"/>
      <c r="C4042" t="s">
        <v>503</v>
      </c>
      <c r="D4042"/>
      <c r="E4042" t="s">
        <v>5081</v>
      </c>
      <c r="F4042" s="67"/>
      <c r="G4042" s="67"/>
      <c r="H4042" s="67"/>
    </row>
    <row r="4043" spans="1:8" s="2" customFormat="1" x14ac:dyDescent="0.25">
      <c r="A4043" t="s">
        <v>1052</v>
      </c>
      <c r="B4043"/>
      <c r="C4043" t="s">
        <v>503</v>
      </c>
      <c r="D4043"/>
      <c r="E4043" t="s">
        <v>5082</v>
      </c>
      <c r="F4043" s="67"/>
      <c r="G4043" s="67"/>
      <c r="H4043" s="67"/>
    </row>
    <row r="4044" spans="1:8" s="2" customFormat="1" x14ac:dyDescent="0.25">
      <c r="A4044" t="s">
        <v>1052</v>
      </c>
      <c r="B4044"/>
      <c r="C4044" t="s">
        <v>503</v>
      </c>
      <c r="D4044"/>
      <c r="E4044" t="s">
        <v>5083</v>
      </c>
      <c r="F4044" s="67"/>
      <c r="G4044" s="67"/>
      <c r="H4044" s="67"/>
    </row>
    <row r="4045" spans="1:8" s="2" customFormat="1" x14ac:dyDescent="0.25">
      <c r="A4045" t="s">
        <v>1052</v>
      </c>
      <c r="B4045"/>
      <c r="C4045" t="s">
        <v>503</v>
      </c>
      <c r="D4045"/>
      <c r="E4045" t="s">
        <v>5084</v>
      </c>
      <c r="F4045" s="67"/>
      <c r="G4045" s="67"/>
      <c r="H4045" s="67"/>
    </row>
    <row r="4046" spans="1:8" s="2" customFormat="1" x14ac:dyDescent="0.25">
      <c r="A4046" t="s">
        <v>1052</v>
      </c>
      <c r="B4046"/>
      <c r="C4046" t="s">
        <v>503</v>
      </c>
      <c r="D4046"/>
      <c r="E4046" t="s">
        <v>5085</v>
      </c>
      <c r="F4046" s="67"/>
      <c r="G4046" s="67"/>
      <c r="H4046" s="67"/>
    </row>
    <row r="4047" spans="1:8" s="2" customFormat="1" x14ac:dyDescent="0.25">
      <c r="A4047" t="s">
        <v>1052</v>
      </c>
      <c r="B4047"/>
      <c r="C4047" t="s">
        <v>503</v>
      </c>
      <c r="D4047"/>
      <c r="E4047" t="s">
        <v>5086</v>
      </c>
      <c r="F4047" s="67"/>
      <c r="G4047" s="67"/>
      <c r="H4047" s="67"/>
    </row>
    <row r="4048" spans="1:8" s="2" customFormat="1" x14ac:dyDescent="0.25">
      <c r="A4048" t="s">
        <v>1052</v>
      </c>
      <c r="B4048"/>
      <c r="C4048" t="s">
        <v>503</v>
      </c>
      <c r="D4048"/>
      <c r="E4048" t="s">
        <v>5087</v>
      </c>
      <c r="F4048" s="67"/>
      <c r="G4048" s="67"/>
      <c r="H4048" s="67"/>
    </row>
    <row r="4049" spans="1:8" s="2" customFormat="1" x14ac:dyDescent="0.25">
      <c r="A4049" t="s">
        <v>1052</v>
      </c>
      <c r="B4049"/>
      <c r="C4049" t="s">
        <v>503</v>
      </c>
      <c r="D4049"/>
      <c r="E4049" t="s">
        <v>5088</v>
      </c>
      <c r="F4049" s="67"/>
      <c r="G4049" s="67"/>
      <c r="H4049" s="67"/>
    </row>
    <row r="4050" spans="1:8" s="2" customFormat="1" x14ac:dyDescent="0.25">
      <c r="A4050" t="s">
        <v>1052</v>
      </c>
      <c r="B4050"/>
      <c r="C4050" t="s">
        <v>503</v>
      </c>
      <c r="D4050"/>
      <c r="E4050" t="s">
        <v>5089</v>
      </c>
      <c r="F4050" s="67"/>
      <c r="G4050" s="67"/>
      <c r="H4050" s="67"/>
    </row>
    <row r="4051" spans="1:8" s="2" customFormat="1" x14ac:dyDescent="0.25">
      <c r="A4051" t="s">
        <v>1052</v>
      </c>
      <c r="B4051"/>
      <c r="C4051" t="s">
        <v>503</v>
      </c>
      <c r="D4051"/>
      <c r="E4051" t="s">
        <v>5090</v>
      </c>
      <c r="F4051" s="67"/>
      <c r="G4051" s="67"/>
      <c r="H4051" s="67"/>
    </row>
    <row r="4052" spans="1:8" s="2" customFormat="1" x14ac:dyDescent="0.25">
      <c r="A4052" t="s">
        <v>1052</v>
      </c>
      <c r="B4052"/>
      <c r="C4052" t="s">
        <v>503</v>
      </c>
      <c r="D4052"/>
      <c r="E4052" t="s">
        <v>5091</v>
      </c>
      <c r="F4052" s="67"/>
      <c r="G4052" s="67"/>
      <c r="H4052" s="67"/>
    </row>
    <row r="4053" spans="1:8" s="2" customFormat="1" x14ac:dyDescent="0.25">
      <c r="A4053" t="s">
        <v>1052</v>
      </c>
      <c r="B4053"/>
      <c r="C4053" t="s">
        <v>503</v>
      </c>
      <c r="D4053"/>
      <c r="E4053" t="s">
        <v>5092</v>
      </c>
      <c r="F4053" s="67"/>
      <c r="G4053" s="67"/>
      <c r="H4053" s="67"/>
    </row>
    <row r="4054" spans="1:8" s="2" customFormat="1" x14ac:dyDescent="0.25">
      <c r="A4054" t="s">
        <v>1052</v>
      </c>
      <c r="B4054"/>
      <c r="C4054" t="s">
        <v>503</v>
      </c>
      <c r="D4054"/>
      <c r="E4054" t="s">
        <v>5093</v>
      </c>
      <c r="F4054" s="67"/>
      <c r="G4054" s="67"/>
      <c r="H4054" s="67"/>
    </row>
    <row r="4055" spans="1:8" s="2" customFormat="1" x14ac:dyDescent="0.25">
      <c r="A4055" t="s">
        <v>1052</v>
      </c>
      <c r="B4055"/>
      <c r="C4055" t="s">
        <v>503</v>
      </c>
      <c r="D4055"/>
      <c r="E4055" t="s">
        <v>5094</v>
      </c>
      <c r="F4055" s="67"/>
      <c r="G4055" s="67"/>
      <c r="H4055" s="67"/>
    </row>
    <row r="4056" spans="1:8" s="2" customFormat="1" x14ac:dyDescent="0.25">
      <c r="A4056" t="s">
        <v>1052</v>
      </c>
      <c r="B4056"/>
      <c r="C4056" t="s">
        <v>503</v>
      </c>
      <c r="D4056"/>
      <c r="E4056" t="s">
        <v>5095</v>
      </c>
      <c r="F4056" s="67"/>
      <c r="G4056" s="67"/>
      <c r="H4056" s="67"/>
    </row>
    <row r="4057" spans="1:8" s="2" customFormat="1" x14ac:dyDescent="0.25">
      <c r="A4057" t="s">
        <v>1052</v>
      </c>
      <c r="B4057"/>
      <c r="C4057" t="s">
        <v>503</v>
      </c>
      <c r="D4057"/>
      <c r="E4057" t="s">
        <v>5096</v>
      </c>
      <c r="F4057" s="67"/>
      <c r="G4057" s="67"/>
      <c r="H4057" s="67"/>
    </row>
    <row r="4058" spans="1:8" s="2" customFormat="1" x14ac:dyDescent="0.25">
      <c r="A4058" t="s">
        <v>1052</v>
      </c>
      <c r="B4058"/>
      <c r="C4058" t="s">
        <v>503</v>
      </c>
      <c r="D4058"/>
      <c r="E4058" t="s">
        <v>5096</v>
      </c>
      <c r="F4058" s="67"/>
      <c r="G4058" s="67"/>
      <c r="H4058" s="67"/>
    </row>
    <row r="4059" spans="1:8" s="2" customFormat="1" x14ac:dyDescent="0.25">
      <c r="A4059" t="s">
        <v>1052</v>
      </c>
      <c r="B4059"/>
      <c r="C4059" t="s">
        <v>503</v>
      </c>
      <c r="D4059"/>
      <c r="E4059" t="s">
        <v>5097</v>
      </c>
      <c r="F4059" s="67"/>
      <c r="G4059" s="67"/>
      <c r="H4059" s="67"/>
    </row>
    <row r="4060" spans="1:8" s="2" customFormat="1" x14ac:dyDescent="0.25">
      <c r="A4060" t="s">
        <v>1052</v>
      </c>
      <c r="B4060"/>
      <c r="C4060" t="s">
        <v>770</v>
      </c>
      <c r="D4060"/>
      <c r="E4060" t="s">
        <v>5098</v>
      </c>
      <c r="F4060" s="67"/>
      <c r="G4060" s="67"/>
      <c r="H4060" s="67"/>
    </row>
    <row r="4061" spans="1:8" s="2" customFormat="1" x14ac:dyDescent="0.25">
      <c r="A4061" t="s">
        <v>1052</v>
      </c>
      <c r="B4061"/>
      <c r="C4061" t="s">
        <v>770</v>
      </c>
      <c r="D4061"/>
      <c r="E4061" t="s">
        <v>5099</v>
      </c>
      <c r="F4061" s="67"/>
      <c r="G4061" s="67"/>
      <c r="H4061" s="67"/>
    </row>
    <row r="4062" spans="1:8" s="2" customFormat="1" x14ac:dyDescent="0.25">
      <c r="A4062" t="s">
        <v>1052</v>
      </c>
      <c r="B4062"/>
      <c r="C4062" t="s">
        <v>770</v>
      </c>
      <c r="D4062"/>
      <c r="E4062" t="s">
        <v>5100</v>
      </c>
      <c r="F4062" s="67"/>
      <c r="G4062" s="67"/>
      <c r="H4062" s="67"/>
    </row>
    <row r="4063" spans="1:8" s="2" customFormat="1" x14ac:dyDescent="0.25">
      <c r="A4063" t="s">
        <v>1052</v>
      </c>
      <c r="B4063"/>
      <c r="C4063" t="s">
        <v>770</v>
      </c>
      <c r="D4063"/>
      <c r="E4063" t="s">
        <v>4191</v>
      </c>
      <c r="F4063" s="67"/>
      <c r="G4063" s="67"/>
      <c r="H4063" s="67"/>
    </row>
    <row r="4064" spans="1:8" s="2" customFormat="1" x14ac:dyDescent="0.25">
      <c r="A4064" t="s">
        <v>1052</v>
      </c>
      <c r="B4064"/>
      <c r="C4064" t="s">
        <v>770</v>
      </c>
      <c r="D4064"/>
      <c r="E4064" t="s">
        <v>5101</v>
      </c>
      <c r="F4064" s="67"/>
      <c r="G4064" s="67"/>
      <c r="H4064" s="67"/>
    </row>
    <row r="4065" spans="1:8" s="2" customFormat="1" x14ac:dyDescent="0.25">
      <c r="A4065" t="s">
        <v>1052</v>
      </c>
      <c r="B4065"/>
      <c r="C4065" t="s">
        <v>770</v>
      </c>
      <c r="D4065"/>
      <c r="E4065" t="s">
        <v>5102</v>
      </c>
      <c r="F4065" s="67"/>
      <c r="G4065" s="67"/>
      <c r="H4065" s="67"/>
    </row>
    <row r="4066" spans="1:8" s="2" customFormat="1" x14ac:dyDescent="0.25">
      <c r="A4066" t="s">
        <v>1052</v>
      </c>
      <c r="B4066"/>
      <c r="C4066" t="s">
        <v>770</v>
      </c>
      <c r="D4066"/>
      <c r="E4066" t="s">
        <v>5103</v>
      </c>
      <c r="F4066" s="67"/>
      <c r="G4066" s="67"/>
      <c r="H4066" s="67"/>
    </row>
    <row r="4067" spans="1:8" s="2" customFormat="1" x14ac:dyDescent="0.25">
      <c r="A4067" t="s">
        <v>1052</v>
      </c>
      <c r="B4067"/>
      <c r="C4067" t="s">
        <v>770</v>
      </c>
      <c r="D4067"/>
      <c r="E4067" t="s">
        <v>5104</v>
      </c>
      <c r="F4067" s="67"/>
      <c r="G4067" s="67"/>
      <c r="H4067" s="67"/>
    </row>
    <row r="4068" spans="1:8" s="2" customFormat="1" x14ac:dyDescent="0.25">
      <c r="A4068" t="s">
        <v>1052</v>
      </c>
      <c r="B4068"/>
      <c r="C4068" t="s">
        <v>770</v>
      </c>
      <c r="D4068"/>
      <c r="E4068" t="s">
        <v>5105</v>
      </c>
      <c r="F4068" s="67"/>
      <c r="G4068" s="67"/>
      <c r="H4068" s="67"/>
    </row>
    <row r="4069" spans="1:8" s="2" customFormat="1" x14ac:dyDescent="0.25">
      <c r="A4069" t="s">
        <v>1052</v>
      </c>
      <c r="B4069"/>
      <c r="C4069" t="s">
        <v>770</v>
      </c>
      <c r="D4069"/>
      <c r="E4069" t="s">
        <v>5106</v>
      </c>
      <c r="F4069" s="67"/>
      <c r="G4069" s="67"/>
      <c r="H4069" s="67"/>
    </row>
    <row r="4070" spans="1:8" s="2" customFormat="1" x14ac:dyDescent="0.25">
      <c r="A4070" t="s">
        <v>1052</v>
      </c>
      <c r="B4070"/>
      <c r="C4070" t="s">
        <v>770</v>
      </c>
      <c r="D4070"/>
      <c r="E4070" t="s">
        <v>5107</v>
      </c>
      <c r="F4070" s="67"/>
      <c r="G4070" s="67"/>
      <c r="H4070" s="67"/>
    </row>
    <row r="4071" spans="1:8" s="2" customFormat="1" x14ac:dyDescent="0.25">
      <c r="A4071" t="s">
        <v>1052</v>
      </c>
      <c r="B4071"/>
      <c r="C4071" t="s">
        <v>770</v>
      </c>
      <c r="D4071"/>
      <c r="E4071" t="s">
        <v>5108</v>
      </c>
      <c r="F4071" s="67"/>
      <c r="G4071" s="67"/>
      <c r="H4071" s="67"/>
    </row>
    <row r="4072" spans="1:8" s="2" customFormat="1" x14ac:dyDescent="0.25">
      <c r="A4072" t="s">
        <v>1052</v>
      </c>
      <c r="B4072"/>
      <c r="C4072" t="s">
        <v>770</v>
      </c>
      <c r="D4072"/>
      <c r="E4072" t="s">
        <v>5109</v>
      </c>
      <c r="F4072" s="67"/>
      <c r="G4072" s="67"/>
      <c r="H4072" s="67"/>
    </row>
    <row r="4073" spans="1:8" s="2" customFormat="1" x14ac:dyDescent="0.25">
      <c r="A4073" t="s">
        <v>1052</v>
      </c>
      <c r="B4073"/>
      <c r="C4073" t="s">
        <v>770</v>
      </c>
      <c r="D4073"/>
      <c r="E4073" t="s">
        <v>5110</v>
      </c>
      <c r="F4073" s="67"/>
      <c r="G4073" s="67"/>
      <c r="H4073" s="67"/>
    </row>
    <row r="4074" spans="1:8" s="2" customFormat="1" x14ac:dyDescent="0.25">
      <c r="A4074" t="s">
        <v>1052</v>
      </c>
      <c r="B4074"/>
      <c r="C4074" t="s">
        <v>770</v>
      </c>
      <c r="D4074"/>
      <c r="E4074" t="s">
        <v>5111</v>
      </c>
      <c r="F4074" s="67"/>
      <c r="G4074" s="67"/>
      <c r="H4074" s="67"/>
    </row>
    <row r="4075" spans="1:8" s="2" customFormat="1" x14ac:dyDescent="0.25">
      <c r="A4075" t="s">
        <v>1052</v>
      </c>
      <c r="B4075"/>
      <c r="C4075" t="s">
        <v>770</v>
      </c>
      <c r="D4075"/>
      <c r="E4075" t="s">
        <v>5112</v>
      </c>
      <c r="F4075" s="67"/>
      <c r="G4075" s="67"/>
      <c r="H4075" s="67"/>
    </row>
    <row r="4076" spans="1:8" s="2" customFormat="1" x14ac:dyDescent="0.25">
      <c r="A4076" t="s">
        <v>1052</v>
      </c>
      <c r="B4076"/>
      <c r="C4076" t="s">
        <v>770</v>
      </c>
      <c r="D4076"/>
      <c r="E4076" t="s">
        <v>5113</v>
      </c>
      <c r="F4076" s="67"/>
      <c r="G4076" s="67"/>
      <c r="H4076" s="67"/>
    </row>
    <row r="4077" spans="1:8" s="2" customFormat="1" x14ac:dyDescent="0.25">
      <c r="A4077" t="s">
        <v>1052</v>
      </c>
      <c r="B4077"/>
      <c r="C4077" t="s">
        <v>770</v>
      </c>
      <c r="D4077"/>
      <c r="E4077" t="s">
        <v>5114</v>
      </c>
      <c r="F4077" s="67"/>
      <c r="G4077" s="67"/>
      <c r="H4077" s="67"/>
    </row>
    <row r="4078" spans="1:8" s="2" customFormat="1" x14ac:dyDescent="0.25">
      <c r="A4078" t="s">
        <v>1052</v>
      </c>
      <c r="B4078"/>
      <c r="C4078" t="s">
        <v>770</v>
      </c>
      <c r="D4078"/>
      <c r="E4078" t="s">
        <v>5115</v>
      </c>
      <c r="F4078" s="67"/>
      <c r="G4078" s="67"/>
      <c r="H4078" s="67"/>
    </row>
    <row r="4079" spans="1:8" s="2" customFormat="1" x14ac:dyDescent="0.25">
      <c r="A4079" t="s">
        <v>1052</v>
      </c>
      <c r="B4079"/>
      <c r="C4079" t="s">
        <v>770</v>
      </c>
      <c r="D4079"/>
      <c r="E4079" t="s">
        <v>5116</v>
      </c>
      <c r="F4079" s="67"/>
      <c r="G4079" s="67"/>
      <c r="H4079" s="67"/>
    </row>
    <row r="4080" spans="1:8" s="2" customFormat="1" x14ac:dyDescent="0.25">
      <c r="A4080" t="s">
        <v>1052</v>
      </c>
      <c r="B4080"/>
      <c r="C4080" t="s">
        <v>770</v>
      </c>
      <c r="D4080"/>
      <c r="E4080" t="s">
        <v>5117</v>
      </c>
      <c r="F4080" s="67"/>
      <c r="G4080" s="67"/>
      <c r="H4080" s="67"/>
    </row>
    <row r="4081" spans="1:8" s="2" customFormat="1" x14ac:dyDescent="0.25">
      <c r="A4081" t="s">
        <v>1052</v>
      </c>
      <c r="B4081"/>
      <c r="C4081" t="s">
        <v>770</v>
      </c>
      <c r="D4081"/>
      <c r="E4081" t="s">
        <v>5118</v>
      </c>
      <c r="F4081" s="67"/>
      <c r="G4081" s="67"/>
      <c r="H4081" s="67"/>
    </row>
    <row r="4082" spans="1:8" s="2" customFormat="1" x14ac:dyDescent="0.25">
      <c r="A4082" t="s">
        <v>1052</v>
      </c>
      <c r="B4082"/>
      <c r="C4082" t="s">
        <v>770</v>
      </c>
      <c r="D4082"/>
      <c r="E4082" t="s">
        <v>5119</v>
      </c>
      <c r="F4082" s="67"/>
      <c r="G4082" s="67"/>
      <c r="H4082" s="67"/>
    </row>
    <row r="4083" spans="1:8" s="2" customFormat="1" x14ac:dyDescent="0.25">
      <c r="A4083" t="s">
        <v>1052</v>
      </c>
      <c r="B4083"/>
      <c r="C4083" t="s">
        <v>770</v>
      </c>
      <c r="D4083"/>
      <c r="E4083" t="s">
        <v>5120</v>
      </c>
      <c r="F4083" s="67"/>
      <c r="G4083" s="67"/>
      <c r="H4083" s="67"/>
    </row>
    <row r="4084" spans="1:8" s="2" customFormat="1" x14ac:dyDescent="0.25">
      <c r="A4084" t="s">
        <v>1052</v>
      </c>
      <c r="B4084"/>
      <c r="C4084" t="s">
        <v>770</v>
      </c>
      <c r="D4084"/>
      <c r="E4084" t="s">
        <v>5121</v>
      </c>
      <c r="F4084" s="67"/>
      <c r="G4084" s="67"/>
      <c r="H4084" s="67"/>
    </row>
    <row r="4085" spans="1:8" s="2" customFormat="1" x14ac:dyDescent="0.25">
      <c r="A4085" t="s">
        <v>1052</v>
      </c>
      <c r="B4085"/>
      <c r="C4085" t="s">
        <v>770</v>
      </c>
      <c r="D4085"/>
      <c r="E4085" t="s">
        <v>5122</v>
      </c>
      <c r="F4085" s="67"/>
      <c r="G4085" s="67"/>
      <c r="H4085" s="67"/>
    </row>
    <row r="4086" spans="1:8" s="2" customFormat="1" x14ac:dyDescent="0.25">
      <c r="A4086" t="s">
        <v>1052</v>
      </c>
      <c r="B4086"/>
      <c r="C4086" t="s">
        <v>770</v>
      </c>
      <c r="D4086"/>
      <c r="E4086" t="s">
        <v>5123</v>
      </c>
      <c r="F4086" s="67"/>
      <c r="G4086" s="67"/>
      <c r="H4086" s="67"/>
    </row>
    <row r="4087" spans="1:8" s="2" customFormat="1" x14ac:dyDescent="0.25">
      <c r="A4087" t="s">
        <v>1052</v>
      </c>
      <c r="B4087"/>
      <c r="C4087" t="s">
        <v>770</v>
      </c>
      <c r="D4087"/>
      <c r="E4087" t="s">
        <v>5124</v>
      </c>
      <c r="F4087" s="67"/>
      <c r="G4087" s="67"/>
      <c r="H4087" s="67"/>
    </row>
    <row r="4088" spans="1:8" s="2" customFormat="1" x14ac:dyDescent="0.25">
      <c r="A4088" t="s">
        <v>1052</v>
      </c>
      <c r="B4088"/>
      <c r="C4088" t="s">
        <v>770</v>
      </c>
      <c r="D4088"/>
      <c r="E4088" t="s">
        <v>5125</v>
      </c>
      <c r="F4088" s="67"/>
      <c r="G4088" s="67"/>
      <c r="H4088" s="67"/>
    </row>
    <row r="4089" spans="1:8" s="2" customFormat="1" x14ac:dyDescent="0.25">
      <c r="A4089" t="s">
        <v>1052</v>
      </c>
      <c r="B4089"/>
      <c r="C4089" t="s">
        <v>770</v>
      </c>
      <c r="D4089"/>
      <c r="E4089" t="s">
        <v>5126</v>
      </c>
      <c r="F4089" s="67"/>
      <c r="G4089" s="67"/>
      <c r="H4089" s="67"/>
    </row>
    <row r="4090" spans="1:8" s="2" customFormat="1" x14ac:dyDescent="0.25">
      <c r="A4090" t="s">
        <v>1052</v>
      </c>
      <c r="B4090"/>
      <c r="C4090" t="s">
        <v>770</v>
      </c>
      <c r="D4090"/>
      <c r="E4090" t="s">
        <v>5127</v>
      </c>
      <c r="F4090" s="67"/>
      <c r="G4090" s="67"/>
      <c r="H4090" s="67"/>
    </row>
    <row r="4091" spans="1:8" s="2" customFormat="1" x14ac:dyDescent="0.25">
      <c r="A4091" t="s">
        <v>1052</v>
      </c>
      <c r="B4091"/>
      <c r="C4091" t="s">
        <v>770</v>
      </c>
      <c r="D4091"/>
      <c r="E4091" t="s">
        <v>5128</v>
      </c>
      <c r="F4091" s="67"/>
      <c r="G4091" s="67"/>
      <c r="H4091" s="67"/>
    </row>
    <row r="4092" spans="1:8" s="2" customFormat="1" x14ac:dyDescent="0.25">
      <c r="A4092" t="s">
        <v>1052</v>
      </c>
      <c r="B4092"/>
      <c r="C4092" t="s">
        <v>770</v>
      </c>
      <c r="D4092"/>
      <c r="E4092" t="s">
        <v>3675</v>
      </c>
      <c r="F4092" s="67"/>
      <c r="G4092" s="67"/>
      <c r="H4092" s="67"/>
    </row>
    <row r="4093" spans="1:8" s="2" customFormat="1" x14ac:dyDescent="0.25">
      <c r="A4093" t="s">
        <v>1052</v>
      </c>
      <c r="B4093"/>
      <c r="C4093" t="s">
        <v>770</v>
      </c>
      <c r="D4093"/>
      <c r="E4093" t="s">
        <v>5129</v>
      </c>
      <c r="F4093" s="67"/>
      <c r="G4093" s="67"/>
      <c r="H4093" s="67"/>
    </row>
    <row r="4094" spans="1:8" s="2" customFormat="1" x14ac:dyDescent="0.25">
      <c r="A4094" t="s">
        <v>1052</v>
      </c>
      <c r="B4094"/>
      <c r="C4094" t="s">
        <v>770</v>
      </c>
      <c r="D4094"/>
      <c r="E4094" t="s">
        <v>5130</v>
      </c>
      <c r="F4094" s="67"/>
      <c r="G4094" s="67"/>
      <c r="H4094" s="67"/>
    </row>
    <row r="4095" spans="1:8" s="2" customFormat="1" x14ac:dyDescent="0.25">
      <c r="A4095" t="s">
        <v>1052</v>
      </c>
      <c r="B4095"/>
      <c r="C4095" t="s">
        <v>770</v>
      </c>
      <c r="D4095"/>
      <c r="E4095" t="s">
        <v>5131</v>
      </c>
      <c r="F4095" s="67"/>
      <c r="G4095" s="67"/>
      <c r="H4095" s="67"/>
    </row>
    <row r="4096" spans="1:8" s="2" customFormat="1" x14ac:dyDescent="0.25">
      <c r="A4096" t="s">
        <v>1052</v>
      </c>
      <c r="B4096"/>
      <c r="C4096" t="s">
        <v>770</v>
      </c>
      <c r="D4096"/>
      <c r="E4096" t="s">
        <v>5132</v>
      </c>
      <c r="F4096" s="67"/>
      <c r="G4096" s="67"/>
      <c r="H4096" s="67"/>
    </row>
    <row r="4097" spans="1:8" s="2" customFormat="1" x14ac:dyDescent="0.25">
      <c r="A4097" t="s">
        <v>1052</v>
      </c>
      <c r="B4097"/>
      <c r="C4097" t="s">
        <v>770</v>
      </c>
      <c r="D4097"/>
      <c r="E4097" t="s">
        <v>5133</v>
      </c>
      <c r="F4097" s="67"/>
      <c r="G4097" s="67"/>
      <c r="H4097" s="67"/>
    </row>
    <row r="4098" spans="1:8" s="2" customFormat="1" x14ac:dyDescent="0.25">
      <c r="A4098" t="s">
        <v>1052</v>
      </c>
      <c r="B4098"/>
      <c r="C4098" t="s">
        <v>770</v>
      </c>
      <c r="D4098"/>
      <c r="E4098" t="s">
        <v>5134</v>
      </c>
      <c r="F4098" s="67"/>
      <c r="G4098" s="67"/>
      <c r="H4098" s="67"/>
    </row>
    <row r="4099" spans="1:8" s="2" customFormat="1" x14ac:dyDescent="0.25">
      <c r="A4099" t="s">
        <v>1052</v>
      </c>
      <c r="B4099"/>
      <c r="C4099" t="s">
        <v>770</v>
      </c>
      <c r="D4099"/>
      <c r="E4099" t="s">
        <v>5135</v>
      </c>
      <c r="F4099" s="67"/>
      <c r="G4099" s="67"/>
      <c r="H4099" s="67"/>
    </row>
    <row r="4100" spans="1:8" s="2" customFormat="1" x14ac:dyDescent="0.25">
      <c r="A4100" t="s">
        <v>1052</v>
      </c>
      <c r="B4100"/>
      <c r="C4100" t="s">
        <v>770</v>
      </c>
      <c r="D4100"/>
      <c r="E4100" t="s">
        <v>5136</v>
      </c>
      <c r="F4100" s="67"/>
      <c r="G4100" s="67"/>
      <c r="H4100" s="67"/>
    </row>
    <row r="4101" spans="1:8" s="2" customFormat="1" x14ac:dyDescent="0.25">
      <c r="A4101" t="s">
        <v>1052</v>
      </c>
      <c r="B4101"/>
      <c r="C4101" t="s">
        <v>770</v>
      </c>
      <c r="D4101"/>
      <c r="E4101" t="s">
        <v>5137</v>
      </c>
      <c r="F4101" s="67"/>
      <c r="G4101" s="67"/>
      <c r="H4101" s="67"/>
    </row>
    <row r="4102" spans="1:8" s="2" customFormat="1" x14ac:dyDescent="0.25">
      <c r="A4102" t="s">
        <v>1052</v>
      </c>
      <c r="B4102"/>
      <c r="C4102" t="s">
        <v>770</v>
      </c>
      <c r="D4102"/>
      <c r="E4102" t="s">
        <v>5138</v>
      </c>
      <c r="F4102" s="67"/>
      <c r="G4102" s="67"/>
      <c r="H4102" s="67"/>
    </row>
    <row r="4103" spans="1:8" s="2" customFormat="1" x14ac:dyDescent="0.25">
      <c r="A4103" t="s">
        <v>1052</v>
      </c>
      <c r="B4103"/>
      <c r="C4103" t="s">
        <v>770</v>
      </c>
      <c r="D4103"/>
      <c r="E4103" t="s">
        <v>5139</v>
      </c>
      <c r="F4103" s="67"/>
      <c r="G4103" s="67"/>
      <c r="H4103" s="67"/>
    </row>
    <row r="4104" spans="1:8" s="2" customFormat="1" x14ac:dyDescent="0.25">
      <c r="A4104" t="s">
        <v>1052</v>
      </c>
      <c r="B4104"/>
      <c r="C4104" t="s">
        <v>772</v>
      </c>
      <c r="D4104" t="s">
        <v>2292</v>
      </c>
      <c r="E4104" t="s">
        <v>5140</v>
      </c>
      <c r="F4104" s="67"/>
      <c r="G4104" s="67"/>
      <c r="H4104" s="67"/>
    </row>
    <row r="4105" spans="1:8" s="2" customFormat="1" x14ac:dyDescent="0.25">
      <c r="A4105" t="s">
        <v>1052</v>
      </c>
      <c r="B4105"/>
      <c r="C4105" t="s">
        <v>772</v>
      </c>
      <c r="D4105" t="s">
        <v>2292</v>
      </c>
      <c r="E4105" t="s">
        <v>5141</v>
      </c>
      <c r="F4105" s="67"/>
      <c r="G4105" s="67"/>
      <c r="H4105" s="67"/>
    </row>
    <row r="4106" spans="1:8" s="2" customFormat="1" x14ac:dyDescent="0.25">
      <c r="A4106" t="s">
        <v>1052</v>
      </c>
      <c r="B4106"/>
      <c r="C4106" t="s">
        <v>772</v>
      </c>
      <c r="D4106" t="s">
        <v>2292</v>
      </c>
      <c r="E4106" t="s">
        <v>5142</v>
      </c>
      <c r="F4106" s="67"/>
      <c r="G4106" s="67"/>
      <c r="H4106" s="67"/>
    </row>
    <row r="4107" spans="1:8" s="2" customFormat="1" x14ac:dyDescent="0.25">
      <c r="A4107" t="s">
        <v>1052</v>
      </c>
      <c r="B4107"/>
      <c r="C4107" t="s">
        <v>772</v>
      </c>
      <c r="D4107" t="s">
        <v>2292</v>
      </c>
      <c r="E4107" t="s">
        <v>5143</v>
      </c>
      <c r="F4107" s="67"/>
      <c r="G4107" s="67"/>
      <c r="H4107" s="67"/>
    </row>
    <row r="4108" spans="1:8" s="2" customFormat="1" x14ac:dyDescent="0.25">
      <c r="A4108" t="s">
        <v>1052</v>
      </c>
      <c r="B4108"/>
      <c r="C4108" t="s">
        <v>772</v>
      </c>
      <c r="D4108" t="s">
        <v>2292</v>
      </c>
      <c r="E4108" t="s">
        <v>5144</v>
      </c>
      <c r="F4108" s="67"/>
      <c r="G4108" s="67"/>
      <c r="H4108" s="67"/>
    </row>
    <row r="4109" spans="1:8" s="2" customFormat="1" x14ac:dyDescent="0.25">
      <c r="A4109" t="s">
        <v>1052</v>
      </c>
      <c r="B4109"/>
      <c r="C4109" t="s">
        <v>772</v>
      </c>
      <c r="D4109" t="s">
        <v>2292</v>
      </c>
      <c r="E4109" t="s">
        <v>5145</v>
      </c>
      <c r="F4109" s="67"/>
      <c r="G4109" s="67"/>
      <c r="H4109" s="67"/>
    </row>
    <row r="4110" spans="1:8" s="2" customFormat="1" x14ac:dyDescent="0.25">
      <c r="A4110" t="s">
        <v>1052</v>
      </c>
      <c r="B4110"/>
      <c r="C4110" t="s">
        <v>772</v>
      </c>
      <c r="D4110" t="s">
        <v>2292</v>
      </c>
      <c r="E4110" t="s">
        <v>5146</v>
      </c>
      <c r="F4110" s="67"/>
      <c r="G4110" s="67"/>
      <c r="H4110" s="67"/>
    </row>
    <row r="4111" spans="1:8" s="2" customFormat="1" x14ac:dyDescent="0.25">
      <c r="A4111" t="s">
        <v>1052</v>
      </c>
      <c r="B4111"/>
      <c r="C4111" t="s">
        <v>772</v>
      </c>
      <c r="D4111" t="s">
        <v>2292</v>
      </c>
      <c r="E4111" t="s">
        <v>5147</v>
      </c>
      <c r="F4111" s="67"/>
      <c r="G4111" s="67"/>
      <c r="H4111" s="67"/>
    </row>
    <row r="4112" spans="1:8" s="2" customFormat="1" x14ac:dyDescent="0.25">
      <c r="A4112" t="s">
        <v>1052</v>
      </c>
      <c r="B4112"/>
      <c r="C4112" t="s">
        <v>772</v>
      </c>
      <c r="D4112"/>
      <c r="E4112" t="s">
        <v>5148</v>
      </c>
      <c r="F4112" s="67"/>
      <c r="G4112" s="67"/>
      <c r="H4112" s="67"/>
    </row>
    <row r="4113" spans="1:8" s="2" customFormat="1" x14ac:dyDescent="0.25">
      <c r="A4113" t="s">
        <v>1052</v>
      </c>
      <c r="B4113"/>
      <c r="C4113" t="s">
        <v>772</v>
      </c>
      <c r="D4113"/>
      <c r="E4113" t="s">
        <v>5149</v>
      </c>
      <c r="F4113" s="67"/>
      <c r="G4113" s="67"/>
      <c r="H4113" s="67"/>
    </row>
    <row r="4114" spans="1:8" s="2" customFormat="1" x14ac:dyDescent="0.25">
      <c r="A4114" t="s">
        <v>1052</v>
      </c>
      <c r="B4114"/>
      <c r="C4114" t="s">
        <v>772</v>
      </c>
      <c r="D4114"/>
      <c r="E4114" t="s">
        <v>5150</v>
      </c>
      <c r="F4114" s="67"/>
      <c r="G4114" s="67"/>
      <c r="H4114" s="67"/>
    </row>
    <row r="4115" spans="1:8" s="2" customFormat="1" x14ac:dyDescent="0.25">
      <c r="A4115" t="s">
        <v>1052</v>
      </c>
      <c r="B4115"/>
      <c r="C4115" t="s">
        <v>772</v>
      </c>
      <c r="D4115"/>
      <c r="E4115" t="s">
        <v>5151</v>
      </c>
      <c r="F4115" s="67"/>
      <c r="G4115" s="67"/>
      <c r="H4115" s="67"/>
    </row>
    <row r="4116" spans="1:8" s="2" customFormat="1" x14ac:dyDescent="0.25">
      <c r="A4116" t="s">
        <v>1052</v>
      </c>
      <c r="B4116"/>
      <c r="C4116" t="s">
        <v>772</v>
      </c>
      <c r="D4116"/>
      <c r="E4116" t="s">
        <v>5152</v>
      </c>
      <c r="F4116" s="67"/>
      <c r="G4116" s="67"/>
      <c r="H4116" s="67"/>
    </row>
    <row r="4117" spans="1:8" s="2" customFormat="1" x14ac:dyDescent="0.25">
      <c r="A4117" t="s">
        <v>1052</v>
      </c>
      <c r="B4117"/>
      <c r="C4117" t="s">
        <v>772</v>
      </c>
      <c r="D4117"/>
      <c r="E4117" t="s">
        <v>5153</v>
      </c>
      <c r="F4117" s="67"/>
      <c r="G4117" s="67"/>
      <c r="H4117" s="67"/>
    </row>
    <row r="4118" spans="1:8" s="2" customFormat="1" x14ac:dyDescent="0.25">
      <c r="A4118" t="s">
        <v>1052</v>
      </c>
      <c r="B4118"/>
      <c r="C4118" t="s">
        <v>772</v>
      </c>
      <c r="D4118"/>
      <c r="E4118" t="s">
        <v>5154</v>
      </c>
      <c r="F4118" s="67"/>
      <c r="G4118" s="67"/>
      <c r="H4118" s="67"/>
    </row>
    <row r="4119" spans="1:8" s="2" customFormat="1" x14ac:dyDescent="0.25">
      <c r="A4119" t="s">
        <v>1052</v>
      </c>
      <c r="B4119"/>
      <c r="C4119" t="s">
        <v>772</v>
      </c>
      <c r="D4119"/>
      <c r="E4119" t="s">
        <v>5155</v>
      </c>
      <c r="F4119" s="67"/>
      <c r="G4119" s="67"/>
      <c r="H4119" s="67"/>
    </row>
    <row r="4120" spans="1:8" s="2" customFormat="1" x14ac:dyDescent="0.25">
      <c r="A4120" t="s">
        <v>1052</v>
      </c>
      <c r="B4120"/>
      <c r="C4120" t="s">
        <v>772</v>
      </c>
      <c r="D4120"/>
      <c r="E4120" t="s">
        <v>5156</v>
      </c>
      <c r="F4120" s="67"/>
      <c r="G4120" s="67"/>
      <c r="H4120" s="67"/>
    </row>
    <row r="4121" spans="1:8" s="2" customFormat="1" x14ac:dyDescent="0.25">
      <c r="A4121" t="s">
        <v>1052</v>
      </c>
      <c r="B4121"/>
      <c r="C4121" t="s">
        <v>772</v>
      </c>
      <c r="D4121"/>
      <c r="E4121" t="s">
        <v>5157</v>
      </c>
      <c r="F4121" s="67"/>
      <c r="G4121" s="67"/>
      <c r="H4121" s="67"/>
    </row>
    <row r="4122" spans="1:8" s="2" customFormat="1" x14ac:dyDescent="0.25">
      <c r="A4122" t="s">
        <v>1052</v>
      </c>
      <c r="B4122"/>
      <c r="C4122" t="s">
        <v>772</v>
      </c>
      <c r="D4122"/>
      <c r="E4122" t="s">
        <v>5158</v>
      </c>
      <c r="F4122" s="67"/>
      <c r="G4122" s="67"/>
      <c r="H4122" s="67"/>
    </row>
    <row r="4123" spans="1:8" s="2" customFormat="1" x14ac:dyDescent="0.25">
      <c r="A4123" t="s">
        <v>1052</v>
      </c>
      <c r="B4123"/>
      <c r="C4123" t="s">
        <v>772</v>
      </c>
      <c r="D4123"/>
      <c r="E4123" t="s">
        <v>5159</v>
      </c>
      <c r="F4123" s="67"/>
      <c r="G4123" s="67"/>
      <c r="H4123" s="67"/>
    </row>
    <row r="4124" spans="1:8" s="2" customFormat="1" x14ac:dyDescent="0.25">
      <c r="A4124" t="s">
        <v>1052</v>
      </c>
      <c r="B4124"/>
      <c r="C4124" t="s">
        <v>772</v>
      </c>
      <c r="D4124"/>
      <c r="E4124" t="s">
        <v>5160</v>
      </c>
      <c r="F4124" s="67"/>
      <c r="G4124" s="67"/>
      <c r="H4124" s="67"/>
    </row>
    <row r="4125" spans="1:8" s="2" customFormat="1" x14ac:dyDescent="0.25">
      <c r="A4125" t="s">
        <v>1052</v>
      </c>
      <c r="B4125"/>
      <c r="C4125" t="s">
        <v>772</v>
      </c>
      <c r="D4125"/>
      <c r="E4125" t="s">
        <v>5161</v>
      </c>
      <c r="F4125" s="67"/>
      <c r="G4125" s="67"/>
      <c r="H4125" s="67"/>
    </row>
    <row r="4126" spans="1:8" s="2" customFormat="1" x14ac:dyDescent="0.25">
      <c r="A4126" t="s">
        <v>1052</v>
      </c>
      <c r="B4126"/>
      <c r="C4126" t="s">
        <v>772</v>
      </c>
      <c r="D4126"/>
      <c r="E4126" t="s">
        <v>5162</v>
      </c>
      <c r="F4126" s="67"/>
      <c r="G4126" s="67"/>
      <c r="H4126" s="67"/>
    </row>
    <row r="4127" spans="1:8" s="2" customFormat="1" x14ac:dyDescent="0.25">
      <c r="A4127" t="s">
        <v>1052</v>
      </c>
      <c r="B4127"/>
      <c r="C4127" t="s">
        <v>772</v>
      </c>
      <c r="D4127"/>
      <c r="E4127" t="s">
        <v>5163</v>
      </c>
      <c r="F4127" s="67"/>
      <c r="G4127" s="67"/>
      <c r="H4127" s="67"/>
    </row>
    <row r="4128" spans="1:8" s="2" customFormat="1" x14ac:dyDescent="0.25">
      <c r="A4128" t="s">
        <v>1052</v>
      </c>
      <c r="B4128"/>
      <c r="C4128" t="s">
        <v>772</v>
      </c>
      <c r="D4128"/>
      <c r="E4128" t="s">
        <v>5164</v>
      </c>
      <c r="F4128" s="67"/>
      <c r="G4128" s="67"/>
      <c r="H4128" s="67"/>
    </row>
    <row r="4129" spans="1:8" s="2" customFormat="1" x14ac:dyDescent="0.25">
      <c r="A4129" t="s">
        <v>1052</v>
      </c>
      <c r="B4129"/>
      <c r="C4129" t="s">
        <v>772</v>
      </c>
      <c r="D4129"/>
      <c r="E4129" t="s">
        <v>5165</v>
      </c>
      <c r="F4129" s="67"/>
      <c r="G4129" s="67"/>
      <c r="H4129" s="67"/>
    </row>
    <row r="4130" spans="1:8" s="2" customFormat="1" x14ac:dyDescent="0.25">
      <c r="A4130" t="s">
        <v>1052</v>
      </c>
      <c r="B4130"/>
      <c r="C4130" t="s">
        <v>772</v>
      </c>
      <c r="D4130"/>
      <c r="E4130" t="s">
        <v>5166</v>
      </c>
      <c r="F4130" s="67"/>
      <c r="G4130" s="67"/>
      <c r="H4130" s="67"/>
    </row>
    <row r="4131" spans="1:8" s="2" customFormat="1" x14ac:dyDescent="0.25">
      <c r="A4131" t="s">
        <v>1052</v>
      </c>
      <c r="B4131"/>
      <c r="C4131" t="s">
        <v>772</v>
      </c>
      <c r="D4131"/>
      <c r="E4131" t="s">
        <v>5167</v>
      </c>
      <c r="F4131" s="67"/>
      <c r="G4131" s="67"/>
      <c r="H4131" s="67"/>
    </row>
    <row r="4132" spans="1:8" s="2" customFormat="1" x14ac:dyDescent="0.25">
      <c r="A4132" t="s">
        <v>1052</v>
      </c>
      <c r="B4132"/>
      <c r="C4132" t="s">
        <v>772</v>
      </c>
      <c r="D4132"/>
      <c r="E4132" t="s">
        <v>5168</v>
      </c>
      <c r="F4132" s="67"/>
      <c r="G4132" s="67"/>
      <c r="H4132" s="67"/>
    </row>
    <row r="4133" spans="1:8" s="2" customFormat="1" x14ac:dyDescent="0.25">
      <c r="A4133" t="s">
        <v>1052</v>
      </c>
      <c r="B4133"/>
      <c r="C4133" t="s">
        <v>772</v>
      </c>
      <c r="D4133"/>
      <c r="E4133" t="s">
        <v>5169</v>
      </c>
      <c r="F4133" s="67"/>
      <c r="G4133" s="67"/>
      <c r="H4133" s="67"/>
    </row>
    <row r="4134" spans="1:8" s="2" customFormat="1" x14ac:dyDescent="0.25">
      <c r="A4134" t="s">
        <v>1052</v>
      </c>
      <c r="B4134"/>
      <c r="C4134" t="s">
        <v>772</v>
      </c>
      <c r="D4134"/>
      <c r="E4134" t="s">
        <v>5170</v>
      </c>
      <c r="F4134" s="67"/>
      <c r="G4134" s="67"/>
      <c r="H4134" s="67"/>
    </row>
    <row r="4135" spans="1:8" s="2" customFormat="1" x14ac:dyDescent="0.25">
      <c r="A4135" t="s">
        <v>1052</v>
      </c>
      <c r="B4135"/>
      <c r="C4135" t="s">
        <v>772</v>
      </c>
      <c r="D4135"/>
      <c r="E4135" t="s">
        <v>2026</v>
      </c>
      <c r="F4135" s="67"/>
      <c r="G4135" s="67"/>
      <c r="H4135" s="67"/>
    </row>
    <row r="4136" spans="1:8" s="2" customFormat="1" x14ac:dyDescent="0.25">
      <c r="A4136" t="s">
        <v>1052</v>
      </c>
      <c r="B4136"/>
      <c r="C4136" t="s">
        <v>772</v>
      </c>
      <c r="D4136"/>
      <c r="E4136" t="s">
        <v>5171</v>
      </c>
      <c r="F4136" s="67"/>
      <c r="G4136" s="67"/>
      <c r="H4136" s="67"/>
    </row>
    <row r="4137" spans="1:8" s="2" customFormat="1" x14ac:dyDescent="0.25">
      <c r="A4137" t="s">
        <v>1052</v>
      </c>
      <c r="B4137"/>
      <c r="C4137" t="s">
        <v>772</v>
      </c>
      <c r="D4137"/>
      <c r="E4137" t="s">
        <v>5172</v>
      </c>
      <c r="F4137" s="67"/>
      <c r="G4137" s="67"/>
      <c r="H4137" s="67"/>
    </row>
    <row r="4138" spans="1:8" s="2" customFormat="1" x14ac:dyDescent="0.25">
      <c r="A4138" t="s">
        <v>1052</v>
      </c>
      <c r="B4138"/>
      <c r="C4138" t="s">
        <v>772</v>
      </c>
      <c r="D4138"/>
      <c r="E4138" t="s">
        <v>5173</v>
      </c>
      <c r="F4138" s="67"/>
      <c r="G4138" s="67"/>
      <c r="H4138" s="67"/>
    </row>
    <row r="4139" spans="1:8" s="2" customFormat="1" x14ac:dyDescent="0.25">
      <c r="A4139" t="s">
        <v>1052</v>
      </c>
      <c r="B4139"/>
      <c r="C4139" t="s">
        <v>772</v>
      </c>
      <c r="D4139"/>
      <c r="E4139" t="s">
        <v>5174</v>
      </c>
      <c r="F4139" s="67"/>
      <c r="G4139" s="67"/>
      <c r="H4139" s="67"/>
    </row>
    <row r="4140" spans="1:8" s="2" customFormat="1" x14ac:dyDescent="0.25">
      <c r="A4140" t="s">
        <v>1052</v>
      </c>
      <c r="B4140"/>
      <c r="C4140" t="s">
        <v>772</v>
      </c>
      <c r="D4140"/>
      <c r="E4140" t="s">
        <v>5175</v>
      </c>
      <c r="F4140" s="67"/>
      <c r="G4140" s="67"/>
      <c r="H4140" s="67"/>
    </row>
    <row r="4141" spans="1:8" s="2" customFormat="1" x14ac:dyDescent="0.25">
      <c r="A4141" t="s">
        <v>1052</v>
      </c>
      <c r="B4141"/>
      <c r="C4141" t="s">
        <v>772</v>
      </c>
      <c r="D4141"/>
      <c r="E4141" t="s">
        <v>5176</v>
      </c>
      <c r="F4141" s="67"/>
      <c r="G4141" s="67"/>
      <c r="H4141" s="67"/>
    </row>
    <row r="4142" spans="1:8" s="2" customFormat="1" x14ac:dyDescent="0.25">
      <c r="A4142" t="s">
        <v>1052</v>
      </c>
      <c r="B4142"/>
      <c r="C4142" t="s">
        <v>772</v>
      </c>
      <c r="D4142"/>
      <c r="E4142" t="s">
        <v>5177</v>
      </c>
      <c r="F4142" s="67"/>
      <c r="G4142" s="67"/>
      <c r="H4142" s="67"/>
    </row>
    <row r="4143" spans="1:8" s="2" customFormat="1" x14ac:dyDescent="0.25">
      <c r="A4143" t="s">
        <v>1052</v>
      </c>
      <c r="B4143"/>
      <c r="C4143" t="s">
        <v>772</v>
      </c>
      <c r="D4143"/>
      <c r="E4143" t="s">
        <v>5178</v>
      </c>
      <c r="F4143" s="67"/>
      <c r="G4143" s="67"/>
      <c r="H4143" s="67"/>
    </row>
    <row r="4144" spans="1:8" s="2" customFormat="1" x14ac:dyDescent="0.25">
      <c r="A4144" t="s">
        <v>1052</v>
      </c>
      <c r="B4144"/>
      <c r="C4144" t="s">
        <v>772</v>
      </c>
      <c r="D4144"/>
      <c r="E4144" t="s">
        <v>5179</v>
      </c>
      <c r="F4144" s="67"/>
      <c r="G4144" s="67"/>
      <c r="H4144" s="67"/>
    </row>
    <row r="4145" spans="1:8" s="2" customFormat="1" x14ac:dyDescent="0.25">
      <c r="A4145" t="s">
        <v>1052</v>
      </c>
      <c r="B4145"/>
      <c r="C4145" t="s">
        <v>772</v>
      </c>
      <c r="D4145"/>
      <c r="E4145" t="s">
        <v>5180</v>
      </c>
      <c r="F4145" s="67"/>
      <c r="G4145" s="67"/>
      <c r="H4145" s="67"/>
    </row>
    <row r="4146" spans="1:8" s="2" customFormat="1" x14ac:dyDescent="0.25">
      <c r="A4146" t="s">
        <v>1052</v>
      </c>
      <c r="B4146"/>
      <c r="C4146" t="s">
        <v>772</v>
      </c>
      <c r="D4146"/>
      <c r="E4146" t="s">
        <v>5181</v>
      </c>
      <c r="F4146" s="67"/>
      <c r="G4146" s="67"/>
      <c r="H4146" s="67"/>
    </row>
    <row r="4147" spans="1:8" s="2" customFormat="1" x14ac:dyDescent="0.25">
      <c r="A4147" t="s">
        <v>1052</v>
      </c>
      <c r="B4147"/>
      <c r="C4147" t="s">
        <v>772</v>
      </c>
      <c r="D4147"/>
      <c r="E4147" t="s">
        <v>5182</v>
      </c>
      <c r="F4147" s="67"/>
      <c r="G4147" s="67"/>
      <c r="H4147" s="67"/>
    </row>
    <row r="4148" spans="1:8" s="2" customFormat="1" x14ac:dyDescent="0.25">
      <c r="A4148" t="s">
        <v>1052</v>
      </c>
      <c r="B4148"/>
      <c r="C4148" t="s">
        <v>772</v>
      </c>
      <c r="D4148"/>
      <c r="E4148" t="s">
        <v>5183</v>
      </c>
      <c r="F4148" s="67"/>
      <c r="G4148" s="67"/>
      <c r="H4148" s="67"/>
    </row>
    <row r="4149" spans="1:8" s="2" customFormat="1" x14ac:dyDescent="0.25">
      <c r="A4149" t="s">
        <v>1052</v>
      </c>
      <c r="B4149"/>
      <c r="C4149" t="s">
        <v>772</v>
      </c>
      <c r="D4149"/>
      <c r="E4149" t="s">
        <v>5184</v>
      </c>
      <c r="F4149" s="67"/>
      <c r="G4149" s="67"/>
      <c r="H4149" s="67"/>
    </row>
    <row r="4150" spans="1:8" s="2" customFormat="1" x14ac:dyDescent="0.25">
      <c r="A4150" t="s">
        <v>1052</v>
      </c>
      <c r="B4150"/>
      <c r="C4150" t="s">
        <v>772</v>
      </c>
      <c r="D4150"/>
      <c r="E4150" t="s">
        <v>5185</v>
      </c>
      <c r="F4150" s="67"/>
      <c r="G4150" s="67"/>
      <c r="H4150" s="67"/>
    </row>
    <row r="4151" spans="1:8" s="2" customFormat="1" x14ac:dyDescent="0.25">
      <c r="A4151" t="s">
        <v>1052</v>
      </c>
      <c r="B4151"/>
      <c r="C4151" t="s">
        <v>772</v>
      </c>
      <c r="D4151"/>
      <c r="E4151" t="s">
        <v>5186</v>
      </c>
      <c r="F4151" s="67"/>
      <c r="G4151" s="67"/>
      <c r="H4151" s="67"/>
    </row>
    <row r="4152" spans="1:8" s="2" customFormat="1" x14ac:dyDescent="0.25">
      <c r="A4152" t="s">
        <v>1052</v>
      </c>
      <c r="B4152"/>
      <c r="C4152" t="s">
        <v>772</v>
      </c>
      <c r="D4152"/>
      <c r="E4152" t="s">
        <v>2715</v>
      </c>
      <c r="F4152" s="67"/>
      <c r="G4152" s="67"/>
      <c r="H4152" s="67"/>
    </row>
    <row r="4153" spans="1:8" s="2" customFormat="1" x14ac:dyDescent="0.25">
      <c r="A4153" t="s">
        <v>1052</v>
      </c>
      <c r="B4153"/>
      <c r="C4153" t="s">
        <v>772</v>
      </c>
      <c r="D4153"/>
      <c r="E4153" t="s">
        <v>5187</v>
      </c>
      <c r="F4153" s="67"/>
      <c r="G4153" s="67"/>
      <c r="H4153" s="67"/>
    </row>
    <row r="4154" spans="1:8" s="2" customFormat="1" x14ac:dyDescent="0.25">
      <c r="A4154" t="s">
        <v>1052</v>
      </c>
      <c r="B4154"/>
      <c r="C4154" t="s">
        <v>772</v>
      </c>
      <c r="D4154"/>
      <c r="E4154" t="s">
        <v>5188</v>
      </c>
      <c r="F4154" s="67"/>
      <c r="G4154" s="67"/>
      <c r="H4154" s="67"/>
    </row>
    <row r="4155" spans="1:8" s="2" customFormat="1" x14ac:dyDescent="0.25">
      <c r="A4155" t="s">
        <v>1052</v>
      </c>
      <c r="B4155"/>
      <c r="C4155" t="s">
        <v>772</v>
      </c>
      <c r="D4155"/>
      <c r="E4155" t="s">
        <v>5189</v>
      </c>
      <c r="F4155" s="67"/>
      <c r="G4155" s="67"/>
      <c r="H4155" s="67"/>
    </row>
    <row r="4156" spans="1:8" s="2" customFormat="1" x14ac:dyDescent="0.25">
      <c r="A4156" t="s">
        <v>1052</v>
      </c>
      <c r="B4156"/>
      <c r="C4156" t="s">
        <v>777</v>
      </c>
      <c r="D4156"/>
      <c r="E4156" t="s">
        <v>5190</v>
      </c>
      <c r="F4156" s="67"/>
      <c r="G4156" s="67"/>
      <c r="H4156" s="67"/>
    </row>
    <row r="4157" spans="1:8" s="2" customFormat="1" x14ac:dyDescent="0.25">
      <c r="A4157" t="s">
        <v>1052</v>
      </c>
      <c r="B4157"/>
      <c r="C4157" t="s">
        <v>777</v>
      </c>
      <c r="D4157"/>
      <c r="E4157" t="s">
        <v>5191</v>
      </c>
      <c r="F4157" s="67"/>
      <c r="G4157" s="67"/>
      <c r="H4157" s="67"/>
    </row>
    <row r="4158" spans="1:8" s="2" customFormat="1" x14ac:dyDescent="0.25">
      <c r="A4158" t="s">
        <v>1052</v>
      </c>
      <c r="B4158"/>
      <c r="C4158" t="s">
        <v>777</v>
      </c>
      <c r="D4158"/>
      <c r="E4158" t="s">
        <v>5192</v>
      </c>
      <c r="F4158" s="67"/>
      <c r="G4158" s="67"/>
      <c r="H4158" s="67"/>
    </row>
    <row r="4159" spans="1:8" s="2" customFormat="1" x14ac:dyDescent="0.25">
      <c r="A4159" t="s">
        <v>1052</v>
      </c>
      <c r="B4159"/>
      <c r="C4159" t="s">
        <v>777</v>
      </c>
      <c r="D4159"/>
      <c r="E4159" t="s">
        <v>5193</v>
      </c>
      <c r="F4159" s="67"/>
      <c r="G4159" s="67"/>
      <c r="H4159" s="67"/>
    </row>
    <row r="4160" spans="1:8" s="2" customFormat="1" x14ac:dyDescent="0.25">
      <c r="A4160" t="s">
        <v>1052</v>
      </c>
      <c r="B4160"/>
      <c r="C4160" t="s">
        <v>777</v>
      </c>
      <c r="D4160"/>
      <c r="E4160" t="s">
        <v>5194</v>
      </c>
      <c r="F4160" s="67"/>
      <c r="G4160" s="67"/>
      <c r="H4160" s="67"/>
    </row>
    <row r="4161" spans="1:8" s="2" customFormat="1" x14ac:dyDescent="0.25">
      <c r="A4161" t="s">
        <v>1052</v>
      </c>
      <c r="B4161"/>
      <c r="C4161" t="s">
        <v>777</v>
      </c>
      <c r="D4161"/>
      <c r="E4161" t="s">
        <v>5195</v>
      </c>
      <c r="F4161" s="67"/>
      <c r="G4161" s="67"/>
      <c r="H4161" s="67"/>
    </row>
    <row r="4162" spans="1:8" s="2" customFormat="1" x14ac:dyDescent="0.25">
      <c r="A4162" t="s">
        <v>1052</v>
      </c>
      <c r="B4162"/>
      <c r="C4162" t="s">
        <v>777</v>
      </c>
      <c r="D4162"/>
      <c r="E4162" t="s">
        <v>5196</v>
      </c>
      <c r="F4162" s="67"/>
      <c r="G4162" s="67"/>
      <c r="H4162" s="67"/>
    </row>
    <row r="4163" spans="1:8" s="2" customFormat="1" x14ac:dyDescent="0.25">
      <c r="A4163" t="s">
        <v>1052</v>
      </c>
      <c r="B4163"/>
      <c r="C4163" t="s">
        <v>777</v>
      </c>
      <c r="D4163"/>
      <c r="E4163" t="s">
        <v>5197</v>
      </c>
      <c r="F4163" s="67"/>
      <c r="G4163" s="67"/>
      <c r="H4163" s="67"/>
    </row>
    <row r="4164" spans="1:8" s="2" customFormat="1" x14ac:dyDescent="0.25">
      <c r="A4164" t="s">
        <v>1052</v>
      </c>
      <c r="B4164"/>
      <c r="C4164" t="s">
        <v>777</v>
      </c>
      <c r="D4164"/>
      <c r="E4164" t="s">
        <v>5198</v>
      </c>
      <c r="F4164" s="67"/>
      <c r="G4164" s="67"/>
      <c r="H4164" s="67"/>
    </row>
    <row r="4165" spans="1:8" s="2" customFormat="1" x14ac:dyDescent="0.25">
      <c r="A4165" t="s">
        <v>1052</v>
      </c>
      <c r="B4165"/>
      <c r="C4165" t="s">
        <v>777</v>
      </c>
      <c r="D4165"/>
      <c r="E4165" t="s">
        <v>5199</v>
      </c>
      <c r="F4165" s="67"/>
      <c r="G4165" s="67"/>
      <c r="H4165" s="67"/>
    </row>
    <row r="4166" spans="1:8" s="2" customFormat="1" x14ac:dyDescent="0.25">
      <c r="A4166" t="s">
        <v>1052</v>
      </c>
      <c r="B4166"/>
      <c r="C4166" t="s">
        <v>777</v>
      </c>
      <c r="D4166"/>
      <c r="E4166" t="s">
        <v>5200</v>
      </c>
      <c r="F4166" s="67"/>
      <c r="G4166" s="67"/>
      <c r="H4166" s="67"/>
    </row>
    <row r="4167" spans="1:8" s="2" customFormat="1" x14ac:dyDescent="0.25">
      <c r="A4167" t="s">
        <v>1052</v>
      </c>
      <c r="B4167"/>
      <c r="C4167" t="s">
        <v>777</v>
      </c>
      <c r="D4167"/>
      <c r="E4167" t="s">
        <v>5201</v>
      </c>
      <c r="F4167" s="67"/>
      <c r="G4167" s="67"/>
      <c r="H4167" s="67"/>
    </row>
    <row r="4168" spans="1:8" s="2" customFormat="1" x14ac:dyDescent="0.25">
      <c r="A4168" t="s">
        <v>1052</v>
      </c>
      <c r="B4168"/>
      <c r="C4168" t="s">
        <v>777</v>
      </c>
      <c r="D4168"/>
      <c r="E4168" t="s">
        <v>5202</v>
      </c>
      <c r="F4168" s="67"/>
      <c r="G4168" s="67"/>
      <c r="H4168" s="67"/>
    </row>
    <row r="4169" spans="1:8" s="2" customFormat="1" x14ac:dyDescent="0.25">
      <c r="A4169" t="s">
        <v>1052</v>
      </c>
      <c r="B4169"/>
      <c r="C4169" t="s">
        <v>777</v>
      </c>
      <c r="D4169"/>
      <c r="E4169" t="s">
        <v>5203</v>
      </c>
      <c r="F4169" s="67"/>
      <c r="G4169" s="67"/>
      <c r="H4169" s="67"/>
    </row>
    <row r="4170" spans="1:8" s="2" customFormat="1" x14ac:dyDescent="0.25">
      <c r="A4170" t="s">
        <v>1052</v>
      </c>
      <c r="B4170"/>
      <c r="C4170" t="s">
        <v>777</v>
      </c>
      <c r="D4170"/>
      <c r="E4170" t="s">
        <v>5204</v>
      </c>
      <c r="F4170" s="67"/>
      <c r="G4170" s="67"/>
      <c r="H4170" s="67"/>
    </row>
    <row r="4171" spans="1:8" s="2" customFormat="1" x14ac:dyDescent="0.25">
      <c r="A4171" t="s">
        <v>1052</v>
      </c>
      <c r="B4171"/>
      <c r="C4171" t="s">
        <v>777</v>
      </c>
      <c r="D4171"/>
      <c r="E4171" t="s">
        <v>5205</v>
      </c>
      <c r="F4171" s="67"/>
      <c r="G4171" s="67"/>
      <c r="H4171" s="67"/>
    </row>
    <row r="4172" spans="1:8" s="2" customFormat="1" x14ac:dyDescent="0.25">
      <c r="A4172" t="s">
        <v>1052</v>
      </c>
      <c r="B4172"/>
      <c r="C4172" t="s">
        <v>777</v>
      </c>
      <c r="D4172"/>
      <c r="E4172" t="s">
        <v>5206</v>
      </c>
      <c r="F4172" s="67"/>
      <c r="G4172" s="67"/>
      <c r="H4172" s="67"/>
    </row>
    <row r="4173" spans="1:8" s="2" customFormat="1" x14ac:dyDescent="0.25">
      <c r="A4173" t="s">
        <v>1052</v>
      </c>
      <c r="B4173"/>
      <c r="C4173" t="s">
        <v>777</v>
      </c>
      <c r="D4173"/>
      <c r="E4173" t="s">
        <v>5207</v>
      </c>
      <c r="F4173" s="67"/>
      <c r="G4173" s="67"/>
      <c r="H4173" s="67"/>
    </row>
    <row r="4174" spans="1:8" s="2" customFormat="1" x14ac:dyDescent="0.25">
      <c r="A4174" t="s">
        <v>1052</v>
      </c>
      <c r="B4174"/>
      <c r="C4174" t="s">
        <v>777</v>
      </c>
      <c r="D4174"/>
      <c r="E4174" t="s">
        <v>5208</v>
      </c>
      <c r="F4174" s="67"/>
      <c r="G4174" s="67"/>
      <c r="H4174" s="67"/>
    </row>
    <row r="4175" spans="1:8" s="2" customFormat="1" x14ac:dyDescent="0.25">
      <c r="A4175" t="s">
        <v>1052</v>
      </c>
      <c r="B4175"/>
      <c r="C4175" t="s">
        <v>777</v>
      </c>
      <c r="D4175"/>
      <c r="E4175" t="s">
        <v>5209</v>
      </c>
      <c r="F4175" s="67"/>
      <c r="G4175" s="67"/>
      <c r="H4175" s="67"/>
    </row>
    <row r="4176" spans="1:8" s="2" customFormat="1" x14ac:dyDescent="0.25">
      <c r="A4176" t="s">
        <v>1052</v>
      </c>
      <c r="B4176"/>
      <c r="C4176" t="s">
        <v>777</v>
      </c>
      <c r="D4176"/>
      <c r="E4176" t="s">
        <v>5210</v>
      </c>
      <c r="F4176" s="67"/>
      <c r="G4176" s="67"/>
      <c r="H4176" s="67"/>
    </row>
    <row r="4177" spans="1:8" s="2" customFormat="1" x14ac:dyDescent="0.25">
      <c r="A4177" t="s">
        <v>1052</v>
      </c>
      <c r="B4177"/>
      <c r="C4177" t="s">
        <v>777</v>
      </c>
      <c r="D4177"/>
      <c r="E4177" t="s">
        <v>5211</v>
      </c>
      <c r="F4177" s="67"/>
      <c r="G4177" s="67"/>
      <c r="H4177" s="67"/>
    </row>
    <row r="4178" spans="1:8" s="2" customFormat="1" x14ac:dyDescent="0.25">
      <c r="A4178" t="s">
        <v>1052</v>
      </c>
      <c r="B4178"/>
      <c r="C4178" t="s">
        <v>777</v>
      </c>
      <c r="D4178"/>
      <c r="E4178" t="s">
        <v>5212</v>
      </c>
      <c r="F4178" s="67"/>
      <c r="G4178" s="67"/>
      <c r="H4178" s="67"/>
    </row>
    <row r="4179" spans="1:8" s="2" customFormat="1" x14ac:dyDescent="0.25">
      <c r="A4179" t="s">
        <v>1052</v>
      </c>
      <c r="B4179"/>
      <c r="C4179" t="s">
        <v>777</v>
      </c>
      <c r="D4179"/>
      <c r="E4179" t="s">
        <v>2011</v>
      </c>
      <c r="F4179" s="67"/>
      <c r="G4179" s="67"/>
      <c r="H4179" s="67"/>
    </row>
    <row r="4180" spans="1:8" s="2" customFormat="1" x14ac:dyDescent="0.25">
      <c r="A4180" t="s">
        <v>1052</v>
      </c>
      <c r="B4180"/>
      <c r="C4180" t="s">
        <v>777</v>
      </c>
      <c r="D4180"/>
      <c r="E4180" t="s">
        <v>5213</v>
      </c>
      <c r="F4180" s="67"/>
      <c r="G4180" s="67"/>
      <c r="H4180" s="67"/>
    </row>
    <row r="4181" spans="1:8" s="2" customFormat="1" x14ac:dyDescent="0.25">
      <c r="A4181" t="s">
        <v>1052</v>
      </c>
      <c r="B4181"/>
      <c r="C4181" t="s">
        <v>777</v>
      </c>
      <c r="D4181"/>
      <c r="E4181" t="s">
        <v>5214</v>
      </c>
      <c r="F4181" s="67"/>
      <c r="G4181" s="67"/>
      <c r="H4181" s="67"/>
    </row>
    <row r="4182" spans="1:8" s="2" customFormat="1" x14ac:dyDescent="0.25">
      <c r="A4182" t="s">
        <v>1052</v>
      </c>
      <c r="B4182"/>
      <c r="C4182" t="s">
        <v>777</v>
      </c>
      <c r="D4182"/>
      <c r="E4182" t="s">
        <v>5215</v>
      </c>
      <c r="F4182" s="67"/>
      <c r="G4182" s="67"/>
      <c r="H4182" s="67"/>
    </row>
    <row r="4183" spans="1:8" s="2" customFormat="1" x14ac:dyDescent="0.25">
      <c r="A4183" t="s">
        <v>1052</v>
      </c>
      <c r="B4183"/>
      <c r="C4183" t="s">
        <v>777</v>
      </c>
      <c r="D4183"/>
      <c r="E4183" t="s">
        <v>5216</v>
      </c>
      <c r="F4183" s="67"/>
      <c r="G4183" s="67"/>
      <c r="H4183" s="67"/>
    </row>
    <row r="4184" spans="1:8" s="2" customFormat="1" x14ac:dyDescent="0.25">
      <c r="A4184" t="s">
        <v>1052</v>
      </c>
      <c r="B4184"/>
      <c r="C4184" t="s">
        <v>777</v>
      </c>
      <c r="D4184"/>
      <c r="E4184" t="s">
        <v>5217</v>
      </c>
      <c r="F4184" s="67"/>
      <c r="G4184" s="67"/>
      <c r="H4184" s="67"/>
    </row>
    <row r="4185" spans="1:8" s="2" customFormat="1" x14ac:dyDescent="0.25">
      <c r="A4185" t="s">
        <v>1052</v>
      </c>
      <c r="B4185"/>
      <c r="C4185" t="s">
        <v>777</v>
      </c>
      <c r="D4185"/>
      <c r="E4185" t="s">
        <v>5218</v>
      </c>
      <c r="F4185" s="67"/>
      <c r="G4185" s="67"/>
      <c r="H4185" s="67"/>
    </row>
    <row r="4186" spans="1:8" s="2" customFormat="1" x14ac:dyDescent="0.25">
      <c r="A4186" t="s">
        <v>1052</v>
      </c>
      <c r="B4186"/>
      <c r="C4186" t="s">
        <v>777</v>
      </c>
      <c r="D4186"/>
      <c r="E4186" t="s">
        <v>5219</v>
      </c>
      <c r="F4186" s="67"/>
      <c r="G4186" s="67"/>
      <c r="H4186" s="67"/>
    </row>
    <row r="4187" spans="1:8" s="2" customFormat="1" x14ac:dyDescent="0.25">
      <c r="A4187" t="s">
        <v>1052</v>
      </c>
      <c r="B4187"/>
      <c r="C4187" t="s">
        <v>777</v>
      </c>
      <c r="D4187"/>
      <c r="E4187" t="s">
        <v>5220</v>
      </c>
      <c r="F4187" s="67"/>
      <c r="G4187" s="67"/>
      <c r="H4187" s="67"/>
    </row>
    <row r="4188" spans="1:8" s="2" customFormat="1" x14ac:dyDescent="0.25">
      <c r="A4188" t="s">
        <v>1052</v>
      </c>
      <c r="B4188"/>
      <c r="C4188" t="s">
        <v>777</v>
      </c>
      <c r="D4188"/>
      <c r="E4188" t="s">
        <v>5221</v>
      </c>
      <c r="F4188" s="67"/>
      <c r="G4188" s="67"/>
      <c r="H4188" s="67"/>
    </row>
    <row r="4189" spans="1:8" s="2" customFormat="1" x14ac:dyDescent="0.25">
      <c r="A4189" t="s">
        <v>1052</v>
      </c>
      <c r="B4189"/>
      <c r="C4189" t="s">
        <v>777</v>
      </c>
      <c r="D4189"/>
      <c r="E4189" t="s">
        <v>5222</v>
      </c>
      <c r="F4189" s="67"/>
      <c r="G4189" s="67"/>
      <c r="H4189" s="67"/>
    </row>
    <row r="4190" spans="1:8" s="2" customFormat="1" x14ac:dyDescent="0.25">
      <c r="A4190" t="s">
        <v>1052</v>
      </c>
      <c r="B4190"/>
      <c r="C4190" t="s">
        <v>777</v>
      </c>
      <c r="D4190"/>
      <c r="E4190" t="s">
        <v>5223</v>
      </c>
      <c r="F4190" s="67"/>
      <c r="G4190" s="67"/>
      <c r="H4190" s="67"/>
    </row>
    <row r="4191" spans="1:8" s="2" customFormat="1" x14ac:dyDescent="0.25">
      <c r="A4191" t="s">
        <v>1052</v>
      </c>
      <c r="B4191"/>
      <c r="C4191" t="s">
        <v>777</v>
      </c>
      <c r="D4191"/>
      <c r="E4191" t="s">
        <v>5224</v>
      </c>
      <c r="F4191" s="67"/>
      <c r="G4191" s="67"/>
      <c r="H4191" s="67"/>
    </row>
    <row r="4192" spans="1:8" s="2" customFormat="1" x14ac:dyDescent="0.25">
      <c r="A4192" t="s">
        <v>1052</v>
      </c>
      <c r="B4192"/>
      <c r="C4192" t="s">
        <v>777</v>
      </c>
      <c r="D4192"/>
      <c r="E4192" t="s">
        <v>5225</v>
      </c>
      <c r="F4192" s="67"/>
      <c r="G4192" s="67"/>
      <c r="H4192" s="67"/>
    </row>
    <row r="4193" spans="1:8" s="2" customFormat="1" x14ac:dyDescent="0.25">
      <c r="A4193" t="s">
        <v>1052</v>
      </c>
      <c r="B4193"/>
      <c r="C4193" t="s">
        <v>777</v>
      </c>
      <c r="D4193"/>
      <c r="E4193" t="s">
        <v>5226</v>
      </c>
      <c r="F4193" s="67"/>
      <c r="G4193" s="67"/>
      <c r="H4193" s="67"/>
    </row>
    <row r="4194" spans="1:8" s="2" customFormat="1" x14ac:dyDescent="0.25">
      <c r="A4194" t="s">
        <v>1052</v>
      </c>
      <c r="B4194"/>
      <c r="C4194" t="s">
        <v>777</v>
      </c>
      <c r="D4194"/>
      <c r="E4194" t="s">
        <v>5227</v>
      </c>
      <c r="F4194" s="67"/>
      <c r="G4194" s="67"/>
      <c r="H4194" s="67"/>
    </row>
    <row r="4195" spans="1:8" s="2" customFormat="1" x14ac:dyDescent="0.25">
      <c r="A4195" t="s">
        <v>1052</v>
      </c>
      <c r="B4195"/>
      <c r="C4195" t="s">
        <v>777</v>
      </c>
      <c r="D4195"/>
      <c r="E4195" t="s">
        <v>5228</v>
      </c>
      <c r="F4195" s="67"/>
      <c r="G4195" s="67"/>
      <c r="H4195" s="67"/>
    </row>
    <row r="4196" spans="1:8" s="2" customFormat="1" x14ac:dyDescent="0.25">
      <c r="A4196" t="s">
        <v>1052</v>
      </c>
      <c r="B4196"/>
      <c r="C4196" t="s">
        <v>777</v>
      </c>
      <c r="D4196"/>
      <c r="E4196" t="s">
        <v>5229</v>
      </c>
      <c r="F4196" s="67"/>
      <c r="G4196" s="67"/>
      <c r="H4196" s="67"/>
    </row>
    <row r="4197" spans="1:8" s="2" customFormat="1" x14ac:dyDescent="0.25">
      <c r="A4197" t="s">
        <v>1052</v>
      </c>
      <c r="B4197"/>
      <c r="C4197" t="s">
        <v>777</v>
      </c>
      <c r="D4197"/>
      <c r="E4197" t="s">
        <v>5230</v>
      </c>
      <c r="F4197" s="67"/>
      <c r="G4197" s="67"/>
      <c r="H4197" s="67"/>
    </row>
    <row r="4198" spans="1:8" s="2" customFormat="1" x14ac:dyDescent="0.25">
      <c r="A4198" t="s">
        <v>1052</v>
      </c>
      <c r="B4198"/>
      <c r="C4198" t="s">
        <v>777</v>
      </c>
      <c r="D4198"/>
      <c r="E4198" t="s">
        <v>5231</v>
      </c>
      <c r="F4198" s="67"/>
      <c r="G4198" s="67"/>
      <c r="H4198" s="67"/>
    </row>
    <row r="4199" spans="1:8" s="2" customFormat="1" x14ac:dyDescent="0.25">
      <c r="A4199" t="s">
        <v>1052</v>
      </c>
      <c r="B4199"/>
      <c r="C4199" t="s">
        <v>777</v>
      </c>
      <c r="D4199"/>
      <c r="E4199" t="s">
        <v>5232</v>
      </c>
      <c r="F4199" s="67"/>
      <c r="G4199" s="67"/>
      <c r="H4199" s="67"/>
    </row>
    <row r="4200" spans="1:8" s="2" customFormat="1" x14ac:dyDescent="0.25">
      <c r="A4200" t="s">
        <v>1052</v>
      </c>
      <c r="B4200"/>
      <c r="C4200" t="s">
        <v>777</v>
      </c>
      <c r="D4200"/>
      <c r="E4200" t="s">
        <v>5233</v>
      </c>
      <c r="F4200" s="67"/>
      <c r="G4200" s="67"/>
      <c r="H4200" s="67"/>
    </row>
    <row r="4201" spans="1:8" s="2" customFormat="1" x14ac:dyDescent="0.25">
      <c r="A4201" t="s">
        <v>1052</v>
      </c>
      <c r="B4201"/>
      <c r="C4201" t="s">
        <v>777</v>
      </c>
      <c r="D4201"/>
      <c r="E4201" t="s">
        <v>5234</v>
      </c>
      <c r="F4201" s="67"/>
      <c r="G4201" s="67"/>
      <c r="H4201" s="67"/>
    </row>
    <row r="4202" spans="1:8" s="2" customFormat="1" x14ac:dyDescent="0.25">
      <c r="A4202" t="s">
        <v>1052</v>
      </c>
      <c r="B4202"/>
      <c r="C4202" t="s">
        <v>777</v>
      </c>
      <c r="D4202"/>
      <c r="E4202" t="s">
        <v>5235</v>
      </c>
      <c r="F4202" s="67"/>
      <c r="G4202" s="67"/>
      <c r="H4202" s="67"/>
    </row>
    <row r="4203" spans="1:8" s="2" customFormat="1" x14ac:dyDescent="0.25">
      <c r="A4203" t="s">
        <v>1052</v>
      </c>
      <c r="B4203"/>
      <c r="C4203" t="s">
        <v>777</v>
      </c>
      <c r="D4203"/>
      <c r="E4203" t="s">
        <v>5236</v>
      </c>
      <c r="F4203" s="67"/>
      <c r="G4203" s="67"/>
      <c r="H4203" s="67"/>
    </row>
    <row r="4204" spans="1:8" s="2" customFormat="1" x14ac:dyDescent="0.25">
      <c r="A4204" t="s">
        <v>1052</v>
      </c>
      <c r="B4204"/>
      <c r="C4204" t="s">
        <v>777</v>
      </c>
      <c r="D4204"/>
      <c r="E4204" t="s">
        <v>5237</v>
      </c>
      <c r="F4204" s="67"/>
      <c r="G4204" s="67"/>
      <c r="H4204" s="67"/>
    </row>
    <row r="4205" spans="1:8" s="2" customFormat="1" x14ac:dyDescent="0.25">
      <c r="A4205" t="s">
        <v>1052</v>
      </c>
      <c r="B4205"/>
      <c r="C4205" t="s">
        <v>777</v>
      </c>
      <c r="D4205"/>
      <c r="E4205" t="s">
        <v>5238</v>
      </c>
      <c r="F4205" s="67"/>
      <c r="G4205" s="67"/>
      <c r="H4205" s="67"/>
    </row>
    <row r="4206" spans="1:8" s="2" customFormat="1" x14ac:dyDescent="0.25">
      <c r="A4206" t="s">
        <v>1052</v>
      </c>
      <c r="B4206"/>
      <c r="C4206" t="s">
        <v>777</v>
      </c>
      <c r="D4206"/>
      <c r="E4206" t="s">
        <v>1104</v>
      </c>
      <c r="F4206" s="67"/>
      <c r="G4206" s="67"/>
      <c r="H4206" s="67"/>
    </row>
    <row r="4207" spans="1:8" s="2" customFormat="1" x14ac:dyDescent="0.25">
      <c r="A4207" t="s">
        <v>1052</v>
      </c>
      <c r="B4207"/>
      <c r="C4207" t="s">
        <v>5239</v>
      </c>
      <c r="D4207"/>
      <c r="E4207" t="s">
        <v>5240</v>
      </c>
      <c r="F4207" s="67"/>
      <c r="G4207" s="67"/>
      <c r="H4207" s="67"/>
    </row>
    <row r="4208" spans="1:8" s="2" customFormat="1" x14ac:dyDescent="0.25">
      <c r="A4208" t="s">
        <v>1052</v>
      </c>
      <c r="B4208"/>
      <c r="C4208" t="s">
        <v>5239</v>
      </c>
      <c r="D4208"/>
      <c r="E4208" t="s">
        <v>5241</v>
      </c>
      <c r="F4208" s="67"/>
      <c r="G4208" s="67"/>
      <c r="H4208" s="67"/>
    </row>
    <row r="4209" spans="1:8" s="2" customFormat="1" x14ac:dyDescent="0.25">
      <c r="A4209" t="s">
        <v>1052</v>
      </c>
      <c r="B4209"/>
      <c r="C4209" t="s">
        <v>5239</v>
      </c>
      <c r="D4209"/>
      <c r="E4209" t="s">
        <v>5242</v>
      </c>
      <c r="F4209" s="67"/>
      <c r="G4209" s="67"/>
      <c r="H4209" s="67"/>
    </row>
    <row r="4210" spans="1:8" s="2" customFormat="1" x14ac:dyDescent="0.25">
      <c r="A4210" t="s">
        <v>1052</v>
      </c>
      <c r="B4210"/>
      <c r="C4210" t="s">
        <v>5239</v>
      </c>
      <c r="D4210"/>
      <c r="E4210" t="s">
        <v>5243</v>
      </c>
      <c r="F4210" s="67"/>
      <c r="G4210" s="67"/>
      <c r="H4210" s="67"/>
    </row>
    <row r="4211" spans="1:8" s="2" customFormat="1" x14ac:dyDescent="0.25">
      <c r="A4211" t="s">
        <v>1052</v>
      </c>
      <c r="B4211"/>
      <c r="C4211" t="s">
        <v>5239</v>
      </c>
      <c r="D4211"/>
      <c r="E4211" t="s">
        <v>5244</v>
      </c>
      <c r="F4211" s="67"/>
      <c r="G4211" s="67"/>
      <c r="H4211" s="67"/>
    </row>
    <row r="4212" spans="1:8" s="2" customFormat="1" x14ac:dyDescent="0.25">
      <c r="A4212" t="s">
        <v>1052</v>
      </c>
      <c r="B4212"/>
      <c r="C4212" t="s">
        <v>5239</v>
      </c>
      <c r="D4212"/>
      <c r="E4212" t="s">
        <v>5245</v>
      </c>
      <c r="F4212" s="67"/>
      <c r="G4212" s="67"/>
      <c r="H4212" s="67"/>
    </row>
    <row r="4213" spans="1:8" s="2" customFormat="1" x14ac:dyDescent="0.25">
      <c r="A4213" t="s">
        <v>1052</v>
      </c>
      <c r="B4213"/>
      <c r="C4213" t="s">
        <v>5239</v>
      </c>
      <c r="D4213"/>
      <c r="E4213" t="s">
        <v>5246</v>
      </c>
      <c r="F4213" s="67"/>
      <c r="G4213" s="67"/>
      <c r="H4213" s="67"/>
    </row>
    <row r="4214" spans="1:8" s="2" customFormat="1" x14ac:dyDescent="0.25">
      <c r="A4214" t="s">
        <v>1052</v>
      </c>
      <c r="B4214"/>
      <c r="C4214" t="s">
        <v>5239</v>
      </c>
      <c r="D4214"/>
      <c r="E4214" t="s">
        <v>5247</v>
      </c>
      <c r="F4214" s="67"/>
      <c r="G4214" s="67"/>
      <c r="H4214" s="67"/>
    </row>
    <row r="4215" spans="1:8" s="2" customFormat="1" x14ac:dyDescent="0.25">
      <c r="A4215" t="s">
        <v>1052</v>
      </c>
      <c r="B4215"/>
      <c r="C4215" t="s">
        <v>5239</v>
      </c>
      <c r="D4215"/>
      <c r="E4215" t="s">
        <v>5248</v>
      </c>
      <c r="F4215" s="67"/>
      <c r="G4215" s="67"/>
      <c r="H4215" s="67"/>
    </row>
    <row r="4216" spans="1:8" s="2" customFormat="1" x14ac:dyDescent="0.25">
      <c r="A4216" t="s">
        <v>1052</v>
      </c>
      <c r="B4216"/>
      <c r="C4216" t="s">
        <v>5239</v>
      </c>
      <c r="D4216"/>
      <c r="E4216" t="s">
        <v>5249</v>
      </c>
      <c r="F4216" s="67"/>
      <c r="G4216" s="67"/>
      <c r="H4216" s="67"/>
    </row>
    <row r="4217" spans="1:8" s="2" customFormat="1" x14ac:dyDescent="0.25">
      <c r="A4217" t="s">
        <v>1052</v>
      </c>
      <c r="B4217"/>
      <c r="C4217" t="s">
        <v>5239</v>
      </c>
      <c r="D4217"/>
      <c r="E4217" t="s">
        <v>5250</v>
      </c>
      <c r="F4217" s="67"/>
      <c r="G4217" s="67"/>
      <c r="H4217" s="67"/>
    </row>
    <row r="4218" spans="1:8" s="2" customFormat="1" x14ac:dyDescent="0.25">
      <c r="A4218" t="s">
        <v>1052</v>
      </c>
      <c r="B4218"/>
      <c r="C4218" t="s">
        <v>5239</v>
      </c>
      <c r="D4218"/>
      <c r="E4218" t="s">
        <v>5251</v>
      </c>
      <c r="F4218" s="67"/>
      <c r="G4218" s="67"/>
      <c r="H4218" s="67"/>
    </row>
    <row r="4219" spans="1:8" s="2" customFormat="1" x14ac:dyDescent="0.25">
      <c r="A4219" t="s">
        <v>1052</v>
      </c>
      <c r="B4219"/>
      <c r="C4219" t="s">
        <v>5239</v>
      </c>
      <c r="D4219"/>
      <c r="E4219" t="s">
        <v>5252</v>
      </c>
      <c r="F4219" s="67"/>
      <c r="G4219" s="67"/>
      <c r="H4219" s="67"/>
    </row>
    <row r="4220" spans="1:8" s="2" customFormat="1" x14ac:dyDescent="0.25">
      <c r="A4220" t="s">
        <v>1052</v>
      </c>
      <c r="B4220"/>
      <c r="C4220" t="s">
        <v>5239</v>
      </c>
      <c r="D4220"/>
      <c r="E4220" t="s">
        <v>5253</v>
      </c>
      <c r="F4220" s="67"/>
      <c r="G4220" s="67"/>
      <c r="H4220" s="67"/>
    </row>
    <row r="4221" spans="1:8" s="2" customFormat="1" x14ac:dyDescent="0.25">
      <c r="A4221" t="s">
        <v>1052</v>
      </c>
      <c r="B4221"/>
      <c r="C4221" t="s">
        <v>5239</v>
      </c>
      <c r="D4221"/>
      <c r="E4221" t="s">
        <v>5254</v>
      </c>
      <c r="F4221" s="67"/>
      <c r="G4221" s="67"/>
      <c r="H4221" s="67"/>
    </row>
    <row r="4222" spans="1:8" s="2" customFormat="1" x14ac:dyDescent="0.25">
      <c r="A4222" t="s">
        <v>1052</v>
      </c>
      <c r="B4222"/>
      <c r="C4222" t="s">
        <v>5239</v>
      </c>
      <c r="D4222"/>
      <c r="E4222" t="s">
        <v>5255</v>
      </c>
      <c r="F4222" s="67"/>
      <c r="G4222" s="67"/>
      <c r="H4222" s="67"/>
    </row>
    <row r="4223" spans="1:8" s="2" customFormat="1" x14ac:dyDescent="0.25">
      <c r="A4223" t="s">
        <v>1052</v>
      </c>
      <c r="B4223"/>
      <c r="C4223" t="s">
        <v>5239</v>
      </c>
      <c r="D4223"/>
      <c r="E4223" t="s">
        <v>5256</v>
      </c>
      <c r="F4223" s="67"/>
      <c r="G4223" s="67"/>
      <c r="H4223" s="67"/>
    </row>
    <row r="4224" spans="1:8" s="2" customFormat="1" x14ac:dyDescent="0.25">
      <c r="A4224" t="s">
        <v>1052</v>
      </c>
      <c r="B4224"/>
      <c r="C4224" t="s">
        <v>5239</v>
      </c>
      <c r="D4224"/>
      <c r="E4224" t="s">
        <v>5257</v>
      </c>
      <c r="F4224" s="67"/>
      <c r="G4224" s="67"/>
      <c r="H4224" s="67"/>
    </row>
    <row r="4225" spans="1:8" s="2" customFormat="1" x14ac:dyDescent="0.25">
      <c r="A4225" t="s">
        <v>1052</v>
      </c>
      <c r="B4225"/>
      <c r="C4225" t="s">
        <v>5239</v>
      </c>
      <c r="D4225"/>
      <c r="E4225" t="s">
        <v>5258</v>
      </c>
      <c r="F4225" s="67"/>
      <c r="G4225" s="67"/>
      <c r="H4225" s="67"/>
    </row>
    <row r="4226" spans="1:8" s="2" customFormat="1" x14ac:dyDescent="0.25">
      <c r="A4226" t="s">
        <v>1052</v>
      </c>
      <c r="B4226"/>
      <c r="C4226" t="s">
        <v>5239</v>
      </c>
      <c r="D4226"/>
      <c r="E4226" t="s">
        <v>5259</v>
      </c>
      <c r="F4226" s="67"/>
      <c r="G4226" s="67"/>
      <c r="H4226" s="67"/>
    </row>
    <row r="4227" spans="1:8" s="2" customFormat="1" x14ac:dyDescent="0.25">
      <c r="A4227" t="s">
        <v>1052</v>
      </c>
      <c r="B4227"/>
      <c r="C4227" t="s">
        <v>5239</v>
      </c>
      <c r="D4227"/>
      <c r="E4227" t="s">
        <v>5260</v>
      </c>
      <c r="F4227" s="67"/>
      <c r="G4227" s="67"/>
      <c r="H4227" s="67"/>
    </row>
    <row r="4228" spans="1:8" s="2" customFormat="1" x14ac:dyDescent="0.25">
      <c r="A4228" t="s">
        <v>1052</v>
      </c>
      <c r="B4228"/>
      <c r="C4228" t="s">
        <v>5239</v>
      </c>
      <c r="D4228"/>
      <c r="E4228" t="s">
        <v>5261</v>
      </c>
      <c r="F4228" s="67"/>
      <c r="G4228" s="67"/>
      <c r="H4228" s="67"/>
    </row>
    <row r="4229" spans="1:8" s="2" customFormat="1" x14ac:dyDescent="0.25">
      <c r="A4229" t="s">
        <v>1052</v>
      </c>
      <c r="B4229"/>
      <c r="C4229" t="s">
        <v>5239</v>
      </c>
      <c r="D4229"/>
      <c r="E4229" t="s">
        <v>5262</v>
      </c>
      <c r="F4229" s="67"/>
      <c r="G4229" s="67"/>
      <c r="H4229" s="67"/>
    </row>
    <row r="4230" spans="1:8" s="2" customFormat="1" x14ac:dyDescent="0.25">
      <c r="A4230" t="s">
        <v>1052</v>
      </c>
      <c r="B4230"/>
      <c r="C4230" t="s">
        <v>5239</v>
      </c>
      <c r="D4230"/>
      <c r="E4230" t="s">
        <v>5263</v>
      </c>
      <c r="F4230" s="67"/>
      <c r="G4230" s="67"/>
      <c r="H4230" s="67"/>
    </row>
    <row r="4231" spans="1:8" s="2" customFormat="1" x14ac:dyDescent="0.25">
      <c r="A4231" t="s">
        <v>1052</v>
      </c>
      <c r="B4231"/>
      <c r="C4231" t="s">
        <v>5239</v>
      </c>
      <c r="D4231"/>
      <c r="E4231" t="s">
        <v>5264</v>
      </c>
      <c r="F4231" s="67"/>
      <c r="G4231" s="67"/>
      <c r="H4231" s="67"/>
    </row>
    <row r="4232" spans="1:8" s="2" customFormat="1" x14ac:dyDescent="0.25">
      <c r="A4232" t="s">
        <v>1052</v>
      </c>
      <c r="B4232"/>
      <c r="C4232" t="s">
        <v>5239</v>
      </c>
      <c r="D4232"/>
      <c r="E4232" t="s">
        <v>5265</v>
      </c>
      <c r="F4232" s="67"/>
      <c r="G4232" s="67"/>
      <c r="H4232" s="67"/>
    </row>
    <row r="4233" spans="1:8" s="2" customFormat="1" x14ac:dyDescent="0.25">
      <c r="A4233" t="s">
        <v>1052</v>
      </c>
      <c r="B4233"/>
      <c r="C4233" t="s">
        <v>5239</v>
      </c>
      <c r="D4233"/>
      <c r="E4233" t="s">
        <v>5266</v>
      </c>
      <c r="F4233" s="67"/>
      <c r="G4233" s="67"/>
      <c r="H4233" s="67"/>
    </row>
    <row r="4234" spans="1:8" s="2" customFormat="1" x14ac:dyDescent="0.25">
      <c r="A4234" t="s">
        <v>1052</v>
      </c>
      <c r="B4234"/>
      <c r="C4234" t="s">
        <v>5239</v>
      </c>
      <c r="D4234"/>
      <c r="E4234" t="s">
        <v>5267</v>
      </c>
      <c r="F4234" s="67"/>
      <c r="G4234" s="67"/>
      <c r="H4234" s="67"/>
    </row>
    <row r="4235" spans="1:8" s="2" customFormat="1" x14ac:dyDescent="0.25">
      <c r="A4235" t="s">
        <v>1052</v>
      </c>
      <c r="B4235"/>
      <c r="C4235" t="s">
        <v>5239</v>
      </c>
      <c r="D4235"/>
      <c r="E4235" t="s">
        <v>5268</v>
      </c>
      <c r="F4235" s="67"/>
      <c r="G4235" s="67"/>
      <c r="H4235" s="67"/>
    </row>
    <row r="4236" spans="1:8" s="2" customFormat="1" x14ac:dyDescent="0.25">
      <c r="A4236" t="s">
        <v>1052</v>
      </c>
      <c r="B4236"/>
      <c r="C4236" t="s">
        <v>5239</v>
      </c>
      <c r="D4236"/>
      <c r="E4236" t="s">
        <v>5269</v>
      </c>
      <c r="F4236" s="67"/>
      <c r="G4236" s="67"/>
      <c r="H4236" s="67"/>
    </row>
    <row r="4237" spans="1:8" s="2" customFormat="1" x14ac:dyDescent="0.25">
      <c r="A4237" t="s">
        <v>1052</v>
      </c>
      <c r="B4237"/>
      <c r="C4237" t="s">
        <v>5239</v>
      </c>
      <c r="D4237"/>
      <c r="E4237" t="s">
        <v>5270</v>
      </c>
      <c r="F4237" s="67"/>
      <c r="G4237" s="67"/>
      <c r="H4237" s="67"/>
    </row>
    <row r="4238" spans="1:8" s="2" customFormat="1" x14ac:dyDescent="0.25">
      <c r="A4238" t="s">
        <v>1052</v>
      </c>
      <c r="B4238"/>
      <c r="C4238" t="s">
        <v>5239</v>
      </c>
      <c r="D4238"/>
      <c r="E4238" t="s">
        <v>5271</v>
      </c>
      <c r="F4238" s="67"/>
      <c r="G4238" s="67"/>
      <c r="H4238" s="67"/>
    </row>
    <row r="4239" spans="1:8" s="2" customFormat="1" x14ac:dyDescent="0.25">
      <c r="A4239" t="s">
        <v>1052</v>
      </c>
      <c r="B4239"/>
      <c r="C4239" t="s">
        <v>5239</v>
      </c>
      <c r="D4239"/>
      <c r="E4239" t="s">
        <v>5272</v>
      </c>
      <c r="F4239" s="67"/>
      <c r="G4239" s="67"/>
      <c r="H4239" s="67"/>
    </row>
    <row r="4240" spans="1:8" s="2" customFormat="1" x14ac:dyDescent="0.25">
      <c r="A4240" t="s">
        <v>1052</v>
      </c>
      <c r="B4240"/>
      <c r="C4240" t="s">
        <v>5239</v>
      </c>
      <c r="D4240"/>
      <c r="E4240" t="s">
        <v>5273</v>
      </c>
      <c r="F4240" s="67"/>
      <c r="G4240" s="67"/>
      <c r="H4240" s="67"/>
    </row>
    <row r="4241" spans="1:8" s="2" customFormat="1" x14ac:dyDescent="0.25">
      <c r="A4241" t="s">
        <v>1052</v>
      </c>
      <c r="B4241"/>
      <c r="C4241" t="s">
        <v>5239</v>
      </c>
      <c r="D4241"/>
      <c r="E4241" t="s">
        <v>5274</v>
      </c>
      <c r="F4241" s="67"/>
      <c r="G4241" s="67"/>
      <c r="H4241" s="67"/>
    </row>
    <row r="4242" spans="1:8" s="2" customFormat="1" x14ac:dyDescent="0.25">
      <c r="A4242" t="s">
        <v>1052</v>
      </c>
      <c r="B4242"/>
      <c r="C4242" t="s">
        <v>5239</v>
      </c>
      <c r="D4242"/>
      <c r="E4242" t="s">
        <v>5275</v>
      </c>
      <c r="F4242" s="67"/>
      <c r="G4242" s="67"/>
      <c r="H4242" s="67"/>
    </row>
    <row r="4243" spans="1:8" s="2" customFormat="1" x14ac:dyDescent="0.25">
      <c r="A4243" t="s">
        <v>1052</v>
      </c>
      <c r="B4243"/>
      <c r="C4243" t="s">
        <v>5239</v>
      </c>
      <c r="D4243"/>
      <c r="E4243" t="s">
        <v>5276</v>
      </c>
      <c r="F4243" s="67"/>
      <c r="G4243" s="67"/>
      <c r="H4243" s="67"/>
    </row>
    <row r="4244" spans="1:8" s="2" customFormat="1" x14ac:dyDescent="0.25">
      <c r="A4244" t="s">
        <v>1052</v>
      </c>
      <c r="B4244"/>
      <c r="C4244" t="s">
        <v>5239</v>
      </c>
      <c r="D4244"/>
      <c r="E4244" t="s">
        <v>5277</v>
      </c>
      <c r="F4244" s="67"/>
      <c r="G4244" s="67"/>
      <c r="H4244" s="67"/>
    </row>
    <row r="4245" spans="1:8" s="2" customFormat="1" x14ac:dyDescent="0.25">
      <c r="A4245" t="s">
        <v>1052</v>
      </c>
      <c r="B4245"/>
      <c r="C4245" t="s">
        <v>5239</v>
      </c>
      <c r="D4245"/>
      <c r="E4245" t="s">
        <v>5278</v>
      </c>
      <c r="F4245" s="67"/>
      <c r="G4245" s="67"/>
      <c r="H4245" s="67"/>
    </row>
    <row r="4246" spans="1:8" s="2" customFormat="1" x14ac:dyDescent="0.25">
      <c r="A4246" t="s">
        <v>1052</v>
      </c>
      <c r="B4246"/>
      <c r="C4246" t="s">
        <v>5239</v>
      </c>
      <c r="D4246"/>
      <c r="E4246" t="s">
        <v>5279</v>
      </c>
      <c r="F4246" s="67"/>
      <c r="G4246" s="67"/>
      <c r="H4246" s="67"/>
    </row>
    <row r="4247" spans="1:8" s="2" customFormat="1" x14ac:dyDescent="0.25">
      <c r="A4247" t="s">
        <v>1052</v>
      </c>
      <c r="B4247"/>
      <c r="C4247" t="s">
        <v>5239</v>
      </c>
      <c r="D4247"/>
      <c r="E4247" t="s">
        <v>5280</v>
      </c>
      <c r="F4247" s="67"/>
      <c r="G4247" s="67"/>
      <c r="H4247" s="67"/>
    </row>
    <row r="4248" spans="1:8" s="2" customFormat="1" x14ac:dyDescent="0.25">
      <c r="A4248" t="s">
        <v>1052</v>
      </c>
      <c r="B4248"/>
      <c r="C4248" t="s">
        <v>5239</v>
      </c>
      <c r="D4248"/>
      <c r="E4248" t="s">
        <v>5281</v>
      </c>
      <c r="F4248" s="67"/>
      <c r="G4248" s="67"/>
      <c r="H4248" s="67"/>
    </row>
    <row r="4249" spans="1:8" s="2" customFormat="1" x14ac:dyDescent="0.25">
      <c r="A4249" t="s">
        <v>1052</v>
      </c>
      <c r="B4249"/>
      <c r="C4249" t="s">
        <v>5239</v>
      </c>
      <c r="D4249"/>
      <c r="E4249" t="s">
        <v>5282</v>
      </c>
      <c r="F4249" s="67"/>
      <c r="G4249" s="67"/>
      <c r="H4249" s="67"/>
    </row>
    <row r="4250" spans="1:8" s="2" customFormat="1" x14ac:dyDescent="0.25">
      <c r="A4250" t="s">
        <v>1052</v>
      </c>
      <c r="B4250"/>
      <c r="C4250" t="s">
        <v>5239</v>
      </c>
      <c r="D4250"/>
      <c r="E4250" t="s">
        <v>5283</v>
      </c>
      <c r="F4250" s="67"/>
      <c r="G4250" s="67"/>
      <c r="H4250" s="67"/>
    </row>
    <row r="4251" spans="1:8" s="2" customFormat="1" x14ac:dyDescent="0.25">
      <c r="A4251" t="s">
        <v>1052</v>
      </c>
      <c r="B4251"/>
      <c r="C4251" t="s">
        <v>5239</v>
      </c>
      <c r="D4251"/>
      <c r="E4251" t="s">
        <v>5284</v>
      </c>
      <c r="F4251" s="67"/>
      <c r="G4251" s="67"/>
      <c r="H4251" s="67"/>
    </row>
    <row r="4252" spans="1:8" s="2" customFormat="1" x14ac:dyDescent="0.25">
      <c r="A4252" t="s">
        <v>1052</v>
      </c>
      <c r="B4252"/>
      <c r="C4252" t="s">
        <v>5239</v>
      </c>
      <c r="D4252"/>
      <c r="E4252" t="s">
        <v>5285</v>
      </c>
      <c r="F4252" s="67"/>
      <c r="G4252" s="67"/>
      <c r="H4252" s="67"/>
    </row>
    <row r="4253" spans="1:8" s="2" customFormat="1" x14ac:dyDescent="0.25">
      <c r="A4253" t="s">
        <v>1052</v>
      </c>
      <c r="B4253"/>
      <c r="C4253" t="s">
        <v>5239</v>
      </c>
      <c r="D4253"/>
      <c r="E4253" t="s">
        <v>5286</v>
      </c>
      <c r="F4253" s="67"/>
      <c r="G4253" s="67"/>
      <c r="H4253" s="67"/>
    </row>
    <row r="4254" spans="1:8" s="2" customFormat="1" x14ac:dyDescent="0.25">
      <c r="A4254" t="s">
        <v>1052</v>
      </c>
      <c r="B4254"/>
      <c r="C4254" t="s">
        <v>5239</v>
      </c>
      <c r="D4254"/>
      <c r="E4254" t="s">
        <v>5287</v>
      </c>
      <c r="F4254" s="67"/>
      <c r="G4254" s="67"/>
      <c r="H4254" s="67"/>
    </row>
    <row r="4255" spans="1:8" s="2" customFormat="1" x14ac:dyDescent="0.25">
      <c r="A4255" t="s">
        <v>1052</v>
      </c>
      <c r="B4255"/>
      <c r="C4255" t="s">
        <v>5239</v>
      </c>
      <c r="D4255"/>
      <c r="E4255" t="s">
        <v>5288</v>
      </c>
      <c r="F4255" s="67"/>
      <c r="G4255" s="67"/>
      <c r="H4255" s="67"/>
    </row>
    <row r="4256" spans="1:8" s="2" customFormat="1" x14ac:dyDescent="0.25">
      <c r="A4256" t="s">
        <v>1052</v>
      </c>
      <c r="B4256"/>
      <c r="C4256" t="s">
        <v>5239</v>
      </c>
      <c r="D4256"/>
      <c r="E4256" t="s">
        <v>5289</v>
      </c>
      <c r="F4256" s="67"/>
      <c r="G4256" s="67"/>
      <c r="H4256" s="67"/>
    </row>
    <row r="4257" spans="1:8" s="2" customFormat="1" x14ac:dyDescent="0.25">
      <c r="A4257" t="s">
        <v>1052</v>
      </c>
      <c r="B4257"/>
      <c r="C4257" t="s">
        <v>5239</v>
      </c>
      <c r="D4257"/>
      <c r="E4257" t="s">
        <v>5290</v>
      </c>
      <c r="F4257" s="67"/>
      <c r="G4257" s="67"/>
      <c r="H4257" s="67"/>
    </row>
    <row r="4258" spans="1:8" s="2" customFormat="1" x14ac:dyDescent="0.25">
      <c r="A4258" t="s">
        <v>1052</v>
      </c>
      <c r="B4258"/>
      <c r="C4258" t="s">
        <v>5239</v>
      </c>
      <c r="D4258"/>
      <c r="E4258" t="s">
        <v>5291</v>
      </c>
      <c r="F4258" s="67"/>
      <c r="G4258" s="67"/>
      <c r="H4258" s="67"/>
    </row>
    <row r="4259" spans="1:8" s="2" customFormat="1" x14ac:dyDescent="0.25">
      <c r="A4259" t="s">
        <v>1052</v>
      </c>
      <c r="B4259"/>
      <c r="C4259" t="s">
        <v>5239</v>
      </c>
      <c r="D4259"/>
      <c r="E4259" t="s">
        <v>3276</v>
      </c>
      <c r="F4259" s="67"/>
      <c r="G4259" s="67"/>
      <c r="H4259" s="67"/>
    </row>
    <row r="4260" spans="1:8" s="2" customFormat="1" x14ac:dyDescent="0.25">
      <c r="A4260" t="s">
        <v>1052</v>
      </c>
      <c r="B4260"/>
      <c r="C4260" t="s">
        <v>5239</v>
      </c>
      <c r="D4260"/>
      <c r="E4260" t="s">
        <v>5292</v>
      </c>
      <c r="F4260" s="67"/>
      <c r="G4260" s="67"/>
      <c r="H4260" s="67"/>
    </row>
    <row r="4261" spans="1:8" s="2" customFormat="1" x14ac:dyDescent="0.25">
      <c r="A4261" t="s">
        <v>1052</v>
      </c>
      <c r="B4261"/>
      <c r="C4261" t="s">
        <v>5239</v>
      </c>
      <c r="D4261"/>
      <c r="E4261" t="s">
        <v>5293</v>
      </c>
      <c r="F4261" s="67"/>
      <c r="G4261" s="67"/>
      <c r="H4261" s="67"/>
    </row>
    <row r="4262" spans="1:8" s="2" customFormat="1" x14ac:dyDescent="0.25">
      <c r="A4262" t="s">
        <v>1052</v>
      </c>
      <c r="B4262"/>
      <c r="C4262" t="s">
        <v>5239</v>
      </c>
      <c r="D4262"/>
      <c r="E4262" t="s">
        <v>5294</v>
      </c>
      <c r="F4262" s="67"/>
      <c r="G4262" s="67"/>
      <c r="H4262" s="67"/>
    </row>
    <row r="4263" spans="1:8" s="2" customFormat="1" x14ac:dyDescent="0.25">
      <c r="A4263" t="s">
        <v>1052</v>
      </c>
      <c r="B4263"/>
      <c r="C4263" t="s">
        <v>779</v>
      </c>
      <c r="D4263" t="s">
        <v>2292</v>
      </c>
      <c r="E4263" t="s">
        <v>5295</v>
      </c>
      <c r="F4263" s="67"/>
      <c r="G4263" s="67"/>
      <c r="H4263" s="67"/>
    </row>
    <row r="4264" spans="1:8" s="2" customFormat="1" x14ac:dyDescent="0.25">
      <c r="A4264" t="s">
        <v>1052</v>
      </c>
      <c r="B4264"/>
      <c r="C4264" t="s">
        <v>779</v>
      </c>
      <c r="D4264" t="s">
        <v>2292</v>
      </c>
      <c r="E4264" t="s">
        <v>5296</v>
      </c>
      <c r="F4264" s="67"/>
      <c r="G4264" s="67"/>
      <c r="H4264" s="67"/>
    </row>
    <row r="4265" spans="1:8" s="2" customFormat="1" x14ac:dyDescent="0.25">
      <c r="A4265" t="s">
        <v>1052</v>
      </c>
      <c r="B4265"/>
      <c r="C4265" t="s">
        <v>779</v>
      </c>
      <c r="D4265" t="s">
        <v>2292</v>
      </c>
      <c r="E4265" t="s">
        <v>5297</v>
      </c>
      <c r="F4265" s="67"/>
      <c r="G4265" s="67"/>
      <c r="H4265" s="67"/>
    </row>
    <row r="4266" spans="1:8" s="2" customFormat="1" x14ac:dyDescent="0.25">
      <c r="A4266" t="s">
        <v>1052</v>
      </c>
      <c r="B4266"/>
      <c r="C4266" t="s">
        <v>779</v>
      </c>
      <c r="D4266" t="s">
        <v>2292</v>
      </c>
      <c r="E4266" t="s">
        <v>5298</v>
      </c>
      <c r="F4266" s="67"/>
      <c r="G4266" s="67"/>
      <c r="H4266" s="67"/>
    </row>
    <row r="4267" spans="1:8" s="2" customFormat="1" x14ac:dyDescent="0.25">
      <c r="A4267" t="s">
        <v>1052</v>
      </c>
      <c r="B4267"/>
      <c r="C4267" t="s">
        <v>779</v>
      </c>
      <c r="D4267" t="s">
        <v>2292</v>
      </c>
      <c r="E4267" t="s">
        <v>5299</v>
      </c>
      <c r="F4267" s="67"/>
      <c r="G4267" s="67"/>
      <c r="H4267" s="67"/>
    </row>
    <row r="4268" spans="1:8" s="2" customFormat="1" x14ac:dyDescent="0.25">
      <c r="A4268" t="s">
        <v>1052</v>
      </c>
      <c r="B4268"/>
      <c r="C4268" t="s">
        <v>779</v>
      </c>
      <c r="D4268" t="s">
        <v>2292</v>
      </c>
      <c r="E4268" t="s">
        <v>5300</v>
      </c>
      <c r="F4268" s="67"/>
      <c r="G4268" s="67"/>
      <c r="H4268" s="67"/>
    </row>
    <row r="4269" spans="1:8" s="2" customFormat="1" x14ac:dyDescent="0.25">
      <c r="A4269" t="s">
        <v>1052</v>
      </c>
      <c r="B4269"/>
      <c r="C4269" t="s">
        <v>779</v>
      </c>
      <c r="D4269" t="s">
        <v>2292</v>
      </c>
      <c r="E4269" t="s">
        <v>5301</v>
      </c>
      <c r="F4269" s="67"/>
      <c r="G4269" s="67"/>
      <c r="H4269" s="67"/>
    </row>
    <row r="4270" spans="1:8" s="2" customFormat="1" x14ac:dyDescent="0.25">
      <c r="A4270" t="s">
        <v>1052</v>
      </c>
      <c r="B4270"/>
      <c r="C4270" t="s">
        <v>779</v>
      </c>
      <c r="D4270" t="s">
        <v>2292</v>
      </c>
      <c r="E4270" t="s">
        <v>5302</v>
      </c>
      <c r="F4270" s="67"/>
      <c r="G4270" s="67"/>
      <c r="H4270" s="67"/>
    </row>
    <row r="4271" spans="1:8" s="2" customFormat="1" x14ac:dyDescent="0.25">
      <c r="A4271" t="s">
        <v>1052</v>
      </c>
      <c r="B4271"/>
      <c r="C4271" t="s">
        <v>779</v>
      </c>
      <c r="D4271" t="s">
        <v>2292</v>
      </c>
      <c r="E4271" t="s">
        <v>5303</v>
      </c>
      <c r="F4271" s="67"/>
      <c r="G4271" s="67"/>
      <c r="H4271" s="67"/>
    </row>
    <row r="4272" spans="1:8" s="2" customFormat="1" x14ac:dyDescent="0.25">
      <c r="A4272" t="s">
        <v>1052</v>
      </c>
      <c r="B4272"/>
      <c r="C4272" t="s">
        <v>779</v>
      </c>
      <c r="D4272" t="s">
        <v>2292</v>
      </c>
      <c r="E4272" t="s">
        <v>5304</v>
      </c>
      <c r="F4272" s="67"/>
      <c r="G4272" s="67"/>
      <c r="H4272" s="67"/>
    </row>
    <row r="4273" spans="1:8" s="2" customFormat="1" x14ac:dyDescent="0.25">
      <c r="A4273" t="s">
        <v>1052</v>
      </c>
      <c r="B4273"/>
      <c r="C4273" t="s">
        <v>779</v>
      </c>
      <c r="D4273" t="s">
        <v>2292</v>
      </c>
      <c r="E4273" t="s">
        <v>5305</v>
      </c>
      <c r="F4273" s="67"/>
      <c r="G4273" s="67"/>
      <c r="H4273" s="67"/>
    </row>
    <row r="4274" spans="1:8" s="2" customFormat="1" x14ac:dyDescent="0.25">
      <c r="A4274" t="s">
        <v>1052</v>
      </c>
      <c r="B4274"/>
      <c r="C4274" t="s">
        <v>779</v>
      </c>
      <c r="D4274" t="s">
        <v>2292</v>
      </c>
      <c r="E4274" t="s">
        <v>5306</v>
      </c>
      <c r="F4274" s="67"/>
      <c r="G4274" s="67"/>
      <c r="H4274" s="67"/>
    </row>
    <row r="4275" spans="1:8" s="2" customFormat="1" x14ac:dyDescent="0.25">
      <c r="A4275" t="s">
        <v>1052</v>
      </c>
      <c r="B4275"/>
      <c r="C4275" t="s">
        <v>779</v>
      </c>
      <c r="D4275" t="s">
        <v>2292</v>
      </c>
      <c r="E4275" t="s">
        <v>5307</v>
      </c>
      <c r="F4275" s="67"/>
      <c r="G4275" s="67"/>
      <c r="H4275" s="67"/>
    </row>
    <row r="4276" spans="1:8" s="2" customFormat="1" x14ac:dyDescent="0.25">
      <c r="A4276" t="s">
        <v>1052</v>
      </c>
      <c r="B4276"/>
      <c r="C4276" t="s">
        <v>779</v>
      </c>
      <c r="D4276" t="s">
        <v>2292</v>
      </c>
      <c r="E4276" t="s">
        <v>5308</v>
      </c>
      <c r="F4276" s="67"/>
      <c r="G4276" s="67"/>
      <c r="H4276" s="67"/>
    </row>
    <row r="4277" spans="1:8" s="2" customFormat="1" x14ac:dyDescent="0.25">
      <c r="A4277" t="s">
        <v>1052</v>
      </c>
      <c r="B4277"/>
      <c r="C4277" t="s">
        <v>779</v>
      </c>
      <c r="D4277" t="s">
        <v>2292</v>
      </c>
      <c r="E4277" t="s">
        <v>5309</v>
      </c>
      <c r="F4277" s="67"/>
      <c r="G4277" s="67"/>
      <c r="H4277" s="67"/>
    </row>
    <row r="4278" spans="1:8" s="2" customFormat="1" x14ac:dyDescent="0.25">
      <c r="A4278" t="s">
        <v>1052</v>
      </c>
      <c r="B4278"/>
      <c r="C4278" t="s">
        <v>779</v>
      </c>
      <c r="D4278" t="s">
        <v>2292</v>
      </c>
      <c r="E4278" t="s">
        <v>5310</v>
      </c>
      <c r="F4278" s="67"/>
      <c r="G4278" s="67"/>
      <c r="H4278" s="67"/>
    </row>
    <row r="4279" spans="1:8" s="2" customFormat="1" x14ac:dyDescent="0.25">
      <c r="A4279" t="s">
        <v>1052</v>
      </c>
      <c r="B4279"/>
      <c r="C4279" t="s">
        <v>779</v>
      </c>
      <c r="D4279" t="s">
        <v>2292</v>
      </c>
      <c r="E4279" t="s">
        <v>5311</v>
      </c>
      <c r="F4279" s="67"/>
      <c r="G4279" s="67"/>
      <c r="H4279" s="67"/>
    </row>
    <row r="4280" spans="1:8" s="2" customFormat="1" x14ac:dyDescent="0.25">
      <c r="A4280" t="s">
        <v>1052</v>
      </c>
      <c r="B4280"/>
      <c r="C4280" t="s">
        <v>779</v>
      </c>
      <c r="D4280" t="s">
        <v>2292</v>
      </c>
      <c r="E4280" t="s">
        <v>5312</v>
      </c>
      <c r="F4280" s="67"/>
      <c r="G4280" s="67"/>
      <c r="H4280" s="67"/>
    </row>
    <row r="4281" spans="1:8" s="2" customFormat="1" x14ac:dyDescent="0.25">
      <c r="A4281" t="s">
        <v>1052</v>
      </c>
      <c r="B4281"/>
      <c r="C4281" t="s">
        <v>779</v>
      </c>
      <c r="D4281"/>
      <c r="E4281" t="s">
        <v>5313</v>
      </c>
      <c r="F4281" s="67"/>
      <c r="G4281" s="67"/>
      <c r="H4281" s="67"/>
    </row>
    <row r="4282" spans="1:8" s="2" customFormat="1" x14ac:dyDescent="0.25">
      <c r="A4282" t="s">
        <v>1052</v>
      </c>
      <c r="B4282"/>
      <c r="C4282" t="s">
        <v>779</v>
      </c>
      <c r="D4282"/>
      <c r="E4282" t="s">
        <v>3480</v>
      </c>
      <c r="F4282" s="67"/>
      <c r="G4282" s="67"/>
      <c r="H4282" s="67"/>
    </row>
    <row r="4283" spans="1:8" s="2" customFormat="1" x14ac:dyDescent="0.25">
      <c r="A4283" t="s">
        <v>1052</v>
      </c>
      <c r="B4283"/>
      <c r="C4283" t="s">
        <v>779</v>
      </c>
      <c r="D4283"/>
      <c r="E4283" t="s">
        <v>5314</v>
      </c>
      <c r="F4283" s="67"/>
      <c r="G4283" s="67"/>
      <c r="H4283" s="67"/>
    </row>
    <row r="4284" spans="1:8" s="2" customFormat="1" x14ac:dyDescent="0.25">
      <c r="A4284" t="s">
        <v>1052</v>
      </c>
      <c r="B4284"/>
      <c r="C4284" t="s">
        <v>779</v>
      </c>
      <c r="D4284"/>
      <c r="E4284" t="s">
        <v>671</v>
      </c>
      <c r="F4284" s="67"/>
      <c r="G4284" s="67"/>
      <c r="H4284" s="67"/>
    </row>
    <row r="4285" spans="1:8" s="2" customFormat="1" x14ac:dyDescent="0.25">
      <c r="A4285" t="s">
        <v>1052</v>
      </c>
      <c r="B4285"/>
      <c r="C4285" t="s">
        <v>779</v>
      </c>
      <c r="D4285"/>
      <c r="E4285" t="s">
        <v>5315</v>
      </c>
      <c r="F4285" s="67"/>
      <c r="G4285" s="67"/>
      <c r="H4285" s="67"/>
    </row>
    <row r="4286" spans="1:8" s="2" customFormat="1" x14ac:dyDescent="0.25">
      <c r="A4286" t="s">
        <v>1052</v>
      </c>
      <c r="B4286"/>
      <c r="C4286" t="s">
        <v>779</v>
      </c>
      <c r="D4286"/>
      <c r="E4286" t="s">
        <v>5316</v>
      </c>
      <c r="F4286" s="67"/>
      <c r="G4286" s="67"/>
      <c r="H4286" s="67"/>
    </row>
    <row r="4287" spans="1:8" s="2" customFormat="1" x14ac:dyDescent="0.25">
      <c r="A4287" t="s">
        <v>1052</v>
      </c>
      <c r="B4287"/>
      <c r="C4287" t="s">
        <v>779</v>
      </c>
      <c r="D4287"/>
      <c r="E4287" t="s">
        <v>5317</v>
      </c>
      <c r="F4287" s="67"/>
      <c r="G4287" s="67"/>
      <c r="H4287" s="67"/>
    </row>
    <row r="4288" spans="1:8" s="2" customFormat="1" x14ac:dyDescent="0.25">
      <c r="A4288" t="s">
        <v>1052</v>
      </c>
      <c r="B4288"/>
      <c r="C4288" t="s">
        <v>779</v>
      </c>
      <c r="D4288"/>
      <c r="E4288" t="s">
        <v>5318</v>
      </c>
      <c r="F4288" s="67"/>
      <c r="G4288" s="67"/>
      <c r="H4288" s="67"/>
    </row>
    <row r="4289" spans="1:8" s="2" customFormat="1" x14ac:dyDescent="0.25">
      <c r="A4289" t="s">
        <v>1052</v>
      </c>
      <c r="B4289"/>
      <c r="C4289" t="s">
        <v>779</v>
      </c>
      <c r="D4289"/>
      <c r="E4289" t="s">
        <v>3665</v>
      </c>
      <c r="F4289" s="67"/>
      <c r="G4289" s="67"/>
      <c r="H4289" s="67"/>
    </row>
    <row r="4290" spans="1:8" s="2" customFormat="1" x14ac:dyDescent="0.25">
      <c r="A4290" t="s">
        <v>1052</v>
      </c>
      <c r="B4290"/>
      <c r="C4290" t="s">
        <v>779</v>
      </c>
      <c r="D4290"/>
      <c r="E4290" t="s">
        <v>5319</v>
      </c>
      <c r="F4290" s="67"/>
      <c r="G4290" s="67"/>
      <c r="H4290" s="67"/>
    </row>
    <row r="4291" spans="1:8" s="2" customFormat="1" x14ac:dyDescent="0.25">
      <c r="A4291" t="s">
        <v>1052</v>
      </c>
      <c r="B4291"/>
      <c r="C4291" t="s">
        <v>779</v>
      </c>
      <c r="D4291"/>
      <c r="E4291" t="s">
        <v>5320</v>
      </c>
      <c r="F4291" s="67"/>
      <c r="G4291" s="67"/>
      <c r="H4291" s="67"/>
    </row>
    <row r="4292" spans="1:8" s="2" customFormat="1" x14ac:dyDescent="0.25">
      <c r="A4292" t="s">
        <v>1052</v>
      </c>
      <c r="B4292"/>
      <c r="C4292" t="s">
        <v>779</v>
      </c>
      <c r="D4292"/>
      <c r="E4292" t="s">
        <v>5321</v>
      </c>
      <c r="F4292" s="67"/>
      <c r="G4292" s="67"/>
      <c r="H4292" s="67"/>
    </row>
    <row r="4293" spans="1:8" s="2" customFormat="1" x14ac:dyDescent="0.25">
      <c r="A4293" t="s">
        <v>1052</v>
      </c>
      <c r="B4293"/>
      <c r="C4293" t="s">
        <v>779</v>
      </c>
      <c r="D4293"/>
      <c r="E4293" t="s">
        <v>2768</v>
      </c>
      <c r="F4293" s="67"/>
      <c r="G4293" s="67"/>
      <c r="H4293" s="67"/>
    </row>
    <row r="4294" spans="1:8" s="2" customFormat="1" x14ac:dyDescent="0.25">
      <c r="A4294" t="s">
        <v>1052</v>
      </c>
      <c r="B4294"/>
      <c r="C4294" t="s">
        <v>779</v>
      </c>
      <c r="D4294"/>
      <c r="E4294" t="s">
        <v>5029</v>
      </c>
      <c r="F4294" s="67"/>
      <c r="G4294" s="67"/>
      <c r="H4294" s="67"/>
    </row>
    <row r="4295" spans="1:8" s="2" customFormat="1" x14ac:dyDescent="0.25">
      <c r="A4295" t="s">
        <v>1052</v>
      </c>
      <c r="B4295"/>
      <c r="C4295" t="s">
        <v>779</v>
      </c>
      <c r="D4295"/>
      <c r="E4295" t="s">
        <v>5322</v>
      </c>
      <c r="F4295" s="67"/>
      <c r="G4295" s="67"/>
      <c r="H4295" s="67"/>
    </row>
    <row r="4296" spans="1:8" s="2" customFormat="1" x14ac:dyDescent="0.25">
      <c r="A4296" t="s">
        <v>1052</v>
      </c>
      <c r="B4296"/>
      <c r="C4296" t="s">
        <v>779</v>
      </c>
      <c r="D4296"/>
      <c r="E4296" t="s">
        <v>5323</v>
      </c>
      <c r="F4296" s="67"/>
      <c r="G4296" s="67"/>
      <c r="H4296" s="67"/>
    </row>
    <row r="4297" spans="1:8" s="2" customFormat="1" x14ac:dyDescent="0.25">
      <c r="A4297" t="s">
        <v>1052</v>
      </c>
      <c r="B4297"/>
      <c r="C4297" t="s">
        <v>779</v>
      </c>
      <c r="D4297"/>
      <c r="E4297" t="s">
        <v>5324</v>
      </c>
      <c r="F4297" s="67"/>
      <c r="G4297" s="67"/>
      <c r="H4297" s="67"/>
    </row>
    <row r="4298" spans="1:8" s="2" customFormat="1" x14ac:dyDescent="0.25">
      <c r="A4298" t="s">
        <v>1052</v>
      </c>
      <c r="B4298"/>
      <c r="C4298" t="s">
        <v>779</v>
      </c>
      <c r="D4298"/>
      <c r="E4298" t="s">
        <v>779</v>
      </c>
      <c r="F4298" s="67"/>
      <c r="G4298" s="67"/>
      <c r="H4298" s="67"/>
    </row>
    <row r="4299" spans="1:8" s="2" customFormat="1" x14ac:dyDescent="0.25">
      <c r="A4299" t="s">
        <v>1052</v>
      </c>
      <c r="B4299"/>
      <c r="C4299" t="s">
        <v>779</v>
      </c>
      <c r="D4299"/>
      <c r="E4299" t="s">
        <v>5325</v>
      </c>
      <c r="F4299" s="67"/>
      <c r="G4299" s="67"/>
      <c r="H4299" s="67"/>
    </row>
    <row r="4300" spans="1:8" s="2" customFormat="1" x14ac:dyDescent="0.25">
      <c r="A4300" t="s">
        <v>1052</v>
      </c>
      <c r="B4300"/>
      <c r="C4300" t="s">
        <v>784</v>
      </c>
      <c r="D4300"/>
      <c r="E4300" t="s">
        <v>5326</v>
      </c>
      <c r="F4300" s="67"/>
      <c r="G4300" s="67"/>
      <c r="H4300" s="67"/>
    </row>
    <row r="4301" spans="1:8" s="2" customFormat="1" x14ac:dyDescent="0.25">
      <c r="A4301" t="s">
        <v>1052</v>
      </c>
      <c r="B4301"/>
      <c r="C4301" t="s">
        <v>784</v>
      </c>
      <c r="D4301"/>
      <c r="E4301" t="s">
        <v>5327</v>
      </c>
      <c r="F4301" s="67"/>
      <c r="G4301" s="67"/>
      <c r="H4301" s="67"/>
    </row>
    <row r="4302" spans="1:8" s="2" customFormat="1" x14ac:dyDescent="0.25">
      <c r="A4302" t="s">
        <v>1052</v>
      </c>
      <c r="B4302"/>
      <c r="C4302" t="s">
        <v>784</v>
      </c>
      <c r="D4302"/>
      <c r="E4302" t="s">
        <v>2866</v>
      </c>
      <c r="F4302" s="67"/>
      <c r="G4302" s="67"/>
      <c r="H4302" s="67"/>
    </row>
    <row r="4303" spans="1:8" s="2" customFormat="1" x14ac:dyDescent="0.25">
      <c r="A4303" t="s">
        <v>1052</v>
      </c>
      <c r="B4303"/>
      <c r="C4303" t="s">
        <v>784</v>
      </c>
      <c r="D4303"/>
      <c r="E4303" t="s">
        <v>5328</v>
      </c>
      <c r="F4303" s="67"/>
      <c r="G4303" s="67"/>
      <c r="H4303" s="67"/>
    </row>
    <row r="4304" spans="1:8" s="2" customFormat="1" x14ac:dyDescent="0.25">
      <c r="A4304" t="s">
        <v>1052</v>
      </c>
      <c r="B4304"/>
      <c r="C4304" t="s">
        <v>784</v>
      </c>
      <c r="D4304"/>
      <c r="E4304" t="s">
        <v>5329</v>
      </c>
      <c r="F4304" s="67"/>
      <c r="G4304" s="67"/>
      <c r="H4304" s="67"/>
    </row>
    <row r="4305" spans="1:8" s="2" customFormat="1" x14ac:dyDescent="0.25">
      <c r="A4305" t="s">
        <v>1052</v>
      </c>
      <c r="B4305"/>
      <c r="C4305" t="s">
        <v>784</v>
      </c>
      <c r="D4305"/>
      <c r="E4305" t="s">
        <v>5330</v>
      </c>
      <c r="F4305" s="67"/>
      <c r="G4305" s="67"/>
      <c r="H4305" s="67"/>
    </row>
    <row r="4306" spans="1:8" s="2" customFormat="1" x14ac:dyDescent="0.25">
      <c r="A4306" t="s">
        <v>1052</v>
      </c>
      <c r="B4306"/>
      <c r="C4306" t="s">
        <v>784</v>
      </c>
      <c r="D4306"/>
      <c r="E4306" t="s">
        <v>5331</v>
      </c>
      <c r="F4306" s="67"/>
      <c r="G4306" s="67"/>
      <c r="H4306" s="67"/>
    </row>
    <row r="4307" spans="1:8" s="2" customFormat="1" x14ac:dyDescent="0.25">
      <c r="A4307" t="s">
        <v>1052</v>
      </c>
      <c r="B4307"/>
      <c r="C4307" t="s">
        <v>784</v>
      </c>
      <c r="D4307"/>
      <c r="E4307" t="s">
        <v>5332</v>
      </c>
      <c r="F4307" s="67"/>
      <c r="G4307" s="67"/>
      <c r="H4307" s="67"/>
    </row>
    <row r="4308" spans="1:8" s="2" customFormat="1" x14ac:dyDescent="0.25">
      <c r="A4308" t="s">
        <v>1052</v>
      </c>
      <c r="B4308"/>
      <c r="C4308" t="s">
        <v>784</v>
      </c>
      <c r="D4308"/>
      <c r="E4308" t="s">
        <v>5333</v>
      </c>
      <c r="F4308" s="67"/>
      <c r="G4308" s="67"/>
      <c r="H4308" s="67"/>
    </row>
    <row r="4309" spans="1:8" s="2" customFormat="1" x14ac:dyDescent="0.25">
      <c r="A4309" t="s">
        <v>1052</v>
      </c>
      <c r="B4309"/>
      <c r="C4309" t="s">
        <v>784</v>
      </c>
      <c r="D4309"/>
      <c r="E4309" t="s">
        <v>5334</v>
      </c>
      <c r="F4309" s="67"/>
      <c r="G4309" s="67"/>
      <c r="H4309" s="67"/>
    </row>
    <row r="4310" spans="1:8" s="2" customFormat="1" x14ac:dyDescent="0.25">
      <c r="A4310" t="s">
        <v>1052</v>
      </c>
      <c r="B4310"/>
      <c r="C4310" t="s">
        <v>784</v>
      </c>
      <c r="D4310"/>
      <c r="E4310" t="s">
        <v>5335</v>
      </c>
      <c r="F4310" s="67"/>
      <c r="G4310" s="67"/>
      <c r="H4310" s="67"/>
    </row>
    <row r="4311" spans="1:8" s="2" customFormat="1" x14ac:dyDescent="0.25">
      <c r="A4311" t="s">
        <v>1052</v>
      </c>
      <c r="B4311"/>
      <c r="C4311" t="s">
        <v>784</v>
      </c>
      <c r="D4311"/>
      <c r="E4311" t="s">
        <v>5336</v>
      </c>
      <c r="F4311" s="67"/>
      <c r="G4311" s="67"/>
      <c r="H4311" s="67"/>
    </row>
    <row r="4312" spans="1:8" s="2" customFormat="1" x14ac:dyDescent="0.25">
      <c r="A4312" t="s">
        <v>1052</v>
      </c>
      <c r="B4312"/>
      <c r="C4312" t="s">
        <v>784</v>
      </c>
      <c r="D4312"/>
      <c r="E4312" t="s">
        <v>5337</v>
      </c>
      <c r="F4312" s="67"/>
      <c r="G4312" s="67"/>
      <c r="H4312" s="67"/>
    </row>
    <row r="4313" spans="1:8" s="2" customFormat="1" x14ac:dyDescent="0.25">
      <c r="A4313" t="s">
        <v>1052</v>
      </c>
      <c r="B4313"/>
      <c r="C4313" t="s">
        <v>784</v>
      </c>
      <c r="D4313"/>
      <c r="E4313" t="s">
        <v>5338</v>
      </c>
      <c r="F4313" s="67"/>
      <c r="G4313" s="67"/>
      <c r="H4313" s="67"/>
    </row>
    <row r="4314" spans="1:8" s="2" customFormat="1" x14ac:dyDescent="0.25">
      <c r="A4314" t="s">
        <v>1052</v>
      </c>
      <c r="B4314"/>
      <c r="C4314" t="s">
        <v>784</v>
      </c>
      <c r="D4314"/>
      <c r="E4314" t="s">
        <v>5339</v>
      </c>
      <c r="F4314" s="67"/>
      <c r="G4314" s="67"/>
      <c r="H4314" s="67"/>
    </row>
    <row r="4315" spans="1:8" s="2" customFormat="1" x14ac:dyDescent="0.25">
      <c r="A4315" t="s">
        <v>1052</v>
      </c>
      <c r="B4315"/>
      <c r="C4315" t="s">
        <v>784</v>
      </c>
      <c r="D4315"/>
      <c r="E4315" t="s">
        <v>5340</v>
      </c>
      <c r="F4315" s="67"/>
      <c r="G4315" s="67"/>
      <c r="H4315" s="67"/>
    </row>
    <row r="4316" spans="1:8" s="2" customFormat="1" x14ac:dyDescent="0.25">
      <c r="A4316" t="s">
        <v>1052</v>
      </c>
      <c r="B4316"/>
      <c r="C4316" t="s">
        <v>784</v>
      </c>
      <c r="D4316"/>
      <c r="E4316" t="s">
        <v>5341</v>
      </c>
      <c r="F4316" s="67"/>
      <c r="G4316" s="67"/>
      <c r="H4316" s="67"/>
    </row>
    <row r="4317" spans="1:8" s="2" customFormat="1" x14ac:dyDescent="0.25">
      <c r="A4317" t="s">
        <v>1052</v>
      </c>
      <c r="B4317"/>
      <c r="C4317" t="s">
        <v>784</v>
      </c>
      <c r="D4317"/>
      <c r="E4317" t="s">
        <v>5342</v>
      </c>
      <c r="F4317" s="67"/>
      <c r="G4317" s="67"/>
      <c r="H4317" s="67"/>
    </row>
    <row r="4318" spans="1:8" s="2" customFormat="1" x14ac:dyDescent="0.25">
      <c r="A4318" t="s">
        <v>1052</v>
      </c>
      <c r="B4318"/>
      <c r="C4318" t="s">
        <v>784</v>
      </c>
      <c r="D4318"/>
      <c r="E4318" t="s">
        <v>1425</v>
      </c>
      <c r="F4318" s="67"/>
      <c r="G4318" s="67"/>
      <c r="H4318" s="67"/>
    </row>
    <row r="4319" spans="1:8" s="2" customFormat="1" x14ac:dyDescent="0.25">
      <c r="A4319" t="s">
        <v>1052</v>
      </c>
      <c r="B4319"/>
      <c r="C4319" t="s">
        <v>784</v>
      </c>
      <c r="D4319"/>
      <c r="E4319" t="s">
        <v>5343</v>
      </c>
      <c r="F4319" s="67"/>
      <c r="G4319" s="67"/>
      <c r="H4319" s="67"/>
    </row>
    <row r="4320" spans="1:8" s="2" customFormat="1" x14ac:dyDescent="0.25">
      <c r="A4320" t="s">
        <v>1052</v>
      </c>
      <c r="B4320"/>
      <c r="C4320" t="s">
        <v>784</v>
      </c>
      <c r="D4320"/>
      <c r="E4320" t="s">
        <v>5344</v>
      </c>
      <c r="F4320" s="67"/>
      <c r="G4320" s="67"/>
      <c r="H4320" s="67"/>
    </row>
    <row r="4321" spans="1:8" s="2" customFormat="1" x14ac:dyDescent="0.25">
      <c r="A4321" t="s">
        <v>1052</v>
      </c>
      <c r="B4321"/>
      <c r="C4321" t="s">
        <v>784</v>
      </c>
      <c r="D4321"/>
      <c r="E4321" t="s">
        <v>5345</v>
      </c>
      <c r="F4321" s="67"/>
      <c r="G4321" s="67"/>
      <c r="H4321" s="67"/>
    </row>
    <row r="4322" spans="1:8" s="2" customFormat="1" x14ac:dyDescent="0.25">
      <c r="A4322" t="s">
        <v>1052</v>
      </c>
      <c r="B4322"/>
      <c r="C4322" t="s">
        <v>784</v>
      </c>
      <c r="D4322"/>
      <c r="E4322" t="s">
        <v>3685</v>
      </c>
      <c r="F4322" s="67"/>
      <c r="G4322" s="67"/>
      <c r="H4322" s="67"/>
    </row>
    <row r="4323" spans="1:8" s="2" customFormat="1" x14ac:dyDescent="0.25">
      <c r="A4323" t="s">
        <v>1052</v>
      </c>
      <c r="B4323"/>
      <c r="C4323" t="s">
        <v>784</v>
      </c>
      <c r="D4323"/>
      <c r="E4323" t="s">
        <v>5346</v>
      </c>
      <c r="F4323" s="67"/>
      <c r="G4323" s="67"/>
      <c r="H4323" s="67"/>
    </row>
    <row r="4324" spans="1:8" s="2" customFormat="1" x14ac:dyDescent="0.25">
      <c r="A4324" t="s">
        <v>1052</v>
      </c>
      <c r="B4324"/>
      <c r="C4324" t="s">
        <v>784</v>
      </c>
      <c r="D4324"/>
      <c r="E4324" t="s">
        <v>5347</v>
      </c>
      <c r="F4324" s="67"/>
      <c r="G4324" s="67"/>
      <c r="H4324" s="67"/>
    </row>
    <row r="4325" spans="1:8" s="2" customFormat="1" x14ac:dyDescent="0.25">
      <c r="A4325" t="s">
        <v>1052</v>
      </c>
      <c r="B4325"/>
      <c r="C4325" t="s">
        <v>789</v>
      </c>
      <c r="D4325" t="s">
        <v>2292</v>
      </c>
      <c r="E4325" t="s">
        <v>5348</v>
      </c>
      <c r="F4325" s="67"/>
      <c r="G4325" s="67"/>
      <c r="H4325" s="67"/>
    </row>
    <row r="4326" spans="1:8" s="2" customFormat="1" x14ac:dyDescent="0.25">
      <c r="A4326" t="s">
        <v>1052</v>
      </c>
      <c r="B4326"/>
      <c r="C4326" t="s">
        <v>789</v>
      </c>
      <c r="D4326" t="s">
        <v>2292</v>
      </c>
      <c r="E4326" t="s">
        <v>5349</v>
      </c>
      <c r="F4326" s="67"/>
      <c r="G4326" s="67"/>
      <c r="H4326" s="67"/>
    </row>
    <row r="4327" spans="1:8" s="2" customFormat="1" x14ac:dyDescent="0.25">
      <c r="A4327" t="s">
        <v>1052</v>
      </c>
      <c r="B4327"/>
      <c r="C4327" t="s">
        <v>789</v>
      </c>
      <c r="D4327"/>
      <c r="E4327" t="s">
        <v>5350</v>
      </c>
      <c r="F4327" s="67"/>
      <c r="G4327" s="67"/>
      <c r="H4327" s="67"/>
    </row>
    <row r="4328" spans="1:8" s="2" customFormat="1" x14ac:dyDescent="0.25">
      <c r="A4328" t="s">
        <v>1052</v>
      </c>
      <c r="B4328"/>
      <c r="C4328" t="s">
        <v>789</v>
      </c>
      <c r="D4328"/>
      <c r="E4328" t="s">
        <v>5351</v>
      </c>
      <c r="F4328" s="67"/>
      <c r="G4328" s="67"/>
      <c r="H4328" s="67"/>
    </row>
    <row r="4329" spans="1:8" s="2" customFormat="1" x14ac:dyDescent="0.25">
      <c r="A4329" t="s">
        <v>1052</v>
      </c>
      <c r="B4329"/>
      <c r="C4329" t="s">
        <v>789</v>
      </c>
      <c r="D4329"/>
      <c r="E4329" t="s">
        <v>5352</v>
      </c>
      <c r="F4329" s="67"/>
      <c r="G4329" s="67"/>
      <c r="H4329" s="67"/>
    </row>
    <row r="4330" spans="1:8" s="2" customFormat="1" x14ac:dyDescent="0.25">
      <c r="A4330" t="s">
        <v>1052</v>
      </c>
      <c r="B4330"/>
      <c r="C4330" t="s">
        <v>789</v>
      </c>
      <c r="D4330"/>
      <c r="E4330" t="s">
        <v>5353</v>
      </c>
      <c r="F4330" s="67"/>
      <c r="G4330" s="67"/>
      <c r="H4330" s="67"/>
    </row>
    <row r="4331" spans="1:8" s="2" customFormat="1" x14ac:dyDescent="0.25">
      <c r="A4331" t="s">
        <v>1052</v>
      </c>
      <c r="B4331"/>
      <c r="C4331" t="s">
        <v>789</v>
      </c>
      <c r="D4331"/>
      <c r="E4331" t="s">
        <v>5354</v>
      </c>
      <c r="F4331" s="67"/>
      <c r="G4331" s="67"/>
      <c r="H4331" s="67"/>
    </row>
    <row r="4332" spans="1:8" s="2" customFormat="1" x14ac:dyDescent="0.25">
      <c r="A4332" t="s">
        <v>1052</v>
      </c>
      <c r="B4332"/>
      <c r="C4332" t="s">
        <v>789</v>
      </c>
      <c r="D4332"/>
      <c r="E4332" t="s">
        <v>4607</v>
      </c>
      <c r="F4332" s="67"/>
      <c r="G4332" s="67"/>
      <c r="H4332" s="67"/>
    </row>
    <row r="4333" spans="1:8" s="2" customFormat="1" x14ac:dyDescent="0.25">
      <c r="A4333" t="s">
        <v>1052</v>
      </c>
      <c r="B4333"/>
      <c r="C4333" t="s">
        <v>789</v>
      </c>
      <c r="D4333"/>
      <c r="E4333" t="s">
        <v>5355</v>
      </c>
      <c r="F4333" s="67"/>
      <c r="G4333" s="67"/>
      <c r="H4333" s="67"/>
    </row>
    <row r="4334" spans="1:8" s="2" customFormat="1" x14ac:dyDescent="0.25">
      <c r="A4334" t="s">
        <v>1052</v>
      </c>
      <c r="B4334"/>
      <c r="C4334" t="s">
        <v>789</v>
      </c>
      <c r="D4334"/>
      <c r="E4334" t="s">
        <v>5356</v>
      </c>
      <c r="F4334" s="67"/>
      <c r="G4334" s="67"/>
      <c r="H4334" s="67"/>
    </row>
    <row r="4335" spans="1:8" s="2" customFormat="1" x14ac:dyDescent="0.25">
      <c r="A4335" t="s">
        <v>1052</v>
      </c>
      <c r="B4335"/>
      <c r="C4335" t="s">
        <v>789</v>
      </c>
      <c r="D4335"/>
      <c r="E4335" t="s">
        <v>5357</v>
      </c>
      <c r="F4335" s="67"/>
      <c r="G4335" s="67"/>
      <c r="H4335" s="67"/>
    </row>
    <row r="4336" spans="1:8" s="2" customFormat="1" x14ac:dyDescent="0.25">
      <c r="A4336" t="s">
        <v>1052</v>
      </c>
      <c r="B4336"/>
      <c r="C4336" t="s">
        <v>789</v>
      </c>
      <c r="D4336"/>
      <c r="E4336" t="s">
        <v>5358</v>
      </c>
      <c r="F4336" s="67"/>
      <c r="G4336" s="67"/>
      <c r="H4336" s="67"/>
    </row>
    <row r="4337" spans="1:8" s="2" customFormat="1" x14ac:dyDescent="0.25">
      <c r="A4337" t="s">
        <v>1052</v>
      </c>
      <c r="B4337"/>
      <c r="C4337" t="s">
        <v>789</v>
      </c>
      <c r="D4337"/>
      <c r="E4337" t="s">
        <v>5359</v>
      </c>
      <c r="F4337" s="67"/>
      <c r="G4337" s="67"/>
      <c r="H4337" s="67"/>
    </row>
    <row r="4338" spans="1:8" s="2" customFormat="1" x14ac:dyDescent="0.25">
      <c r="A4338" t="s">
        <v>1052</v>
      </c>
      <c r="B4338"/>
      <c r="C4338" t="s">
        <v>789</v>
      </c>
      <c r="D4338"/>
      <c r="E4338" t="s">
        <v>1396</v>
      </c>
      <c r="F4338" s="67"/>
      <c r="G4338" s="67"/>
      <c r="H4338" s="67"/>
    </row>
    <row r="4339" spans="1:8" s="2" customFormat="1" x14ac:dyDescent="0.25">
      <c r="A4339" t="s">
        <v>1052</v>
      </c>
      <c r="B4339"/>
      <c r="C4339" t="s">
        <v>789</v>
      </c>
      <c r="D4339"/>
      <c r="E4339" t="s">
        <v>5360</v>
      </c>
      <c r="F4339" s="67"/>
      <c r="G4339" s="67"/>
      <c r="H4339" s="67"/>
    </row>
    <row r="4340" spans="1:8" s="2" customFormat="1" x14ac:dyDescent="0.25">
      <c r="A4340" t="s">
        <v>1052</v>
      </c>
      <c r="B4340"/>
      <c r="C4340" t="s">
        <v>789</v>
      </c>
      <c r="D4340"/>
      <c r="E4340" t="s">
        <v>5361</v>
      </c>
      <c r="F4340" s="67"/>
      <c r="G4340" s="67"/>
      <c r="H4340" s="67"/>
    </row>
    <row r="4341" spans="1:8" s="2" customFormat="1" x14ac:dyDescent="0.25">
      <c r="A4341" t="s">
        <v>1052</v>
      </c>
      <c r="B4341"/>
      <c r="C4341" t="s">
        <v>789</v>
      </c>
      <c r="D4341"/>
      <c r="E4341" t="s">
        <v>5362</v>
      </c>
      <c r="F4341" s="67"/>
      <c r="G4341" s="67"/>
      <c r="H4341" s="67"/>
    </row>
    <row r="4342" spans="1:8" s="2" customFormat="1" x14ac:dyDescent="0.25">
      <c r="A4342" t="s">
        <v>1052</v>
      </c>
      <c r="B4342"/>
      <c r="C4342" t="s">
        <v>789</v>
      </c>
      <c r="D4342"/>
      <c r="E4342" t="s">
        <v>5363</v>
      </c>
      <c r="F4342" s="67"/>
      <c r="G4342" s="67"/>
      <c r="H4342" s="67"/>
    </row>
    <row r="4343" spans="1:8" s="2" customFormat="1" x14ac:dyDescent="0.25">
      <c r="A4343" t="s">
        <v>1052</v>
      </c>
      <c r="B4343"/>
      <c r="C4343" t="s">
        <v>789</v>
      </c>
      <c r="D4343"/>
      <c r="E4343" t="s">
        <v>5364</v>
      </c>
      <c r="F4343" s="67"/>
      <c r="G4343" s="67"/>
      <c r="H4343" s="67"/>
    </row>
    <row r="4344" spans="1:8" s="2" customFormat="1" x14ac:dyDescent="0.25">
      <c r="A4344" t="s">
        <v>1052</v>
      </c>
      <c r="B4344"/>
      <c r="C4344" t="s">
        <v>789</v>
      </c>
      <c r="D4344"/>
      <c r="E4344" t="s">
        <v>5365</v>
      </c>
      <c r="F4344" s="67"/>
      <c r="G4344" s="67"/>
      <c r="H4344" s="67"/>
    </row>
    <row r="4345" spans="1:8" s="2" customFormat="1" x14ac:dyDescent="0.25">
      <c r="A4345" t="s">
        <v>1052</v>
      </c>
      <c r="B4345"/>
      <c r="C4345" t="s">
        <v>789</v>
      </c>
      <c r="D4345"/>
      <c r="E4345" t="s">
        <v>5366</v>
      </c>
      <c r="F4345" s="67"/>
      <c r="G4345" s="67"/>
      <c r="H4345" s="67"/>
    </row>
    <row r="4346" spans="1:8" s="2" customFormat="1" x14ac:dyDescent="0.25">
      <c r="A4346" t="s">
        <v>1052</v>
      </c>
      <c r="B4346"/>
      <c r="C4346" t="s">
        <v>789</v>
      </c>
      <c r="D4346"/>
      <c r="E4346" t="s">
        <v>5367</v>
      </c>
      <c r="F4346" s="67"/>
      <c r="G4346" s="67"/>
      <c r="H4346" s="67"/>
    </row>
    <row r="4347" spans="1:8" s="2" customFormat="1" x14ac:dyDescent="0.25">
      <c r="A4347" t="s">
        <v>1052</v>
      </c>
      <c r="B4347"/>
      <c r="C4347" t="s">
        <v>789</v>
      </c>
      <c r="D4347"/>
      <c r="E4347" t="s">
        <v>5368</v>
      </c>
      <c r="F4347" s="67"/>
      <c r="G4347" s="67"/>
      <c r="H4347" s="67"/>
    </row>
    <row r="4348" spans="1:8" s="2" customFormat="1" x14ac:dyDescent="0.25">
      <c r="A4348" t="s">
        <v>1052</v>
      </c>
      <c r="B4348"/>
      <c r="C4348" t="s">
        <v>789</v>
      </c>
      <c r="D4348"/>
      <c r="E4348" t="s">
        <v>5369</v>
      </c>
      <c r="F4348" s="67"/>
      <c r="G4348" s="67"/>
      <c r="H4348" s="67"/>
    </row>
    <row r="4349" spans="1:8" s="2" customFormat="1" x14ac:dyDescent="0.25">
      <c r="A4349" t="s">
        <v>1052</v>
      </c>
      <c r="B4349"/>
      <c r="C4349" t="s">
        <v>789</v>
      </c>
      <c r="D4349"/>
      <c r="E4349" t="s">
        <v>5370</v>
      </c>
      <c r="F4349" s="67"/>
      <c r="G4349" s="67"/>
      <c r="H4349" s="67"/>
    </row>
    <row r="4350" spans="1:8" s="2" customFormat="1" x14ac:dyDescent="0.25">
      <c r="A4350" t="s">
        <v>1052</v>
      </c>
      <c r="B4350"/>
      <c r="C4350"/>
      <c r="D4350" t="s">
        <v>4338</v>
      </c>
      <c r="E4350" t="s">
        <v>5371</v>
      </c>
      <c r="F4350" s="67"/>
      <c r="G4350" s="67"/>
      <c r="H4350" s="67"/>
    </row>
    <row r="4351" spans="1:8" s="2" customFormat="1" x14ac:dyDescent="0.25">
      <c r="A4351" t="s">
        <v>1052</v>
      </c>
      <c r="B4351"/>
      <c r="C4351"/>
      <c r="D4351" t="s">
        <v>4338</v>
      </c>
      <c r="E4351" t="s">
        <v>5372</v>
      </c>
      <c r="F4351" s="67"/>
      <c r="G4351" s="67"/>
      <c r="H4351" s="67"/>
    </row>
    <row r="4352" spans="1:8" s="2" customFormat="1" x14ac:dyDescent="0.25">
      <c r="A4352" t="s">
        <v>1052</v>
      </c>
      <c r="B4352"/>
      <c r="C4352"/>
      <c r="D4352" t="s">
        <v>4338</v>
      </c>
      <c r="E4352" t="s">
        <v>5373</v>
      </c>
      <c r="F4352" s="67"/>
      <c r="G4352" s="67"/>
      <c r="H4352" s="67"/>
    </row>
    <row r="4353" spans="1:8" s="2" customFormat="1" x14ac:dyDescent="0.25">
      <c r="A4353" t="s">
        <v>1052</v>
      </c>
      <c r="B4353"/>
      <c r="C4353"/>
      <c r="D4353" t="s">
        <v>4338</v>
      </c>
      <c r="E4353" t="s">
        <v>5374</v>
      </c>
      <c r="F4353" s="67"/>
      <c r="G4353" s="67"/>
      <c r="H4353" s="67"/>
    </row>
    <row r="4354" spans="1:8" s="2" customFormat="1" x14ac:dyDescent="0.25">
      <c r="A4354" t="s">
        <v>1052</v>
      </c>
      <c r="B4354"/>
      <c r="C4354"/>
      <c r="D4354" t="s">
        <v>4338</v>
      </c>
      <c r="E4354" t="s">
        <v>5375</v>
      </c>
      <c r="F4354" s="67"/>
      <c r="G4354" s="67"/>
      <c r="H4354" s="67"/>
    </row>
    <row r="4355" spans="1:8" s="2" customFormat="1" x14ac:dyDescent="0.25">
      <c r="A4355" t="s">
        <v>1052</v>
      </c>
      <c r="B4355"/>
      <c r="C4355"/>
      <c r="D4355" t="s">
        <v>4338</v>
      </c>
      <c r="E4355" t="s">
        <v>5376</v>
      </c>
      <c r="F4355" s="67"/>
      <c r="G4355" s="67"/>
      <c r="H4355" s="67"/>
    </row>
    <row r="4356" spans="1:8" s="2" customFormat="1" x14ac:dyDescent="0.25">
      <c r="A4356" t="s">
        <v>1052</v>
      </c>
      <c r="B4356"/>
      <c r="C4356"/>
      <c r="D4356" t="s">
        <v>4338</v>
      </c>
      <c r="E4356" t="s">
        <v>5377</v>
      </c>
      <c r="F4356" s="67"/>
      <c r="G4356" s="67"/>
      <c r="H4356" s="67"/>
    </row>
    <row r="4357" spans="1:8" s="2" customFormat="1" x14ac:dyDescent="0.25">
      <c r="A4357" t="s">
        <v>1052</v>
      </c>
      <c r="B4357"/>
      <c r="C4357"/>
      <c r="D4357" t="s">
        <v>4338</v>
      </c>
      <c r="E4357" t="s">
        <v>5378</v>
      </c>
      <c r="F4357" s="67"/>
      <c r="G4357" s="67"/>
      <c r="H4357" s="67"/>
    </row>
    <row r="4358" spans="1:8" s="2" customFormat="1" x14ac:dyDescent="0.25">
      <c r="A4358" t="s">
        <v>1052</v>
      </c>
      <c r="B4358"/>
      <c r="C4358"/>
      <c r="D4358" t="s">
        <v>4338</v>
      </c>
      <c r="E4358" t="s">
        <v>5379</v>
      </c>
      <c r="F4358" s="67"/>
      <c r="G4358" s="67"/>
      <c r="H4358" s="67"/>
    </row>
    <row r="4359" spans="1:8" s="2" customFormat="1" x14ac:dyDescent="0.25">
      <c r="A4359" t="s">
        <v>1052</v>
      </c>
      <c r="B4359"/>
      <c r="C4359"/>
      <c r="D4359" t="s">
        <v>4338</v>
      </c>
      <c r="E4359" t="s">
        <v>5380</v>
      </c>
      <c r="F4359" s="67"/>
      <c r="G4359" s="67"/>
      <c r="H4359" s="67"/>
    </row>
    <row r="4360" spans="1:8" s="2" customFormat="1" x14ac:dyDescent="0.25">
      <c r="A4360" t="s">
        <v>1052</v>
      </c>
      <c r="B4360"/>
      <c r="C4360"/>
      <c r="D4360"/>
      <c r="E4360" t="s">
        <v>5381</v>
      </c>
      <c r="F4360" s="67"/>
      <c r="G4360" s="67"/>
      <c r="H4360" s="67"/>
    </row>
    <row r="4361" spans="1:8" s="2" customFormat="1" x14ac:dyDescent="0.25">
      <c r="A4361" t="s">
        <v>1052</v>
      </c>
      <c r="B4361"/>
      <c r="C4361"/>
      <c r="D4361"/>
      <c r="E4361" t="s">
        <v>5382</v>
      </c>
      <c r="F4361" s="67"/>
      <c r="G4361" s="67"/>
      <c r="H4361" s="67"/>
    </row>
    <row r="4362" spans="1:8" s="2" customFormat="1" x14ac:dyDescent="0.25">
      <c r="A4362" t="s">
        <v>1052</v>
      </c>
      <c r="B4362"/>
      <c r="C4362"/>
      <c r="D4362"/>
      <c r="E4362" t="s">
        <v>5383</v>
      </c>
      <c r="F4362" s="67"/>
      <c r="G4362" s="67"/>
      <c r="H4362" s="67"/>
    </row>
    <row r="4363" spans="1:8" s="2" customFormat="1" x14ac:dyDescent="0.25">
      <c r="A4363" t="s">
        <v>1052</v>
      </c>
      <c r="B4363"/>
      <c r="C4363"/>
      <c r="D4363"/>
      <c r="E4363" t="s">
        <v>5384</v>
      </c>
      <c r="F4363" s="67"/>
      <c r="G4363" s="67"/>
      <c r="H4363" s="67"/>
    </row>
    <row r="4364" spans="1:8" s="2" customFormat="1" x14ac:dyDescent="0.25">
      <c r="A4364" t="s">
        <v>1052</v>
      </c>
      <c r="B4364"/>
      <c r="C4364"/>
      <c r="D4364"/>
      <c r="E4364" t="s">
        <v>5385</v>
      </c>
      <c r="F4364" s="67"/>
      <c r="G4364" s="67"/>
      <c r="H4364" s="67"/>
    </row>
    <row r="4365" spans="1:8" s="2" customFormat="1" x14ac:dyDescent="0.25">
      <c r="A4365" t="s">
        <v>1052</v>
      </c>
      <c r="B4365"/>
      <c r="C4365"/>
      <c r="D4365"/>
      <c r="E4365" t="s">
        <v>5386</v>
      </c>
      <c r="F4365" s="67"/>
      <c r="G4365" s="67"/>
      <c r="H4365" s="67"/>
    </row>
    <row r="4366" spans="1:8" s="2" customFormat="1" x14ac:dyDescent="0.25">
      <c r="A4366" t="s">
        <v>1052</v>
      </c>
      <c r="B4366"/>
      <c r="C4366"/>
      <c r="D4366"/>
      <c r="E4366" t="s">
        <v>5387</v>
      </c>
      <c r="F4366" s="67"/>
      <c r="G4366" s="67"/>
      <c r="H4366" s="67"/>
    </row>
    <row r="4367" spans="1:8" s="2" customFormat="1" x14ac:dyDescent="0.25">
      <c r="A4367" t="s">
        <v>1052</v>
      </c>
      <c r="B4367"/>
      <c r="C4367"/>
      <c r="D4367"/>
      <c r="E4367" t="s">
        <v>5388</v>
      </c>
      <c r="F4367" s="67"/>
      <c r="G4367" s="67"/>
      <c r="H4367" s="67"/>
    </row>
    <row r="4368" spans="1:8" s="2" customFormat="1" x14ac:dyDescent="0.25">
      <c r="A4368" t="s">
        <v>1052</v>
      </c>
      <c r="B4368"/>
      <c r="C4368"/>
      <c r="D4368"/>
      <c r="E4368" t="s">
        <v>5389</v>
      </c>
      <c r="F4368" s="67"/>
      <c r="G4368" s="67"/>
      <c r="H4368" s="67"/>
    </row>
    <row r="4369" spans="1:8" s="2" customFormat="1" x14ac:dyDescent="0.25">
      <c r="A4369" t="s">
        <v>1052</v>
      </c>
      <c r="B4369"/>
      <c r="C4369"/>
      <c r="D4369"/>
      <c r="E4369" t="s">
        <v>5390</v>
      </c>
      <c r="F4369" s="67"/>
      <c r="G4369" s="67"/>
      <c r="H4369" s="67"/>
    </row>
    <row r="4370" spans="1:8" s="2" customFormat="1" x14ac:dyDescent="0.25">
      <c r="A4370" t="s">
        <v>1052</v>
      </c>
      <c r="B4370"/>
      <c r="C4370"/>
      <c r="D4370"/>
      <c r="E4370" t="s">
        <v>5391</v>
      </c>
      <c r="F4370" s="67"/>
      <c r="G4370" s="67"/>
      <c r="H4370" s="67"/>
    </row>
    <row r="4371" spans="1:8" s="2" customFormat="1" x14ac:dyDescent="0.25">
      <c r="A4371" t="s">
        <v>1052</v>
      </c>
      <c r="B4371"/>
      <c r="C4371"/>
      <c r="D4371"/>
      <c r="E4371" t="s">
        <v>5392</v>
      </c>
      <c r="F4371" s="67"/>
      <c r="G4371" s="67"/>
      <c r="H4371" s="67"/>
    </row>
    <row r="4372" spans="1:8" s="2" customFormat="1" x14ac:dyDescent="0.25">
      <c r="A4372" t="s">
        <v>1052</v>
      </c>
      <c r="B4372"/>
      <c r="C4372"/>
      <c r="D4372"/>
      <c r="E4372" t="s">
        <v>5393</v>
      </c>
      <c r="F4372" s="67"/>
      <c r="G4372" s="67"/>
      <c r="H4372" s="67"/>
    </row>
    <row r="4373" spans="1:8" s="2" customFormat="1" x14ac:dyDescent="0.25">
      <c r="A4373" t="s">
        <v>1053</v>
      </c>
      <c r="B4373" t="s">
        <v>5394</v>
      </c>
      <c r="C4373"/>
      <c r="D4373"/>
      <c r="E4373" t="s">
        <v>5395</v>
      </c>
      <c r="F4373" s="67"/>
      <c r="G4373" s="67"/>
      <c r="H4373" s="67"/>
    </row>
    <row r="4374" spans="1:8" s="2" customFormat="1" x14ac:dyDescent="0.25">
      <c r="A4374" t="s">
        <v>1053</v>
      </c>
      <c r="B4374" t="s">
        <v>5394</v>
      </c>
      <c r="C4374"/>
      <c r="D4374"/>
      <c r="E4374" t="s">
        <v>5396</v>
      </c>
      <c r="F4374" s="67"/>
      <c r="G4374" s="67"/>
      <c r="H4374" s="67"/>
    </row>
    <row r="4375" spans="1:8" s="2" customFormat="1" x14ac:dyDescent="0.25">
      <c r="A4375" t="s">
        <v>1053</v>
      </c>
      <c r="B4375" t="s">
        <v>5394</v>
      </c>
      <c r="C4375"/>
      <c r="D4375"/>
      <c r="E4375" t="s">
        <v>5397</v>
      </c>
      <c r="F4375" s="67"/>
      <c r="G4375" s="67"/>
      <c r="H4375" s="67"/>
    </row>
    <row r="4376" spans="1:8" s="2" customFormat="1" x14ac:dyDescent="0.25">
      <c r="A4376" t="s">
        <v>1053</v>
      </c>
      <c r="B4376" t="s">
        <v>5394</v>
      </c>
      <c r="C4376"/>
      <c r="D4376"/>
      <c r="E4376" t="s">
        <v>5398</v>
      </c>
      <c r="F4376" s="67"/>
      <c r="G4376" s="67"/>
      <c r="H4376" s="67"/>
    </row>
    <row r="4377" spans="1:8" s="2" customFormat="1" x14ac:dyDescent="0.25">
      <c r="A4377" t="s">
        <v>1053</v>
      </c>
      <c r="B4377" t="s">
        <v>5394</v>
      </c>
      <c r="C4377"/>
      <c r="D4377"/>
      <c r="E4377" t="s">
        <v>5399</v>
      </c>
      <c r="F4377" s="67"/>
      <c r="G4377" s="67"/>
      <c r="H4377" s="67"/>
    </row>
    <row r="4378" spans="1:8" s="2" customFormat="1" x14ac:dyDescent="0.25">
      <c r="A4378" t="s">
        <v>1053</v>
      </c>
      <c r="B4378" t="s">
        <v>5394</v>
      </c>
      <c r="C4378"/>
      <c r="D4378"/>
      <c r="E4378" t="s">
        <v>5400</v>
      </c>
      <c r="F4378" s="67"/>
      <c r="G4378" s="67"/>
      <c r="H4378" s="67"/>
    </row>
    <row r="4379" spans="1:8" s="2" customFormat="1" x14ac:dyDescent="0.25">
      <c r="A4379" t="s">
        <v>1053</v>
      </c>
      <c r="B4379" t="s">
        <v>5394</v>
      </c>
      <c r="C4379"/>
      <c r="D4379"/>
      <c r="E4379" t="s">
        <v>5401</v>
      </c>
      <c r="F4379" s="67"/>
      <c r="G4379" s="67"/>
      <c r="H4379" s="67"/>
    </row>
    <row r="4380" spans="1:8" s="2" customFormat="1" x14ac:dyDescent="0.25">
      <c r="A4380" t="s">
        <v>1053</v>
      </c>
      <c r="B4380" t="s">
        <v>5394</v>
      </c>
      <c r="C4380"/>
      <c r="D4380"/>
      <c r="E4380" t="s">
        <v>5402</v>
      </c>
      <c r="F4380" s="67"/>
      <c r="G4380" s="67"/>
      <c r="H4380" s="67"/>
    </row>
    <row r="4381" spans="1:8" s="2" customFormat="1" x14ac:dyDescent="0.25">
      <c r="A4381" t="s">
        <v>1053</v>
      </c>
      <c r="B4381" t="s">
        <v>5394</v>
      </c>
      <c r="C4381"/>
      <c r="D4381"/>
      <c r="E4381" t="s">
        <v>5403</v>
      </c>
      <c r="F4381" s="67"/>
      <c r="G4381" s="67"/>
      <c r="H4381" s="67"/>
    </row>
    <row r="4382" spans="1:8" s="2" customFormat="1" x14ac:dyDescent="0.25">
      <c r="A4382" t="s">
        <v>1053</v>
      </c>
      <c r="B4382" t="s">
        <v>5394</v>
      </c>
      <c r="C4382"/>
      <c r="D4382"/>
      <c r="E4382" t="s">
        <v>5404</v>
      </c>
      <c r="F4382" s="67"/>
      <c r="G4382" s="67"/>
      <c r="H4382" s="67"/>
    </row>
    <row r="4383" spans="1:8" s="2" customFormat="1" x14ac:dyDescent="0.25">
      <c r="A4383" t="s">
        <v>1053</v>
      </c>
      <c r="B4383" t="s">
        <v>5394</v>
      </c>
      <c r="C4383"/>
      <c r="D4383"/>
      <c r="E4383" t="s">
        <v>5405</v>
      </c>
      <c r="F4383" s="67"/>
      <c r="G4383" s="67"/>
      <c r="H4383" s="67"/>
    </row>
    <row r="4384" spans="1:8" s="2" customFormat="1" x14ac:dyDescent="0.25">
      <c r="A4384" t="s">
        <v>1053</v>
      </c>
      <c r="B4384" t="s">
        <v>5394</v>
      </c>
      <c r="C4384"/>
      <c r="D4384"/>
      <c r="E4384" t="s">
        <v>5406</v>
      </c>
      <c r="F4384" s="67"/>
      <c r="G4384" s="67"/>
      <c r="H4384" s="67"/>
    </row>
    <row r="4385" spans="1:8" s="2" customFormat="1" x14ac:dyDescent="0.25">
      <c r="A4385" t="s">
        <v>1053</v>
      </c>
      <c r="B4385" t="s">
        <v>5394</v>
      </c>
      <c r="C4385"/>
      <c r="D4385"/>
      <c r="E4385" t="s">
        <v>5407</v>
      </c>
      <c r="F4385" s="67"/>
      <c r="G4385" s="67"/>
      <c r="H4385" s="67"/>
    </row>
    <row r="4386" spans="1:8" s="2" customFormat="1" x14ac:dyDescent="0.25">
      <c r="A4386" t="s">
        <v>1053</v>
      </c>
      <c r="B4386" t="s">
        <v>5394</v>
      </c>
      <c r="C4386"/>
      <c r="D4386"/>
      <c r="E4386" t="s">
        <v>5408</v>
      </c>
      <c r="F4386" s="67"/>
      <c r="G4386" s="67"/>
      <c r="H4386" s="67"/>
    </row>
    <row r="4387" spans="1:8" s="2" customFormat="1" x14ac:dyDescent="0.25">
      <c r="A4387" t="s">
        <v>1053</v>
      </c>
      <c r="B4387" t="s">
        <v>5394</v>
      </c>
      <c r="C4387"/>
      <c r="D4387"/>
      <c r="E4387" t="s">
        <v>5409</v>
      </c>
      <c r="F4387" s="67"/>
      <c r="G4387" s="67"/>
      <c r="H4387" s="67"/>
    </row>
    <row r="4388" spans="1:8" s="2" customFormat="1" x14ac:dyDescent="0.25">
      <c r="A4388" t="s">
        <v>1053</v>
      </c>
      <c r="B4388" t="s">
        <v>5394</v>
      </c>
      <c r="C4388"/>
      <c r="D4388"/>
      <c r="E4388" t="s">
        <v>5410</v>
      </c>
      <c r="F4388" s="67"/>
      <c r="G4388" s="67"/>
      <c r="H4388" s="67"/>
    </row>
    <row r="4389" spans="1:8" s="2" customFormat="1" x14ac:dyDescent="0.25">
      <c r="A4389" t="s">
        <v>1053</v>
      </c>
      <c r="B4389" t="s">
        <v>5411</v>
      </c>
      <c r="C4389"/>
      <c r="D4389"/>
      <c r="E4389" t="s">
        <v>5412</v>
      </c>
      <c r="F4389" s="67"/>
      <c r="G4389" s="67"/>
      <c r="H4389" s="67"/>
    </row>
    <row r="4390" spans="1:8" s="2" customFormat="1" x14ac:dyDescent="0.25">
      <c r="A4390" t="s">
        <v>1053</v>
      </c>
      <c r="B4390" t="s">
        <v>5411</v>
      </c>
      <c r="C4390"/>
      <c r="D4390"/>
      <c r="E4390" t="s">
        <v>5413</v>
      </c>
      <c r="F4390" s="67"/>
      <c r="G4390" s="67"/>
      <c r="H4390" s="67"/>
    </row>
    <row r="4391" spans="1:8" s="2" customFormat="1" x14ac:dyDescent="0.25">
      <c r="A4391" t="s">
        <v>1053</v>
      </c>
      <c r="B4391" t="s">
        <v>5411</v>
      </c>
      <c r="C4391"/>
      <c r="D4391"/>
      <c r="E4391" t="s">
        <v>5414</v>
      </c>
      <c r="F4391" s="67"/>
      <c r="G4391" s="67"/>
      <c r="H4391" s="67"/>
    </row>
    <row r="4392" spans="1:8" s="2" customFormat="1" x14ac:dyDescent="0.25">
      <c r="A4392" t="s">
        <v>1053</v>
      </c>
      <c r="B4392" t="s">
        <v>5411</v>
      </c>
      <c r="C4392"/>
      <c r="D4392"/>
      <c r="E4392" t="s">
        <v>5415</v>
      </c>
      <c r="F4392" s="67"/>
      <c r="G4392" s="67"/>
      <c r="H4392" s="67"/>
    </row>
    <row r="4393" spans="1:8" s="2" customFormat="1" x14ac:dyDescent="0.25">
      <c r="A4393" t="s">
        <v>1053</v>
      </c>
      <c r="B4393" t="s">
        <v>5411</v>
      </c>
      <c r="C4393"/>
      <c r="D4393"/>
      <c r="E4393" t="s">
        <v>5416</v>
      </c>
      <c r="F4393" s="67"/>
      <c r="G4393" s="67"/>
      <c r="H4393" s="67"/>
    </row>
    <row r="4394" spans="1:8" s="2" customFormat="1" x14ac:dyDescent="0.25">
      <c r="A4394" t="s">
        <v>1053</v>
      </c>
      <c r="B4394" t="s">
        <v>5411</v>
      </c>
      <c r="C4394"/>
      <c r="D4394"/>
      <c r="E4394" t="s">
        <v>5417</v>
      </c>
      <c r="F4394" s="67"/>
      <c r="G4394" s="67"/>
      <c r="H4394" s="67"/>
    </row>
    <row r="4395" spans="1:8" s="2" customFormat="1" x14ac:dyDescent="0.25">
      <c r="A4395" t="s">
        <v>1053</v>
      </c>
      <c r="B4395" t="s">
        <v>5411</v>
      </c>
      <c r="C4395"/>
      <c r="D4395"/>
      <c r="E4395" t="s">
        <v>5418</v>
      </c>
      <c r="F4395" s="67"/>
      <c r="G4395" s="67"/>
      <c r="H4395" s="67"/>
    </row>
    <row r="4396" spans="1:8" s="2" customFormat="1" x14ac:dyDescent="0.25">
      <c r="A4396" t="s">
        <v>1053</v>
      </c>
      <c r="B4396" t="s">
        <v>5411</v>
      </c>
      <c r="C4396"/>
      <c r="D4396"/>
      <c r="E4396" t="s">
        <v>5419</v>
      </c>
      <c r="F4396" s="67"/>
      <c r="G4396" s="67"/>
      <c r="H4396" s="67"/>
    </row>
    <row r="4397" spans="1:8" s="2" customFormat="1" x14ac:dyDescent="0.25">
      <c r="A4397" t="s">
        <v>1053</v>
      </c>
      <c r="B4397" t="s">
        <v>5411</v>
      </c>
      <c r="C4397"/>
      <c r="D4397"/>
      <c r="E4397" t="s">
        <v>5420</v>
      </c>
      <c r="F4397" s="67"/>
      <c r="G4397" s="67"/>
      <c r="H4397" s="67"/>
    </row>
    <row r="4398" spans="1:8" s="2" customFormat="1" x14ac:dyDescent="0.25">
      <c r="A4398" t="s">
        <v>1053</v>
      </c>
      <c r="B4398" t="s">
        <v>5411</v>
      </c>
      <c r="C4398"/>
      <c r="D4398"/>
      <c r="E4398" t="s">
        <v>5421</v>
      </c>
      <c r="F4398" s="67"/>
      <c r="G4398" s="67"/>
      <c r="H4398" s="67"/>
    </row>
    <row r="4399" spans="1:8" s="2" customFormat="1" x14ac:dyDescent="0.25">
      <c r="A4399" t="s">
        <v>1053</v>
      </c>
      <c r="B4399" t="s">
        <v>5411</v>
      </c>
      <c r="C4399"/>
      <c r="D4399"/>
      <c r="E4399" t="s">
        <v>5422</v>
      </c>
      <c r="F4399" s="67"/>
      <c r="G4399" s="67"/>
      <c r="H4399" s="67"/>
    </row>
    <row r="4400" spans="1:8" s="2" customFormat="1" x14ac:dyDescent="0.25">
      <c r="A4400" t="s">
        <v>1053</v>
      </c>
      <c r="B4400" t="s">
        <v>5411</v>
      </c>
      <c r="C4400"/>
      <c r="D4400"/>
      <c r="E4400" t="s">
        <v>5423</v>
      </c>
      <c r="F4400" s="67"/>
      <c r="G4400" s="67"/>
      <c r="H4400" s="67"/>
    </row>
    <row r="4401" spans="1:8" s="2" customFormat="1" x14ac:dyDescent="0.25">
      <c r="A4401" t="s">
        <v>1053</v>
      </c>
      <c r="B4401" t="s">
        <v>5411</v>
      </c>
      <c r="C4401"/>
      <c r="D4401"/>
      <c r="E4401" t="s">
        <v>5424</v>
      </c>
      <c r="F4401" s="67"/>
      <c r="G4401" s="67"/>
      <c r="H4401" s="67"/>
    </row>
    <row r="4402" spans="1:8" s="2" customFormat="1" x14ac:dyDescent="0.25">
      <c r="A4402" t="s">
        <v>1053</v>
      </c>
      <c r="B4402" t="s">
        <v>5411</v>
      </c>
      <c r="C4402"/>
      <c r="D4402"/>
      <c r="E4402" t="s">
        <v>5425</v>
      </c>
      <c r="F4402" s="67"/>
      <c r="G4402" s="67"/>
      <c r="H4402" s="67"/>
    </row>
    <row r="4403" spans="1:8" s="2" customFormat="1" x14ac:dyDescent="0.25">
      <c r="A4403" t="s">
        <v>1053</v>
      </c>
      <c r="B4403" t="s">
        <v>5411</v>
      </c>
      <c r="C4403"/>
      <c r="D4403"/>
      <c r="E4403" t="s">
        <v>5426</v>
      </c>
      <c r="F4403" s="67"/>
      <c r="G4403" s="67"/>
      <c r="H4403" s="67"/>
    </row>
    <row r="4404" spans="1:8" s="2" customFormat="1" x14ac:dyDescent="0.25">
      <c r="A4404" t="s">
        <v>1053</v>
      </c>
      <c r="B4404" t="s">
        <v>5411</v>
      </c>
      <c r="C4404"/>
      <c r="D4404"/>
      <c r="E4404" t="s">
        <v>5427</v>
      </c>
      <c r="F4404" s="67"/>
      <c r="G4404" s="67"/>
      <c r="H4404" s="67"/>
    </row>
    <row r="4405" spans="1:8" s="2" customFormat="1" x14ac:dyDescent="0.25">
      <c r="A4405" t="s">
        <v>1053</v>
      </c>
      <c r="B4405" t="s">
        <v>5411</v>
      </c>
      <c r="C4405"/>
      <c r="D4405"/>
      <c r="E4405" t="s">
        <v>5428</v>
      </c>
      <c r="F4405" s="67"/>
      <c r="G4405" s="67"/>
      <c r="H4405" s="67"/>
    </row>
    <row r="4406" spans="1:8" s="2" customFormat="1" x14ac:dyDescent="0.25">
      <c r="A4406" t="s">
        <v>1053</v>
      </c>
      <c r="B4406" t="s">
        <v>5411</v>
      </c>
      <c r="C4406"/>
      <c r="D4406"/>
      <c r="E4406" t="s">
        <v>5429</v>
      </c>
      <c r="F4406" s="67"/>
      <c r="G4406" s="67"/>
      <c r="H4406" s="67"/>
    </row>
    <row r="4407" spans="1:8" s="2" customFormat="1" x14ac:dyDescent="0.25">
      <c r="A4407" t="s">
        <v>1053</v>
      </c>
      <c r="B4407" t="s">
        <v>5411</v>
      </c>
      <c r="C4407"/>
      <c r="D4407"/>
      <c r="E4407" t="s">
        <v>5430</v>
      </c>
      <c r="F4407" s="67"/>
      <c r="G4407" s="67"/>
      <c r="H4407" s="67"/>
    </row>
    <row r="4408" spans="1:8" s="2" customFormat="1" x14ac:dyDescent="0.25">
      <c r="A4408" t="s">
        <v>1053</v>
      </c>
      <c r="B4408" t="s">
        <v>5411</v>
      </c>
      <c r="C4408"/>
      <c r="D4408"/>
      <c r="E4408" t="s">
        <v>5431</v>
      </c>
      <c r="F4408" s="67"/>
      <c r="G4408" s="67"/>
      <c r="H4408" s="67"/>
    </row>
    <row r="4409" spans="1:8" s="2" customFormat="1" x14ac:dyDescent="0.25">
      <c r="A4409" t="s">
        <v>1053</v>
      </c>
      <c r="B4409" t="s">
        <v>5411</v>
      </c>
      <c r="C4409"/>
      <c r="D4409"/>
      <c r="E4409" t="s">
        <v>5432</v>
      </c>
      <c r="F4409" s="67"/>
      <c r="G4409" s="67"/>
      <c r="H4409" s="67"/>
    </row>
    <row r="4410" spans="1:8" s="2" customFormat="1" x14ac:dyDescent="0.25">
      <c r="A4410" t="s">
        <v>1053</v>
      </c>
      <c r="B4410" t="s">
        <v>5411</v>
      </c>
      <c r="C4410"/>
      <c r="D4410"/>
      <c r="E4410" t="s">
        <v>5433</v>
      </c>
      <c r="F4410" s="67"/>
      <c r="G4410" s="67"/>
      <c r="H4410" s="67"/>
    </row>
    <row r="4411" spans="1:8" s="2" customFormat="1" x14ac:dyDescent="0.25">
      <c r="A4411" t="s">
        <v>1053</v>
      </c>
      <c r="B4411" t="s">
        <v>5411</v>
      </c>
      <c r="C4411"/>
      <c r="D4411"/>
      <c r="E4411" t="s">
        <v>5434</v>
      </c>
      <c r="F4411" s="67"/>
      <c r="G4411" s="67"/>
      <c r="H4411" s="67"/>
    </row>
    <row r="4412" spans="1:8" s="2" customFormat="1" x14ac:dyDescent="0.25">
      <c r="A4412" t="s">
        <v>1053</v>
      </c>
      <c r="B4412" t="s">
        <v>5411</v>
      </c>
      <c r="C4412"/>
      <c r="D4412"/>
      <c r="E4412" t="s">
        <v>5435</v>
      </c>
      <c r="F4412" s="67"/>
      <c r="G4412" s="67"/>
      <c r="H4412" s="67"/>
    </row>
    <row r="4413" spans="1:8" s="2" customFormat="1" x14ac:dyDescent="0.25">
      <c r="A4413" t="s">
        <v>1053</v>
      </c>
      <c r="B4413" t="s">
        <v>5411</v>
      </c>
      <c r="C4413"/>
      <c r="D4413"/>
      <c r="E4413" t="s">
        <v>5436</v>
      </c>
      <c r="F4413" s="67"/>
      <c r="G4413" s="67"/>
      <c r="H4413" s="67"/>
    </row>
    <row r="4414" spans="1:8" s="2" customFormat="1" x14ac:dyDescent="0.25">
      <c r="A4414" t="s">
        <v>1053</v>
      </c>
      <c r="B4414" t="s">
        <v>5411</v>
      </c>
      <c r="C4414"/>
      <c r="D4414"/>
      <c r="E4414" t="s">
        <v>3704</v>
      </c>
      <c r="F4414" s="67"/>
      <c r="G4414" s="67"/>
      <c r="H4414" s="67"/>
    </row>
    <row r="4415" spans="1:8" s="2" customFormat="1" x14ac:dyDescent="0.25">
      <c r="A4415" t="s">
        <v>1053</v>
      </c>
      <c r="B4415" t="s">
        <v>5411</v>
      </c>
      <c r="C4415"/>
      <c r="D4415"/>
      <c r="E4415" t="s">
        <v>5437</v>
      </c>
      <c r="F4415" s="67"/>
      <c r="G4415" s="67"/>
      <c r="H4415" s="67"/>
    </row>
    <row r="4416" spans="1:8" s="2" customFormat="1" x14ac:dyDescent="0.25">
      <c r="A4416" t="s">
        <v>1053</v>
      </c>
      <c r="B4416" t="s">
        <v>5411</v>
      </c>
      <c r="C4416"/>
      <c r="D4416"/>
      <c r="E4416" t="s">
        <v>5438</v>
      </c>
      <c r="F4416" s="67"/>
      <c r="G4416" s="67"/>
      <c r="H4416" s="67"/>
    </row>
    <row r="4417" spans="1:8" s="2" customFormat="1" x14ac:dyDescent="0.25">
      <c r="A4417" t="s">
        <v>1053</v>
      </c>
      <c r="B4417" t="s">
        <v>5411</v>
      </c>
      <c r="C4417"/>
      <c r="D4417"/>
      <c r="E4417" t="s">
        <v>5439</v>
      </c>
      <c r="F4417" s="67"/>
      <c r="G4417" s="67"/>
      <c r="H4417" s="67"/>
    </row>
    <row r="4418" spans="1:8" s="2" customFormat="1" x14ac:dyDescent="0.25">
      <c r="A4418" t="s">
        <v>1053</v>
      </c>
      <c r="B4418" t="s">
        <v>5411</v>
      </c>
      <c r="C4418"/>
      <c r="D4418"/>
      <c r="E4418" t="s">
        <v>5440</v>
      </c>
      <c r="F4418" s="67"/>
      <c r="G4418" s="67"/>
      <c r="H4418" s="67"/>
    </row>
    <row r="4419" spans="1:8" s="2" customFormat="1" x14ac:dyDescent="0.25">
      <c r="A4419" t="s">
        <v>1053</v>
      </c>
      <c r="B4419" t="s">
        <v>5411</v>
      </c>
      <c r="C4419"/>
      <c r="D4419"/>
      <c r="E4419" t="s">
        <v>5441</v>
      </c>
      <c r="F4419" s="67"/>
      <c r="G4419" s="67"/>
      <c r="H4419" s="67"/>
    </row>
    <row r="4420" spans="1:8" s="2" customFormat="1" x14ac:dyDescent="0.25">
      <c r="A4420" t="s">
        <v>1053</v>
      </c>
      <c r="B4420" t="s">
        <v>5411</v>
      </c>
      <c r="C4420"/>
      <c r="D4420"/>
      <c r="E4420" t="s">
        <v>5442</v>
      </c>
      <c r="F4420" s="67"/>
      <c r="G4420" s="67"/>
      <c r="H4420" s="67"/>
    </row>
    <row r="4421" spans="1:8" s="2" customFormat="1" x14ac:dyDescent="0.25">
      <c r="A4421" t="s">
        <v>1053</v>
      </c>
      <c r="B4421" t="s">
        <v>5411</v>
      </c>
      <c r="C4421"/>
      <c r="D4421"/>
      <c r="E4421" t="s">
        <v>5443</v>
      </c>
      <c r="F4421" s="67"/>
      <c r="G4421" s="67"/>
      <c r="H4421" s="67"/>
    </row>
    <row r="4422" spans="1:8" s="2" customFormat="1" x14ac:dyDescent="0.25">
      <c r="A4422" t="s">
        <v>1053</v>
      </c>
      <c r="B4422" t="s">
        <v>5411</v>
      </c>
      <c r="C4422"/>
      <c r="D4422"/>
      <c r="E4422" t="s">
        <v>5444</v>
      </c>
      <c r="F4422" s="67"/>
      <c r="G4422" s="67"/>
      <c r="H4422" s="67"/>
    </row>
    <row r="4423" spans="1:8" s="2" customFormat="1" x14ac:dyDescent="0.25">
      <c r="A4423" t="s">
        <v>1053</v>
      </c>
      <c r="B4423" t="s">
        <v>5411</v>
      </c>
      <c r="C4423"/>
      <c r="D4423"/>
      <c r="E4423" t="s">
        <v>2025</v>
      </c>
      <c r="F4423" s="67"/>
      <c r="G4423" s="67"/>
      <c r="H4423" s="67"/>
    </row>
    <row r="4424" spans="1:8" s="2" customFormat="1" x14ac:dyDescent="0.25">
      <c r="A4424" t="s">
        <v>1053</v>
      </c>
      <c r="B4424" t="s">
        <v>5411</v>
      </c>
      <c r="C4424"/>
      <c r="D4424"/>
      <c r="E4424" t="s">
        <v>5445</v>
      </c>
      <c r="F4424" s="67"/>
      <c r="G4424" s="67"/>
      <c r="H4424" s="67"/>
    </row>
    <row r="4425" spans="1:8" s="2" customFormat="1" x14ac:dyDescent="0.25">
      <c r="A4425" t="s">
        <v>1053</v>
      </c>
      <c r="B4425" t="s">
        <v>5411</v>
      </c>
      <c r="C4425"/>
      <c r="D4425"/>
      <c r="E4425" t="s">
        <v>5446</v>
      </c>
      <c r="F4425" s="67"/>
      <c r="G4425" s="67"/>
      <c r="H4425" s="67"/>
    </row>
    <row r="4426" spans="1:8" s="2" customFormat="1" x14ac:dyDescent="0.25">
      <c r="A4426" t="s">
        <v>1053</v>
      </c>
      <c r="B4426" t="s">
        <v>5411</v>
      </c>
      <c r="C4426"/>
      <c r="D4426"/>
      <c r="E4426" t="s">
        <v>5447</v>
      </c>
      <c r="F4426" s="67"/>
      <c r="G4426" s="67"/>
      <c r="H4426" s="67"/>
    </row>
    <row r="4427" spans="1:8" s="2" customFormat="1" x14ac:dyDescent="0.25">
      <c r="A4427" t="s">
        <v>1053</v>
      </c>
      <c r="B4427" t="s">
        <v>5411</v>
      </c>
      <c r="C4427"/>
      <c r="D4427"/>
      <c r="E4427" t="s">
        <v>5448</v>
      </c>
      <c r="F4427" s="67"/>
      <c r="G4427" s="67"/>
      <c r="H4427" s="67"/>
    </row>
    <row r="4428" spans="1:8" s="2" customFormat="1" x14ac:dyDescent="0.25">
      <c r="A4428" t="s">
        <v>1053</v>
      </c>
      <c r="B4428" t="s">
        <v>5411</v>
      </c>
      <c r="C4428"/>
      <c r="D4428"/>
      <c r="E4428" t="s">
        <v>5449</v>
      </c>
      <c r="F4428" s="67"/>
      <c r="G4428" s="67"/>
      <c r="H4428" s="67"/>
    </row>
    <row r="4429" spans="1:8" s="2" customFormat="1" x14ac:dyDescent="0.25">
      <c r="A4429" t="s">
        <v>1053</v>
      </c>
      <c r="B4429" t="s">
        <v>5411</v>
      </c>
      <c r="C4429"/>
      <c r="D4429"/>
      <c r="E4429" t="s">
        <v>5450</v>
      </c>
      <c r="F4429" s="67"/>
      <c r="G4429" s="67"/>
      <c r="H4429" s="67"/>
    </row>
    <row r="4430" spans="1:8" s="2" customFormat="1" x14ac:dyDescent="0.25">
      <c r="A4430" t="s">
        <v>1053</v>
      </c>
      <c r="B4430" t="s">
        <v>5411</v>
      </c>
      <c r="C4430"/>
      <c r="D4430"/>
      <c r="E4430" t="s">
        <v>5451</v>
      </c>
      <c r="F4430" s="67"/>
      <c r="G4430" s="67"/>
      <c r="H4430" s="67"/>
    </row>
    <row r="4431" spans="1:8" s="2" customFormat="1" x14ac:dyDescent="0.25">
      <c r="A4431" t="s">
        <v>1053</v>
      </c>
      <c r="B4431" t="s">
        <v>5411</v>
      </c>
      <c r="C4431"/>
      <c r="D4431"/>
      <c r="E4431" t="s">
        <v>5452</v>
      </c>
      <c r="F4431" s="67"/>
      <c r="G4431" s="67"/>
      <c r="H4431" s="67"/>
    </row>
    <row r="4432" spans="1:8" s="2" customFormat="1" x14ac:dyDescent="0.25">
      <c r="A4432" t="s">
        <v>1053</v>
      </c>
      <c r="B4432" t="s">
        <v>5411</v>
      </c>
      <c r="C4432"/>
      <c r="D4432"/>
      <c r="E4432" t="s">
        <v>5453</v>
      </c>
      <c r="F4432" s="67"/>
      <c r="G4432" s="67"/>
      <c r="H4432" s="67"/>
    </row>
    <row r="4433" spans="1:8" s="2" customFormat="1" x14ac:dyDescent="0.25">
      <c r="A4433" t="s">
        <v>1053</v>
      </c>
      <c r="B4433" t="s">
        <v>5411</v>
      </c>
      <c r="C4433"/>
      <c r="D4433"/>
      <c r="E4433" t="s">
        <v>5454</v>
      </c>
      <c r="F4433" s="67"/>
      <c r="G4433" s="67"/>
      <c r="H4433" s="67"/>
    </row>
    <row r="4434" spans="1:8" s="2" customFormat="1" x14ac:dyDescent="0.25">
      <c r="A4434" t="s">
        <v>1053</v>
      </c>
      <c r="B4434" t="s">
        <v>5411</v>
      </c>
      <c r="C4434"/>
      <c r="D4434"/>
      <c r="E4434" t="s">
        <v>4054</v>
      </c>
      <c r="F4434" s="67"/>
      <c r="G4434" s="67"/>
      <c r="H4434" s="67"/>
    </row>
    <row r="4435" spans="1:8" s="2" customFormat="1" x14ac:dyDescent="0.25">
      <c r="A4435" t="s">
        <v>1053</v>
      </c>
      <c r="B4435" t="s">
        <v>5411</v>
      </c>
      <c r="C4435"/>
      <c r="D4435"/>
      <c r="E4435" t="s">
        <v>5455</v>
      </c>
      <c r="F4435" s="67"/>
      <c r="G4435" s="67"/>
      <c r="H4435" s="67"/>
    </row>
    <row r="4436" spans="1:8" s="2" customFormat="1" x14ac:dyDescent="0.25">
      <c r="A4436" t="s">
        <v>1053</v>
      </c>
      <c r="B4436" t="s">
        <v>5411</v>
      </c>
      <c r="C4436"/>
      <c r="D4436"/>
      <c r="E4436" t="s">
        <v>5456</v>
      </c>
      <c r="F4436" s="67"/>
      <c r="G4436" s="67"/>
      <c r="H4436" s="67"/>
    </row>
    <row r="4437" spans="1:8" s="2" customFormat="1" x14ac:dyDescent="0.25">
      <c r="A4437" t="s">
        <v>1053</v>
      </c>
      <c r="B4437" t="s">
        <v>5411</v>
      </c>
      <c r="C4437"/>
      <c r="D4437"/>
      <c r="E4437" t="s">
        <v>5457</v>
      </c>
      <c r="F4437" s="67"/>
      <c r="G4437" s="67"/>
      <c r="H4437" s="67"/>
    </row>
    <row r="4438" spans="1:8" s="2" customFormat="1" x14ac:dyDescent="0.25">
      <c r="A4438" t="s">
        <v>1053</v>
      </c>
      <c r="B4438" t="s">
        <v>5411</v>
      </c>
      <c r="C4438"/>
      <c r="D4438"/>
      <c r="E4438" t="s">
        <v>5458</v>
      </c>
      <c r="F4438" s="67"/>
      <c r="G4438" s="67"/>
      <c r="H4438" s="67"/>
    </row>
    <row r="4439" spans="1:8" s="2" customFormat="1" x14ac:dyDescent="0.25">
      <c r="A4439" t="s">
        <v>1053</v>
      </c>
      <c r="B4439" t="s">
        <v>5411</v>
      </c>
      <c r="C4439"/>
      <c r="D4439"/>
      <c r="E4439" t="s">
        <v>5459</v>
      </c>
      <c r="F4439" s="67"/>
      <c r="G4439" s="67"/>
      <c r="H4439" s="67"/>
    </row>
    <row r="4440" spans="1:8" s="2" customFormat="1" x14ac:dyDescent="0.25">
      <c r="A4440" t="s">
        <v>1053</v>
      </c>
      <c r="B4440" t="s">
        <v>5411</v>
      </c>
      <c r="C4440"/>
      <c r="D4440"/>
      <c r="E4440" t="s">
        <v>5460</v>
      </c>
      <c r="F4440" s="67"/>
      <c r="G4440" s="67"/>
      <c r="H4440" s="67"/>
    </row>
    <row r="4441" spans="1:8" s="2" customFormat="1" x14ac:dyDescent="0.25">
      <c r="A4441" t="s">
        <v>1053</v>
      </c>
      <c r="B4441" t="s">
        <v>5411</v>
      </c>
      <c r="C4441"/>
      <c r="D4441"/>
      <c r="E4441" t="s">
        <v>497</v>
      </c>
      <c r="F4441" s="67"/>
      <c r="G4441" s="67"/>
      <c r="H4441" s="67"/>
    </row>
    <row r="4442" spans="1:8" s="2" customFormat="1" x14ac:dyDescent="0.25">
      <c r="A4442" t="s">
        <v>1053</v>
      </c>
      <c r="B4442" t="s">
        <v>5411</v>
      </c>
      <c r="C4442"/>
      <c r="D4442"/>
      <c r="E4442" t="s">
        <v>5461</v>
      </c>
      <c r="F4442" s="67"/>
      <c r="G4442" s="67"/>
      <c r="H4442" s="67"/>
    </row>
    <row r="4443" spans="1:8" s="2" customFormat="1" x14ac:dyDescent="0.25">
      <c r="A4443" t="s">
        <v>1053</v>
      </c>
      <c r="B4443" t="s">
        <v>5411</v>
      </c>
      <c r="C4443"/>
      <c r="D4443"/>
      <c r="E4443" t="s">
        <v>5462</v>
      </c>
      <c r="F4443" s="67"/>
      <c r="G4443" s="67"/>
      <c r="H4443" s="67"/>
    </row>
    <row r="4444" spans="1:8" s="2" customFormat="1" x14ac:dyDescent="0.25">
      <c r="A4444" t="s">
        <v>1053</v>
      </c>
      <c r="B4444" t="s">
        <v>5411</v>
      </c>
      <c r="C4444"/>
      <c r="D4444"/>
      <c r="E4444" t="s">
        <v>5463</v>
      </c>
      <c r="F4444" s="67"/>
      <c r="G4444" s="67"/>
      <c r="H4444" s="67"/>
    </row>
    <row r="4445" spans="1:8" s="2" customFormat="1" x14ac:dyDescent="0.25">
      <c r="A4445" t="s">
        <v>1053</v>
      </c>
      <c r="B4445" t="s">
        <v>5411</v>
      </c>
      <c r="C4445"/>
      <c r="D4445"/>
      <c r="E4445" t="s">
        <v>5464</v>
      </c>
      <c r="F4445" s="67"/>
      <c r="G4445" s="67"/>
      <c r="H4445" s="67"/>
    </row>
    <row r="4446" spans="1:8" s="2" customFormat="1" x14ac:dyDescent="0.25">
      <c r="A4446" t="s">
        <v>1053</v>
      </c>
      <c r="B4446" t="s">
        <v>5411</v>
      </c>
      <c r="C4446"/>
      <c r="D4446"/>
      <c r="E4446" t="s">
        <v>5465</v>
      </c>
      <c r="F4446" s="67"/>
      <c r="G4446" s="67"/>
      <c r="H4446" s="67"/>
    </row>
    <row r="4447" spans="1:8" s="2" customFormat="1" x14ac:dyDescent="0.25">
      <c r="A4447" t="s">
        <v>1053</v>
      </c>
      <c r="B4447" t="s">
        <v>5411</v>
      </c>
      <c r="C4447"/>
      <c r="D4447"/>
      <c r="E4447" t="s">
        <v>5466</v>
      </c>
      <c r="F4447" s="67"/>
      <c r="G4447" s="67"/>
      <c r="H4447" s="67"/>
    </row>
    <row r="4448" spans="1:8" s="2" customFormat="1" x14ac:dyDescent="0.25">
      <c r="A4448" t="s">
        <v>1053</v>
      </c>
      <c r="B4448" t="s">
        <v>5411</v>
      </c>
      <c r="C4448"/>
      <c r="D4448"/>
      <c r="E4448" t="s">
        <v>5467</v>
      </c>
      <c r="F4448" s="67"/>
      <c r="G4448" s="67"/>
      <c r="H4448" s="67"/>
    </row>
    <row r="4449" spans="1:8" s="2" customFormat="1" x14ac:dyDescent="0.25">
      <c r="A4449" t="s">
        <v>1053</v>
      </c>
      <c r="B4449" t="s">
        <v>5411</v>
      </c>
      <c r="C4449"/>
      <c r="D4449"/>
      <c r="E4449" t="s">
        <v>5468</v>
      </c>
      <c r="F4449" s="67"/>
      <c r="G4449" s="67"/>
      <c r="H4449" s="67"/>
    </row>
    <row r="4450" spans="1:8" s="2" customFormat="1" x14ac:dyDescent="0.25">
      <c r="A4450" t="s">
        <v>1053</v>
      </c>
      <c r="B4450" t="s">
        <v>5411</v>
      </c>
      <c r="C4450"/>
      <c r="D4450"/>
      <c r="E4450" t="s">
        <v>5469</v>
      </c>
      <c r="F4450" s="67"/>
      <c r="G4450" s="67"/>
      <c r="H4450" s="67"/>
    </row>
    <row r="4451" spans="1:8" s="2" customFormat="1" x14ac:dyDescent="0.25">
      <c r="A4451" t="s">
        <v>1053</v>
      </c>
      <c r="B4451" t="s">
        <v>5411</v>
      </c>
      <c r="C4451"/>
      <c r="D4451"/>
      <c r="E4451" t="s">
        <v>5470</v>
      </c>
      <c r="F4451" s="67"/>
      <c r="G4451" s="67"/>
      <c r="H4451" s="67"/>
    </row>
    <row r="4452" spans="1:8" s="2" customFormat="1" x14ac:dyDescent="0.25">
      <c r="A4452" t="s">
        <v>1053</v>
      </c>
      <c r="B4452" t="s">
        <v>5411</v>
      </c>
      <c r="C4452"/>
      <c r="D4452"/>
      <c r="E4452" t="s">
        <v>5471</v>
      </c>
      <c r="F4452" s="67"/>
      <c r="G4452" s="67"/>
      <c r="H4452" s="67"/>
    </row>
    <row r="4453" spans="1:8" s="2" customFormat="1" x14ac:dyDescent="0.25">
      <c r="A4453" t="s">
        <v>1053</v>
      </c>
      <c r="B4453" t="s">
        <v>5472</v>
      </c>
      <c r="C4453"/>
      <c r="D4453"/>
      <c r="E4453" t="s">
        <v>5473</v>
      </c>
      <c r="F4453" s="67"/>
      <c r="G4453" s="67"/>
      <c r="H4453" s="67"/>
    </row>
    <row r="4454" spans="1:8" s="2" customFormat="1" x14ac:dyDescent="0.25">
      <c r="A4454" t="s">
        <v>1053</v>
      </c>
      <c r="B4454" t="s">
        <v>5472</v>
      </c>
      <c r="C4454"/>
      <c r="D4454"/>
      <c r="E4454" t="s">
        <v>5474</v>
      </c>
      <c r="F4454" s="67"/>
      <c r="G4454" s="67"/>
      <c r="H4454" s="67"/>
    </row>
    <row r="4455" spans="1:8" s="2" customFormat="1" x14ac:dyDescent="0.25">
      <c r="A4455" t="s">
        <v>1053</v>
      </c>
      <c r="B4455" t="s">
        <v>5472</v>
      </c>
      <c r="C4455"/>
      <c r="D4455"/>
      <c r="E4455" t="s">
        <v>5475</v>
      </c>
      <c r="F4455" s="67"/>
      <c r="G4455" s="67"/>
      <c r="H4455" s="67"/>
    </row>
    <row r="4456" spans="1:8" s="2" customFormat="1" x14ac:dyDescent="0.25">
      <c r="A4456" t="s">
        <v>1053</v>
      </c>
      <c r="B4456" t="s">
        <v>5472</v>
      </c>
      <c r="C4456"/>
      <c r="D4456"/>
      <c r="E4456" t="s">
        <v>5476</v>
      </c>
      <c r="F4456" s="67"/>
      <c r="G4456" s="67"/>
      <c r="H4456" s="67"/>
    </row>
    <row r="4457" spans="1:8" s="2" customFormat="1" x14ac:dyDescent="0.25">
      <c r="A4457" t="s">
        <v>1053</v>
      </c>
      <c r="B4457" t="s">
        <v>5472</v>
      </c>
      <c r="C4457"/>
      <c r="D4457"/>
      <c r="E4457" t="s">
        <v>5477</v>
      </c>
      <c r="F4457" s="67"/>
      <c r="G4457" s="67"/>
      <c r="H4457" s="67"/>
    </row>
    <row r="4458" spans="1:8" s="2" customFormat="1" x14ac:dyDescent="0.25">
      <c r="A4458" t="s">
        <v>1053</v>
      </c>
      <c r="B4458" t="s">
        <v>5472</v>
      </c>
      <c r="C4458"/>
      <c r="D4458"/>
      <c r="E4458" t="s">
        <v>5478</v>
      </c>
      <c r="F4458" s="67"/>
      <c r="G4458" s="67"/>
      <c r="H4458" s="67"/>
    </row>
    <row r="4459" spans="1:8" s="2" customFormat="1" x14ac:dyDescent="0.25">
      <c r="A4459" t="s">
        <v>1053</v>
      </c>
      <c r="B4459" t="s">
        <v>5472</v>
      </c>
      <c r="C4459"/>
      <c r="D4459"/>
      <c r="E4459" t="s">
        <v>5479</v>
      </c>
      <c r="F4459" s="67"/>
      <c r="G4459" s="67"/>
      <c r="H4459" s="67"/>
    </row>
    <row r="4460" spans="1:8" s="2" customFormat="1" x14ac:dyDescent="0.25">
      <c r="A4460" t="s">
        <v>1053</v>
      </c>
      <c r="B4460" t="s">
        <v>5472</v>
      </c>
      <c r="C4460"/>
      <c r="D4460"/>
      <c r="E4460" t="s">
        <v>5480</v>
      </c>
      <c r="F4460" s="67"/>
      <c r="G4460" s="67"/>
      <c r="H4460" s="67"/>
    </row>
    <row r="4461" spans="1:8" s="2" customFormat="1" x14ac:dyDescent="0.25">
      <c r="A4461" t="s">
        <v>1053</v>
      </c>
      <c r="B4461" t="s">
        <v>5472</v>
      </c>
      <c r="C4461"/>
      <c r="D4461"/>
      <c r="E4461" t="s">
        <v>5481</v>
      </c>
      <c r="F4461" s="67"/>
      <c r="G4461" s="67"/>
      <c r="H4461" s="67"/>
    </row>
    <row r="4462" spans="1:8" s="2" customFormat="1" x14ac:dyDescent="0.25">
      <c r="A4462" t="s">
        <v>1053</v>
      </c>
      <c r="B4462" t="s">
        <v>5472</v>
      </c>
      <c r="C4462"/>
      <c r="D4462"/>
      <c r="E4462" t="s">
        <v>5482</v>
      </c>
      <c r="F4462" s="67"/>
      <c r="G4462" s="67"/>
      <c r="H4462" s="67"/>
    </row>
    <row r="4463" spans="1:8" s="2" customFormat="1" x14ac:dyDescent="0.25">
      <c r="A4463" t="s">
        <v>1053</v>
      </c>
      <c r="B4463" t="s">
        <v>5472</v>
      </c>
      <c r="C4463"/>
      <c r="D4463"/>
      <c r="E4463" t="s">
        <v>5483</v>
      </c>
      <c r="F4463" s="67"/>
      <c r="G4463" s="67"/>
      <c r="H4463" s="67"/>
    </row>
    <row r="4464" spans="1:8" s="2" customFormat="1" x14ac:dyDescent="0.25">
      <c r="A4464" t="s">
        <v>1053</v>
      </c>
      <c r="B4464" t="s">
        <v>5472</v>
      </c>
      <c r="C4464"/>
      <c r="D4464"/>
      <c r="E4464" t="s">
        <v>5484</v>
      </c>
      <c r="F4464" s="67"/>
      <c r="G4464" s="67"/>
      <c r="H4464" s="67"/>
    </row>
    <row r="4465" spans="1:8" s="2" customFormat="1" x14ac:dyDescent="0.25">
      <c r="A4465" t="s">
        <v>1053</v>
      </c>
      <c r="B4465" t="s">
        <v>5472</v>
      </c>
      <c r="C4465"/>
      <c r="D4465"/>
      <c r="E4465" t="s">
        <v>5485</v>
      </c>
      <c r="F4465" s="67"/>
      <c r="G4465" s="67"/>
      <c r="H4465" s="67"/>
    </row>
    <row r="4466" spans="1:8" s="2" customFormat="1" x14ac:dyDescent="0.25">
      <c r="A4466" t="s">
        <v>1053</v>
      </c>
      <c r="B4466" t="s">
        <v>5472</v>
      </c>
      <c r="C4466"/>
      <c r="D4466"/>
      <c r="E4466" t="s">
        <v>5486</v>
      </c>
      <c r="F4466" s="67"/>
      <c r="G4466" s="67"/>
      <c r="H4466" s="67"/>
    </row>
    <row r="4467" spans="1:8" s="2" customFormat="1" x14ac:dyDescent="0.25">
      <c r="A4467" t="s">
        <v>1053</v>
      </c>
      <c r="B4467" t="s">
        <v>5472</v>
      </c>
      <c r="C4467"/>
      <c r="D4467"/>
      <c r="E4467" t="s">
        <v>5487</v>
      </c>
      <c r="F4467" s="67"/>
      <c r="G4467" s="67"/>
      <c r="H4467" s="67"/>
    </row>
    <row r="4468" spans="1:8" s="2" customFormat="1" x14ac:dyDescent="0.25">
      <c r="A4468" t="s">
        <v>1053</v>
      </c>
      <c r="B4468" t="s">
        <v>5472</v>
      </c>
      <c r="C4468"/>
      <c r="D4468"/>
      <c r="E4468" t="s">
        <v>5488</v>
      </c>
      <c r="F4468" s="67"/>
      <c r="G4468" s="67"/>
      <c r="H4468" s="67"/>
    </row>
    <row r="4469" spans="1:8" s="2" customFormat="1" x14ac:dyDescent="0.25">
      <c r="A4469" t="s">
        <v>1053</v>
      </c>
      <c r="B4469" t="s">
        <v>5472</v>
      </c>
      <c r="C4469"/>
      <c r="D4469"/>
      <c r="E4469" t="s">
        <v>5489</v>
      </c>
      <c r="F4469" s="67"/>
      <c r="G4469" s="67"/>
      <c r="H4469" s="67"/>
    </row>
    <row r="4470" spans="1:8" s="2" customFormat="1" x14ac:dyDescent="0.25">
      <c r="A4470" t="s">
        <v>1053</v>
      </c>
      <c r="B4470" t="s">
        <v>5472</v>
      </c>
      <c r="C4470"/>
      <c r="D4470"/>
      <c r="E4470" t="s">
        <v>5490</v>
      </c>
      <c r="F4470" s="67"/>
      <c r="G4470" s="67"/>
      <c r="H4470" s="67"/>
    </row>
    <row r="4471" spans="1:8" s="2" customFormat="1" x14ac:dyDescent="0.25">
      <c r="A4471" t="s">
        <v>1053</v>
      </c>
      <c r="B4471" t="s">
        <v>5472</v>
      </c>
      <c r="C4471"/>
      <c r="D4471"/>
      <c r="E4471" t="s">
        <v>5491</v>
      </c>
      <c r="F4471" s="67"/>
      <c r="G4471" s="67"/>
      <c r="H4471" s="67"/>
    </row>
    <row r="4472" spans="1:8" s="2" customFormat="1" x14ac:dyDescent="0.25">
      <c r="A4472" t="s">
        <v>1053</v>
      </c>
      <c r="B4472" t="s">
        <v>5472</v>
      </c>
      <c r="C4472"/>
      <c r="D4472"/>
      <c r="E4472" t="s">
        <v>5492</v>
      </c>
      <c r="F4472" s="67"/>
      <c r="G4472" s="67"/>
      <c r="H4472" s="67"/>
    </row>
    <row r="4473" spans="1:8" s="2" customFormat="1" x14ac:dyDescent="0.25">
      <c r="A4473" t="s">
        <v>1053</v>
      </c>
      <c r="B4473" t="s">
        <v>5472</v>
      </c>
      <c r="C4473"/>
      <c r="D4473"/>
      <c r="E4473" t="s">
        <v>5493</v>
      </c>
      <c r="F4473" s="67"/>
      <c r="G4473" s="67"/>
      <c r="H4473" s="67"/>
    </row>
    <row r="4474" spans="1:8" s="2" customFormat="1" x14ac:dyDescent="0.25">
      <c r="A4474" t="s">
        <v>1053</v>
      </c>
      <c r="B4474" t="s">
        <v>5472</v>
      </c>
      <c r="C4474"/>
      <c r="D4474"/>
      <c r="E4474" t="s">
        <v>5494</v>
      </c>
      <c r="F4474" s="67"/>
      <c r="G4474" s="67"/>
      <c r="H4474" s="67"/>
    </row>
    <row r="4475" spans="1:8" s="2" customFormat="1" x14ac:dyDescent="0.25">
      <c r="A4475" t="s">
        <v>1053</v>
      </c>
      <c r="B4475" t="s">
        <v>5472</v>
      </c>
      <c r="C4475"/>
      <c r="D4475"/>
      <c r="E4475" t="s">
        <v>5495</v>
      </c>
      <c r="F4475" s="67"/>
      <c r="G4475" s="67"/>
      <c r="H4475" s="67"/>
    </row>
    <row r="4476" spans="1:8" s="2" customFormat="1" x14ac:dyDescent="0.25">
      <c r="A4476" t="s">
        <v>1053</v>
      </c>
      <c r="B4476" t="s">
        <v>5472</v>
      </c>
      <c r="C4476"/>
      <c r="D4476"/>
      <c r="E4476" t="s">
        <v>5496</v>
      </c>
      <c r="F4476" s="67"/>
      <c r="G4476" s="67"/>
      <c r="H4476" s="67"/>
    </row>
    <row r="4477" spans="1:8" s="2" customFormat="1" x14ac:dyDescent="0.25">
      <c r="A4477" t="s">
        <v>1053</v>
      </c>
      <c r="B4477" t="s">
        <v>5497</v>
      </c>
      <c r="C4477"/>
      <c r="D4477"/>
      <c r="E4477" t="s">
        <v>5498</v>
      </c>
      <c r="F4477" s="67"/>
      <c r="G4477" s="67"/>
      <c r="H4477" s="67"/>
    </row>
    <row r="4478" spans="1:8" s="2" customFormat="1" x14ac:dyDescent="0.25">
      <c r="A4478" t="s">
        <v>1053</v>
      </c>
      <c r="B4478" t="s">
        <v>5497</v>
      </c>
      <c r="C4478"/>
      <c r="D4478"/>
      <c r="E4478" t="s">
        <v>5499</v>
      </c>
      <c r="F4478" s="67"/>
      <c r="G4478" s="67"/>
      <c r="H4478" s="67"/>
    </row>
    <row r="4479" spans="1:8" s="2" customFormat="1" x14ac:dyDescent="0.25">
      <c r="A4479" t="s">
        <v>1053</v>
      </c>
      <c r="B4479" t="s">
        <v>5497</v>
      </c>
      <c r="C4479"/>
      <c r="D4479"/>
      <c r="E4479" t="s">
        <v>5500</v>
      </c>
      <c r="F4479" s="67"/>
      <c r="G4479" s="67"/>
      <c r="H4479" s="67"/>
    </row>
    <row r="4480" spans="1:8" s="2" customFormat="1" x14ac:dyDescent="0.25">
      <c r="A4480" t="s">
        <v>1053</v>
      </c>
      <c r="B4480" t="s">
        <v>5497</v>
      </c>
      <c r="C4480"/>
      <c r="D4480"/>
      <c r="E4480" t="s">
        <v>5501</v>
      </c>
      <c r="F4480" s="67"/>
      <c r="G4480" s="67"/>
      <c r="H4480" s="67"/>
    </row>
    <row r="4481" spans="1:8" s="2" customFormat="1" x14ac:dyDescent="0.25">
      <c r="A4481" t="s">
        <v>1053</v>
      </c>
      <c r="B4481" t="s">
        <v>5497</v>
      </c>
      <c r="C4481"/>
      <c r="D4481"/>
      <c r="E4481" t="s">
        <v>5502</v>
      </c>
      <c r="F4481" s="67"/>
      <c r="G4481" s="67"/>
      <c r="H4481" s="67"/>
    </row>
    <row r="4482" spans="1:8" s="2" customFormat="1" x14ac:dyDescent="0.25">
      <c r="A4482" t="s">
        <v>1053</v>
      </c>
      <c r="B4482" t="s">
        <v>5497</v>
      </c>
      <c r="C4482"/>
      <c r="D4482"/>
      <c r="E4482" t="s">
        <v>5503</v>
      </c>
      <c r="F4482" s="67"/>
      <c r="G4482" s="67"/>
      <c r="H4482" s="67"/>
    </row>
    <row r="4483" spans="1:8" s="2" customFormat="1" x14ac:dyDescent="0.25">
      <c r="A4483" t="s">
        <v>1053</v>
      </c>
      <c r="B4483" t="s">
        <v>5497</v>
      </c>
      <c r="C4483"/>
      <c r="D4483"/>
      <c r="E4483" t="s">
        <v>5504</v>
      </c>
      <c r="F4483" s="67"/>
      <c r="G4483" s="67"/>
      <c r="H4483" s="67"/>
    </row>
    <row r="4484" spans="1:8" s="2" customFormat="1" x14ac:dyDescent="0.25">
      <c r="A4484" t="s">
        <v>1053</v>
      </c>
      <c r="B4484" t="s">
        <v>5497</v>
      </c>
      <c r="C4484"/>
      <c r="D4484"/>
      <c r="E4484" t="s">
        <v>5505</v>
      </c>
      <c r="F4484" s="67"/>
      <c r="G4484" s="67"/>
      <c r="H4484" s="67"/>
    </row>
    <row r="4485" spans="1:8" s="2" customFormat="1" x14ac:dyDescent="0.25">
      <c r="A4485" t="s">
        <v>1053</v>
      </c>
      <c r="B4485" t="s">
        <v>5497</v>
      </c>
      <c r="C4485"/>
      <c r="D4485"/>
      <c r="E4485" t="s">
        <v>5506</v>
      </c>
      <c r="F4485" s="67"/>
      <c r="G4485" s="67"/>
      <c r="H4485" s="67"/>
    </row>
    <row r="4486" spans="1:8" s="2" customFormat="1" x14ac:dyDescent="0.25">
      <c r="A4486" t="s">
        <v>1053</v>
      </c>
      <c r="B4486" t="s">
        <v>5497</v>
      </c>
      <c r="C4486"/>
      <c r="D4486"/>
      <c r="E4486" t="s">
        <v>5507</v>
      </c>
      <c r="F4486" s="67"/>
      <c r="G4486" s="67"/>
      <c r="H4486" s="67"/>
    </row>
    <row r="4487" spans="1:8" s="2" customFormat="1" x14ac:dyDescent="0.25">
      <c r="A4487" t="s">
        <v>1053</v>
      </c>
      <c r="B4487" t="s">
        <v>5497</v>
      </c>
      <c r="C4487"/>
      <c r="D4487"/>
      <c r="E4487" t="s">
        <v>5508</v>
      </c>
      <c r="F4487" s="67"/>
      <c r="G4487" s="67"/>
      <c r="H4487" s="67"/>
    </row>
    <row r="4488" spans="1:8" s="2" customFormat="1" x14ac:dyDescent="0.25">
      <c r="A4488" t="s">
        <v>1053</v>
      </c>
      <c r="B4488" t="s">
        <v>5497</v>
      </c>
      <c r="C4488"/>
      <c r="D4488"/>
      <c r="E4488" t="s">
        <v>5509</v>
      </c>
      <c r="F4488" s="67"/>
      <c r="G4488" s="67"/>
      <c r="H4488" s="67"/>
    </row>
    <row r="4489" spans="1:8" s="2" customFormat="1" x14ac:dyDescent="0.25">
      <c r="A4489" t="s">
        <v>1053</v>
      </c>
      <c r="B4489" t="s">
        <v>5497</v>
      </c>
      <c r="C4489"/>
      <c r="D4489"/>
      <c r="E4489" t="s">
        <v>5510</v>
      </c>
      <c r="F4489" s="67"/>
      <c r="G4489" s="67"/>
      <c r="H4489" s="67"/>
    </row>
    <row r="4490" spans="1:8" s="2" customFormat="1" x14ac:dyDescent="0.25">
      <c r="A4490" t="s">
        <v>1053</v>
      </c>
      <c r="B4490" t="s">
        <v>5497</v>
      </c>
      <c r="C4490"/>
      <c r="D4490"/>
      <c r="E4490" t="s">
        <v>5511</v>
      </c>
      <c r="F4490" s="67"/>
      <c r="G4490" s="67"/>
      <c r="H4490" s="67"/>
    </row>
    <row r="4491" spans="1:8" s="2" customFormat="1" x14ac:dyDescent="0.25">
      <c r="A4491" t="s">
        <v>1053</v>
      </c>
      <c r="B4491" t="s">
        <v>5497</v>
      </c>
      <c r="C4491"/>
      <c r="D4491"/>
      <c r="E4491" t="s">
        <v>5512</v>
      </c>
      <c r="F4491" s="67"/>
      <c r="G4491" s="67"/>
      <c r="H4491" s="67"/>
    </row>
    <row r="4492" spans="1:8" s="2" customFormat="1" x14ac:dyDescent="0.25">
      <c r="A4492" t="s">
        <v>1053</v>
      </c>
      <c r="B4492" t="s">
        <v>5497</v>
      </c>
      <c r="C4492"/>
      <c r="D4492"/>
      <c r="E4492" t="s">
        <v>5513</v>
      </c>
      <c r="F4492" s="67"/>
      <c r="G4492" s="67"/>
      <c r="H4492" s="67"/>
    </row>
    <row r="4493" spans="1:8" s="2" customFormat="1" x14ac:dyDescent="0.25">
      <c r="A4493" t="s">
        <v>1053</v>
      </c>
      <c r="B4493" t="s">
        <v>5497</v>
      </c>
      <c r="C4493"/>
      <c r="D4493"/>
      <c r="E4493" t="s">
        <v>5514</v>
      </c>
      <c r="F4493" s="67"/>
      <c r="G4493" s="67"/>
      <c r="H4493" s="67"/>
    </row>
    <row r="4494" spans="1:8" s="2" customFormat="1" x14ac:dyDescent="0.25">
      <c r="A4494" t="s">
        <v>1053</v>
      </c>
      <c r="B4494" t="s">
        <v>5515</v>
      </c>
      <c r="C4494"/>
      <c r="D4494"/>
      <c r="E4494" t="s">
        <v>5516</v>
      </c>
      <c r="F4494" s="67"/>
      <c r="G4494" s="67"/>
      <c r="H4494" s="67"/>
    </row>
    <row r="4495" spans="1:8" s="2" customFormat="1" x14ac:dyDescent="0.25">
      <c r="A4495" t="s">
        <v>1053</v>
      </c>
      <c r="B4495" t="s">
        <v>5515</v>
      </c>
      <c r="C4495"/>
      <c r="D4495"/>
      <c r="E4495" t="s">
        <v>5517</v>
      </c>
      <c r="F4495" s="67"/>
      <c r="G4495" s="67"/>
      <c r="H4495" s="67"/>
    </row>
    <row r="4496" spans="1:8" s="2" customFormat="1" x14ac:dyDescent="0.25">
      <c r="A4496" t="s">
        <v>1053</v>
      </c>
      <c r="B4496" t="s">
        <v>5515</v>
      </c>
      <c r="C4496"/>
      <c r="D4496"/>
      <c r="E4496" t="s">
        <v>5518</v>
      </c>
      <c r="F4496" s="67"/>
      <c r="G4496" s="67"/>
      <c r="H4496" s="67"/>
    </row>
    <row r="4497" spans="1:8" s="2" customFormat="1" x14ac:dyDescent="0.25">
      <c r="A4497" t="s">
        <v>1053</v>
      </c>
      <c r="B4497" t="s">
        <v>5515</v>
      </c>
      <c r="C4497"/>
      <c r="D4497"/>
      <c r="E4497" t="s">
        <v>5519</v>
      </c>
      <c r="F4497" s="67"/>
      <c r="G4497" s="67"/>
      <c r="H4497" s="67"/>
    </row>
    <row r="4498" spans="1:8" s="2" customFormat="1" x14ac:dyDescent="0.25">
      <c r="A4498" t="s">
        <v>1053</v>
      </c>
      <c r="B4498" t="s">
        <v>5515</v>
      </c>
      <c r="C4498"/>
      <c r="D4498"/>
      <c r="E4498" t="s">
        <v>5520</v>
      </c>
      <c r="F4498" s="67"/>
      <c r="G4498" s="67"/>
      <c r="H4498" s="67"/>
    </row>
    <row r="4499" spans="1:8" s="2" customFormat="1" x14ac:dyDescent="0.25">
      <c r="A4499" t="s">
        <v>1053</v>
      </c>
      <c r="B4499" t="s">
        <v>5515</v>
      </c>
      <c r="C4499"/>
      <c r="D4499"/>
      <c r="E4499" t="s">
        <v>5521</v>
      </c>
      <c r="F4499" s="67"/>
      <c r="G4499" s="67"/>
      <c r="H4499" s="67"/>
    </row>
    <row r="4500" spans="1:8" s="2" customFormat="1" x14ac:dyDescent="0.25">
      <c r="A4500" t="s">
        <v>1053</v>
      </c>
      <c r="B4500" t="s">
        <v>5515</v>
      </c>
      <c r="C4500"/>
      <c r="D4500"/>
      <c r="E4500" t="s">
        <v>5522</v>
      </c>
      <c r="F4500" s="67"/>
      <c r="G4500" s="67"/>
      <c r="H4500" s="67"/>
    </row>
    <row r="4501" spans="1:8" s="2" customFormat="1" x14ac:dyDescent="0.25">
      <c r="A4501" t="s">
        <v>1053</v>
      </c>
      <c r="B4501" t="s">
        <v>5515</v>
      </c>
      <c r="C4501"/>
      <c r="D4501"/>
      <c r="E4501" t="s">
        <v>5523</v>
      </c>
      <c r="F4501" s="67"/>
      <c r="G4501" s="67"/>
      <c r="H4501" s="67"/>
    </row>
    <row r="4502" spans="1:8" s="2" customFormat="1" x14ac:dyDescent="0.25">
      <c r="A4502" t="s">
        <v>1053</v>
      </c>
      <c r="B4502" t="s">
        <v>5515</v>
      </c>
      <c r="C4502"/>
      <c r="D4502"/>
      <c r="E4502" t="s">
        <v>5524</v>
      </c>
      <c r="F4502" s="67"/>
      <c r="G4502" s="67"/>
      <c r="H4502" s="67"/>
    </row>
    <row r="4503" spans="1:8" s="2" customFormat="1" x14ac:dyDescent="0.25">
      <c r="A4503" t="s">
        <v>1053</v>
      </c>
      <c r="B4503" t="s">
        <v>5515</v>
      </c>
      <c r="C4503"/>
      <c r="D4503"/>
      <c r="E4503" t="s">
        <v>5525</v>
      </c>
      <c r="F4503" s="67"/>
      <c r="G4503" s="67"/>
      <c r="H4503" s="67"/>
    </row>
    <row r="4504" spans="1:8" s="2" customFormat="1" x14ac:dyDescent="0.25">
      <c r="A4504" t="s">
        <v>1053</v>
      </c>
      <c r="B4504" t="s">
        <v>5515</v>
      </c>
      <c r="C4504"/>
      <c r="D4504"/>
      <c r="E4504" t="s">
        <v>5526</v>
      </c>
      <c r="F4504" s="67"/>
      <c r="G4504" s="67"/>
      <c r="H4504" s="67"/>
    </row>
    <row r="4505" spans="1:8" s="2" customFormat="1" x14ac:dyDescent="0.25">
      <c r="A4505" t="s">
        <v>1053</v>
      </c>
      <c r="B4505" t="s">
        <v>5515</v>
      </c>
      <c r="C4505"/>
      <c r="D4505"/>
      <c r="E4505" t="s">
        <v>5527</v>
      </c>
      <c r="F4505" s="67"/>
      <c r="G4505" s="67"/>
      <c r="H4505" s="67"/>
    </row>
    <row r="4506" spans="1:8" s="2" customFormat="1" x14ac:dyDescent="0.25">
      <c r="A4506" t="s">
        <v>1053</v>
      </c>
      <c r="B4506" t="s">
        <v>5515</v>
      </c>
      <c r="C4506"/>
      <c r="D4506"/>
      <c r="E4506" t="s">
        <v>5528</v>
      </c>
      <c r="F4506" s="67"/>
      <c r="G4506" s="67"/>
      <c r="H4506" s="67"/>
    </row>
    <row r="4507" spans="1:8" s="2" customFormat="1" x14ac:dyDescent="0.25">
      <c r="A4507" t="s">
        <v>1053</v>
      </c>
      <c r="B4507" t="s">
        <v>5515</v>
      </c>
      <c r="C4507"/>
      <c r="D4507"/>
      <c r="E4507" t="s">
        <v>5529</v>
      </c>
      <c r="F4507" s="67"/>
      <c r="G4507" s="67"/>
      <c r="H4507" s="67"/>
    </row>
    <row r="4508" spans="1:8" s="2" customFormat="1" x14ac:dyDescent="0.25">
      <c r="A4508" t="s">
        <v>1053</v>
      </c>
      <c r="B4508" t="s">
        <v>5515</v>
      </c>
      <c r="C4508"/>
      <c r="D4508"/>
      <c r="E4508" t="s">
        <v>5530</v>
      </c>
      <c r="F4508" s="67"/>
      <c r="G4508" s="67"/>
      <c r="H4508" s="67"/>
    </row>
    <row r="4509" spans="1:8" s="2" customFormat="1" x14ac:dyDescent="0.25">
      <c r="A4509" t="s">
        <v>1053</v>
      </c>
      <c r="B4509" t="s">
        <v>5515</v>
      </c>
      <c r="C4509"/>
      <c r="D4509"/>
      <c r="E4509" t="s">
        <v>5531</v>
      </c>
      <c r="F4509" s="67"/>
      <c r="G4509" s="67"/>
      <c r="H4509" s="67"/>
    </row>
    <row r="4510" spans="1:8" s="2" customFormat="1" x14ac:dyDescent="0.25">
      <c r="A4510" t="s">
        <v>1053</v>
      </c>
      <c r="B4510" t="s">
        <v>5515</v>
      </c>
      <c r="C4510"/>
      <c r="D4510"/>
      <c r="E4510" t="s">
        <v>1645</v>
      </c>
      <c r="F4510" s="67"/>
      <c r="G4510" s="67"/>
      <c r="H4510" s="67"/>
    </row>
    <row r="4511" spans="1:8" s="2" customFormat="1" x14ac:dyDescent="0.25">
      <c r="A4511" t="s">
        <v>1053</v>
      </c>
      <c r="B4511" t="s">
        <v>5532</v>
      </c>
      <c r="C4511"/>
      <c r="D4511"/>
      <c r="E4511" t="s">
        <v>5533</v>
      </c>
      <c r="F4511" s="67"/>
      <c r="G4511" s="67"/>
      <c r="H4511" s="67"/>
    </row>
    <row r="4512" spans="1:8" s="2" customFormat="1" x14ac:dyDescent="0.25">
      <c r="A4512" t="s">
        <v>1053</v>
      </c>
      <c r="B4512" t="s">
        <v>5532</v>
      </c>
      <c r="C4512"/>
      <c r="D4512"/>
      <c r="E4512" t="s">
        <v>5534</v>
      </c>
      <c r="F4512" s="67"/>
      <c r="G4512" s="67"/>
      <c r="H4512" s="67"/>
    </row>
    <row r="4513" spans="1:8" s="2" customFormat="1" x14ac:dyDescent="0.25">
      <c r="A4513" t="s">
        <v>1053</v>
      </c>
      <c r="B4513" t="s">
        <v>5532</v>
      </c>
      <c r="C4513"/>
      <c r="D4513"/>
      <c r="E4513" t="s">
        <v>5535</v>
      </c>
      <c r="F4513" s="67"/>
      <c r="G4513" s="67"/>
      <c r="H4513" s="67"/>
    </row>
    <row r="4514" spans="1:8" s="2" customFormat="1" x14ac:dyDescent="0.25">
      <c r="A4514" t="s">
        <v>1053</v>
      </c>
      <c r="B4514" t="s">
        <v>5532</v>
      </c>
      <c r="C4514"/>
      <c r="D4514"/>
      <c r="E4514" t="s">
        <v>5536</v>
      </c>
      <c r="F4514" s="67"/>
      <c r="G4514" s="67"/>
      <c r="H4514" s="67"/>
    </row>
    <row r="4515" spans="1:8" s="2" customFormat="1" x14ac:dyDescent="0.25">
      <c r="A4515" t="s">
        <v>1053</v>
      </c>
      <c r="B4515" t="s">
        <v>5532</v>
      </c>
      <c r="C4515"/>
      <c r="D4515"/>
      <c r="E4515" t="s">
        <v>5537</v>
      </c>
      <c r="F4515" s="67"/>
      <c r="G4515" s="67"/>
      <c r="H4515" s="67"/>
    </row>
    <row r="4516" spans="1:8" s="2" customFormat="1" x14ac:dyDescent="0.25">
      <c r="A4516" t="s">
        <v>1053</v>
      </c>
      <c r="B4516" t="s">
        <v>5532</v>
      </c>
      <c r="C4516"/>
      <c r="D4516"/>
      <c r="E4516" t="s">
        <v>5538</v>
      </c>
      <c r="F4516" s="67"/>
      <c r="G4516" s="67"/>
      <c r="H4516" s="67"/>
    </row>
    <row r="4517" spans="1:8" s="2" customFormat="1" x14ac:dyDescent="0.25">
      <c r="A4517" t="s">
        <v>1053</v>
      </c>
      <c r="B4517" t="s">
        <v>5532</v>
      </c>
      <c r="C4517"/>
      <c r="D4517"/>
      <c r="E4517" t="s">
        <v>5539</v>
      </c>
      <c r="F4517" s="67"/>
      <c r="G4517" s="67"/>
      <c r="H4517" s="67"/>
    </row>
    <row r="4518" spans="1:8" s="2" customFormat="1" x14ac:dyDescent="0.25">
      <c r="A4518" t="s">
        <v>1053</v>
      </c>
      <c r="B4518" t="s">
        <v>5532</v>
      </c>
      <c r="C4518"/>
      <c r="D4518"/>
      <c r="E4518" t="s">
        <v>5540</v>
      </c>
      <c r="F4518" s="67"/>
      <c r="G4518" s="67"/>
      <c r="H4518" s="67"/>
    </row>
    <row r="4519" spans="1:8" s="2" customFormat="1" x14ac:dyDescent="0.25">
      <c r="A4519" t="s">
        <v>1053</v>
      </c>
      <c r="B4519" t="s">
        <v>5532</v>
      </c>
      <c r="C4519"/>
      <c r="D4519"/>
      <c r="E4519" t="s">
        <v>5541</v>
      </c>
      <c r="F4519" s="67"/>
      <c r="G4519" s="67"/>
      <c r="H4519" s="67"/>
    </row>
    <row r="4520" spans="1:8" s="2" customFormat="1" x14ac:dyDescent="0.25">
      <c r="A4520" t="s">
        <v>1053</v>
      </c>
      <c r="B4520" t="s">
        <v>5532</v>
      </c>
      <c r="C4520"/>
      <c r="D4520"/>
      <c r="E4520" t="s">
        <v>5542</v>
      </c>
      <c r="F4520" s="67"/>
      <c r="G4520" s="67"/>
      <c r="H4520" s="67"/>
    </row>
    <row r="4521" spans="1:8" s="2" customFormat="1" x14ac:dyDescent="0.25">
      <c r="A4521" t="s">
        <v>1053</v>
      </c>
      <c r="B4521" t="s">
        <v>5532</v>
      </c>
      <c r="C4521"/>
      <c r="D4521"/>
      <c r="E4521" t="s">
        <v>5543</v>
      </c>
      <c r="F4521" s="67"/>
      <c r="G4521" s="67"/>
      <c r="H4521" s="67"/>
    </row>
    <row r="4522" spans="1:8" s="2" customFormat="1" x14ac:dyDescent="0.25">
      <c r="A4522" t="s">
        <v>1053</v>
      </c>
      <c r="B4522" t="s">
        <v>5532</v>
      </c>
      <c r="C4522"/>
      <c r="D4522"/>
      <c r="E4522" t="s">
        <v>5544</v>
      </c>
      <c r="F4522" s="67"/>
      <c r="G4522" s="67"/>
      <c r="H4522" s="67"/>
    </row>
    <row r="4523" spans="1:8" s="2" customFormat="1" x14ac:dyDescent="0.25">
      <c r="A4523" t="s">
        <v>1053</v>
      </c>
      <c r="B4523" t="s">
        <v>5532</v>
      </c>
      <c r="C4523"/>
      <c r="D4523"/>
      <c r="E4523" t="s">
        <v>5545</v>
      </c>
      <c r="F4523" s="67"/>
      <c r="G4523" s="67"/>
      <c r="H4523" s="67"/>
    </row>
    <row r="4524" spans="1:8" s="2" customFormat="1" x14ac:dyDescent="0.25">
      <c r="A4524" t="s">
        <v>1053</v>
      </c>
      <c r="B4524" t="s">
        <v>5532</v>
      </c>
      <c r="C4524"/>
      <c r="D4524"/>
      <c r="E4524" t="s">
        <v>5546</v>
      </c>
      <c r="F4524" s="67"/>
      <c r="G4524" s="67"/>
      <c r="H4524" s="67"/>
    </row>
    <row r="4525" spans="1:8" s="2" customFormat="1" x14ac:dyDescent="0.25">
      <c r="A4525" t="s">
        <v>1053</v>
      </c>
      <c r="B4525" t="s">
        <v>5532</v>
      </c>
      <c r="C4525"/>
      <c r="D4525"/>
      <c r="E4525" t="s">
        <v>5547</v>
      </c>
      <c r="F4525" s="67"/>
      <c r="G4525" s="67"/>
      <c r="H4525" s="67"/>
    </row>
    <row r="4526" spans="1:8" s="2" customFormat="1" x14ac:dyDescent="0.25">
      <c r="A4526" t="s">
        <v>1053</v>
      </c>
      <c r="B4526" t="s">
        <v>5532</v>
      </c>
      <c r="C4526"/>
      <c r="D4526"/>
      <c r="E4526" t="s">
        <v>5548</v>
      </c>
      <c r="F4526" s="67"/>
      <c r="G4526" s="67"/>
      <c r="H4526" s="67"/>
    </row>
    <row r="4527" spans="1:8" s="2" customFormat="1" x14ac:dyDescent="0.25">
      <c r="A4527" t="s">
        <v>1053</v>
      </c>
      <c r="B4527" t="s">
        <v>5532</v>
      </c>
      <c r="C4527"/>
      <c r="D4527"/>
      <c r="E4527" t="s">
        <v>5549</v>
      </c>
      <c r="F4527" s="67"/>
      <c r="G4527" s="67"/>
      <c r="H4527" s="67"/>
    </row>
    <row r="4528" spans="1:8" s="2" customFormat="1" x14ac:dyDescent="0.25">
      <c r="A4528" t="s">
        <v>1053</v>
      </c>
      <c r="B4528" t="s">
        <v>5532</v>
      </c>
      <c r="C4528"/>
      <c r="D4528"/>
      <c r="E4528" t="s">
        <v>5550</v>
      </c>
      <c r="F4528" s="67"/>
      <c r="G4528" s="67"/>
      <c r="H4528" s="67"/>
    </row>
    <row r="4529" spans="1:8" s="2" customFormat="1" x14ac:dyDescent="0.25">
      <c r="A4529" t="s">
        <v>1053</v>
      </c>
      <c r="B4529" t="s">
        <v>5532</v>
      </c>
      <c r="C4529"/>
      <c r="D4529"/>
      <c r="E4529" t="s">
        <v>5551</v>
      </c>
      <c r="F4529" s="67"/>
      <c r="G4529" s="67"/>
      <c r="H4529" s="67"/>
    </row>
    <row r="4530" spans="1:8" s="2" customFormat="1" x14ac:dyDescent="0.25">
      <c r="A4530" t="s">
        <v>1053</v>
      </c>
      <c r="B4530" t="s">
        <v>5532</v>
      </c>
      <c r="C4530"/>
      <c r="D4530"/>
      <c r="E4530" t="s">
        <v>5552</v>
      </c>
      <c r="F4530" s="67"/>
      <c r="G4530" s="67"/>
      <c r="H4530" s="67"/>
    </row>
    <row r="4531" spans="1:8" s="2" customFormat="1" x14ac:dyDescent="0.25">
      <c r="A4531" t="s">
        <v>1053</v>
      </c>
      <c r="B4531" t="s">
        <v>5532</v>
      </c>
      <c r="C4531"/>
      <c r="D4531"/>
      <c r="E4531" t="s">
        <v>5553</v>
      </c>
      <c r="F4531" s="67"/>
      <c r="G4531" s="67"/>
      <c r="H4531" s="67"/>
    </row>
    <row r="4532" spans="1:8" s="2" customFormat="1" x14ac:dyDescent="0.25">
      <c r="A4532" t="s">
        <v>1053</v>
      </c>
      <c r="B4532" t="s">
        <v>5532</v>
      </c>
      <c r="C4532"/>
      <c r="D4532"/>
      <c r="E4532" t="s">
        <v>5554</v>
      </c>
      <c r="F4532" s="67"/>
      <c r="G4532" s="67"/>
      <c r="H4532" s="67"/>
    </row>
    <row r="4533" spans="1:8" s="2" customFormat="1" x14ac:dyDescent="0.25">
      <c r="A4533" t="s">
        <v>1053</v>
      </c>
      <c r="B4533" t="s">
        <v>5532</v>
      </c>
      <c r="C4533"/>
      <c r="D4533"/>
      <c r="E4533" t="s">
        <v>5555</v>
      </c>
      <c r="F4533" s="67"/>
      <c r="G4533" s="67"/>
      <c r="H4533" s="67"/>
    </row>
    <row r="4534" spans="1:8" s="2" customFormat="1" x14ac:dyDescent="0.25">
      <c r="A4534" t="s">
        <v>1053</v>
      </c>
      <c r="B4534" t="s">
        <v>5532</v>
      </c>
      <c r="C4534"/>
      <c r="D4534"/>
      <c r="E4534" t="s">
        <v>5556</v>
      </c>
      <c r="F4534" s="67"/>
      <c r="G4534" s="67"/>
      <c r="H4534" s="67"/>
    </row>
    <row r="4535" spans="1:8" s="2" customFormat="1" x14ac:dyDescent="0.25">
      <c r="A4535" t="s">
        <v>1053</v>
      </c>
      <c r="B4535" t="s">
        <v>5532</v>
      </c>
      <c r="C4535"/>
      <c r="D4535"/>
      <c r="E4535" t="s">
        <v>5557</v>
      </c>
      <c r="F4535" s="67"/>
      <c r="G4535" s="67"/>
      <c r="H4535" s="67"/>
    </row>
    <row r="4536" spans="1:8" s="2" customFormat="1" x14ac:dyDescent="0.25">
      <c r="A4536" t="s">
        <v>1053</v>
      </c>
      <c r="B4536" t="s">
        <v>5532</v>
      </c>
      <c r="C4536"/>
      <c r="D4536"/>
      <c r="E4536" t="s">
        <v>5558</v>
      </c>
      <c r="F4536" s="67"/>
      <c r="G4536" s="67"/>
      <c r="H4536" s="67"/>
    </row>
    <row r="4537" spans="1:8" s="2" customFormat="1" x14ac:dyDescent="0.25">
      <c r="A4537" t="s">
        <v>1053</v>
      </c>
      <c r="B4537" t="s">
        <v>5532</v>
      </c>
      <c r="C4537"/>
      <c r="D4537"/>
      <c r="E4537" t="s">
        <v>5559</v>
      </c>
      <c r="F4537" s="67"/>
      <c r="G4537" s="67"/>
      <c r="H4537" s="67"/>
    </row>
    <row r="4538" spans="1:8" s="2" customFormat="1" x14ac:dyDescent="0.25">
      <c r="A4538" t="s">
        <v>1053</v>
      </c>
      <c r="B4538" t="s">
        <v>5532</v>
      </c>
      <c r="C4538"/>
      <c r="D4538"/>
      <c r="E4538" t="s">
        <v>5560</v>
      </c>
      <c r="F4538" s="67"/>
      <c r="G4538" s="67"/>
      <c r="H4538" s="67"/>
    </row>
    <row r="4539" spans="1:8" s="2" customFormat="1" x14ac:dyDescent="0.25">
      <c r="A4539" t="s">
        <v>1053</v>
      </c>
      <c r="B4539" t="s">
        <v>5532</v>
      </c>
      <c r="C4539"/>
      <c r="D4539"/>
      <c r="E4539" t="s">
        <v>5561</v>
      </c>
      <c r="F4539" s="67"/>
      <c r="G4539" s="67"/>
      <c r="H4539" s="67"/>
    </row>
    <row r="4540" spans="1:8" s="2" customFormat="1" x14ac:dyDescent="0.25">
      <c r="A4540" t="s">
        <v>1053</v>
      </c>
      <c r="B4540" t="s">
        <v>5532</v>
      </c>
      <c r="C4540"/>
      <c r="D4540"/>
      <c r="E4540" t="s">
        <v>5562</v>
      </c>
      <c r="F4540" s="67"/>
      <c r="G4540" s="67"/>
      <c r="H4540" s="67"/>
    </row>
    <row r="4541" spans="1:8" s="2" customFormat="1" x14ac:dyDescent="0.25">
      <c r="A4541" t="s">
        <v>1053</v>
      </c>
      <c r="B4541" t="s">
        <v>5563</v>
      </c>
      <c r="C4541"/>
      <c r="D4541"/>
      <c r="E4541" t="s">
        <v>1829</v>
      </c>
      <c r="F4541" s="67"/>
      <c r="G4541" s="67"/>
      <c r="H4541" s="67"/>
    </row>
    <row r="4542" spans="1:8" s="2" customFormat="1" x14ac:dyDescent="0.25">
      <c r="A4542" t="s">
        <v>1053</v>
      </c>
      <c r="B4542" t="s">
        <v>5563</v>
      </c>
      <c r="C4542"/>
      <c r="D4542"/>
      <c r="E4542" t="s">
        <v>5564</v>
      </c>
      <c r="F4542" s="67"/>
      <c r="G4542" s="67"/>
      <c r="H4542" s="67"/>
    </row>
    <row r="4543" spans="1:8" s="2" customFormat="1" x14ac:dyDescent="0.25">
      <c r="A4543" t="s">
        <v>1053</v>
      </c>
      <c r="B4543" t="s">
        <v>5563</v>
      </c>
      <c r="C4543"/>
      <c r="D4543"/>
      <c r="E4543" t="s">
        <v>5565</v>
      </c>
      <c r="F4543" s="67"/>
      <c r="G4543" s="67"/>
      <c r="H4543" s="67"/>
    </row>
    <row r="4544" spans="1:8" s="2" customFormat="1" x14ac:dyDescent="0.25">
      <c r="A4544" t="s">
        <v>1053</v>
      </c>
      <c r="B4544" t="s">
        <v>5563</v>
      </c>
      <c r="C4544"/>
      <c r="D4544"/>
      <c r="E4544" t="s">
        <v>5566</v>
      </c>
      <c r="F4544" s="67"/>
      <c r="G4544" s="67"/>
      <c r="H4544" s="67"/>
    </row>
    <row r="4545" spans="1:8" s="2" customFormat="1" x14ac:dyDescent="0.25">
      <c r="A4545" t="s">
        <v>1053</v>
      </c>
      <c r="B4545" t="s">
        <v>5563</v>
      </c>
      <c r="C4545"/>
      <c r="D4545"/>
      <c r="E4545" t="s">
        <v>5567</v>
      </c>
      <c r="F4545" s="67"/>
      <c r="G4545" s="67"/>
      <c r="H4545" s="67"/>
    </row>
    <row r="4546" spans="1:8" s="2" customFormat="1" x14ac:dyDescent="0.25">
      <c r="A4546" t="s">
        <v>1053</v>
      </c>
      <c r="B4546" t="s">
        <v>5563</v>
      </c>
      <c r="C4546"/>
      <c r="D4546"/>
      <c r="E4546" t="s">
        <v>5568</v>
      </c>
      <c r="F4546" s="67"/>
      <c r="G4546" s="67"/>
      <c r="H4546" s="67"/>
    </row>
    <row r="4547" spans="1:8" s="2" customFormat="1" x14ac:dyDescent="0.25">
      <c r="A4547" t="s">
        <v>1053</v>
      </c>
      <c r="B4547" t="s">
        <v>5563</v>
      </c>
      <c r="C4547"/>
      <c r="D4547"/>
      <c r="E4547" t="s">
        <v>5569</v>
      </c>
      <c r="F4547" s="67"/>
      <c r="G4547" s="67"/>
      <c r="H4547" s="67"/>
    </row>
    <row r="4548" spans="1:8" s="2" customFormat="1" x14ac:dyDescent="0.25">
      <c r="A4548" t="s">
        <v>1053</v>
      </c>
      <c r="B4548" t="s">
        <v>5563</v>
      </c>
      <c r="C4548"/>
      <c r="D4548"/>
      <c r="E4548" t="s">
        <v>5570</v>
      </c>
      <c r="F4548" s="67"/>
      <c r="G4548" s="67"/>
      <c r="H4548" s="67"/>
    </row>
    <row r="4549" spans="1:8" s="2" customFormat="1" x14ac:dyDescent="0.25">
      <c r="A4549" t="s">
        <v>1053</v>
      </c>
      <c r="B4549" t="s">
        <v>5563</v>
      </c>
      <c r="C4549"/>
      <c r="D4549"/>
      <c r="E4549" t="s">
        <v>5571</v>
      </c>
      <c r="F4549" s="67"/>
      <c r="G4549" s="67"/>
      <c r="H4549" s="67"/>
    </row>
    <row r="4550" spans="1:8" s="2" customFormat="1" x14ac:dyDescent="0.25">
      <c r="A4550" t="s">
        <v>1053</v>
      </c>
      <c r="B4550" t="s">
        <v>5563</v>
      </c>
      <c r="C4550"/>
      <c r="D4550"/>
      <c r="E4550" t="s">
        <v>5572</v>
      </c>
      <c r="F4550" s="67"/>
      <c r="G4550" s="67"/>
      <c r="H4550" s="67"/>
    </row>
    <row r="4551" spans="1:8" s="2" customFormat="1" x14ac:dyDescent="0.25">
      <c r="A4551" t="s">
        <v>1053</v>
      </c>
      <c r="B4551" t="s">
        <v>5563</v>
      </c>
      <c r="C4551"/>
      <c r="D4551"/>
      <c r="E4551" t="s">
        <v>5573</v>
      </c>
      <c r="F4551" s="67"/>
      <c r="G4551" s="67"/>
      <c r="H4551" s="67"/>
    </row>
    <row r="4552" spans="1:8" s="2" customFormat="1" x14ac:dyDescent="0.25">
      <c r="A4552" t="s">
        <v>1053</v>
      </c>
      <c r="B4552" t="s">
        <v>5563</v>
      </c>
      <c r="C4552"/>
      <c r="D4552"/>
      <c r="E4552" t="s">
        <v>5574</v>
      </c>
      <c r="F4552" s="67"/>
      <c r="G4552" s="67"/>
      <c r="H4552" s="67"/>
    </row>
    <row r="4553" spans="1:8" s="2" customFormat="1" x14ac:dyDescent="0.25">
      <c r="A4553" t="s">
        <v>1053</v>
      </c>
      <c r="B4553" t="s">
        <v>5563</v>
      </c>
      <c r="C4553"/>
      <c r="D4553"/>
      <c r="E4553" t="s">
        <v>5575</v>
      </c>
      <c r="F4553" s="67"/>
      <c r="G4553" s="67"/>
      <c r="H4553" s="67"/>
    </row>
    <row r="4554" spans="1:8" s="2" customFormat="1" x14ac:dyDescent="0.25">
      <c r="A4554" t="s">
        <v>1053</v>
      </c>
      <c r="B4554" t="s">
        <v>5563</v>
      </c>
      <c r="C4554"/>
      <c r="D4554"/>
      <c r="E4554" t="s">
        <v>959</v>
      </c>
      <c r="F4554" s="67"/>
      <c r="G4554" s="67"/>
      <c r="H4554" s="67"/>
    </row>
    <row r="4555" spans="1:8" s="2" customFormat="1" x14ac:dyDescent="0.25">
      <c r="A4555" t="s">
        <v>1053</v>
      </c>
      <c r="B4555" t="s">
        <v>5563</v>
      </c>
      <c r="C4555"/>
      <c r="D4555"/>
      <c r="E4555" t="s">
        <v>5576</v>
      </c>
      <c r="F4555" s="67"/>
      <c r="G4555" s="67"/>
      <c r="H4555" s="67"/>
    </row>
    <row r="4556" spans="1:8" s="2" customFormat="1" x14ac:dyDescent="0.25">
      <c r="A4556" t="s">
        <v>1053</v>
      </c>
      <c r="B4556" t="s">
        <v>5563</v>
      </c>
      <c r="C4556"/>
      <c r="D4556"/>
      <c r="E4556" t="s">
        <v>1914</v>
      </c>
      <c r="F4556" s="67"/>
      <c r="G4556" s="67"/>
      <c r="H4556" s="67"/>
    </row>
    <row r="4557" spans="1:8" s="2" customFormat="1" x14ac:dyDescent="0.25">
      <c r="A4557" t="s">
        <v>1053</v>
      </c>
      <c r="B4557" t="s">
        <v>5563</v>
      </c>
      <c r="C4557"/>
      <c r="D4557"/>
      <c r="E4557" t="s">
        <v>5577</v>
      </c>
      <c r="F4557" s="67"/>
      <c r="G4557" s="67"/>
      <c r="H4557" s="67"/>
    </row>
    <row r="4558" spans="1:8" s="2" customFormat="1" x14ac:dyDescent="0.25">
      <c r="A4558" t="s">
        <v>1053</v>
      </c>
      <c r="B4558" t="s">
        <v>5563</v>
      </c>
      <c r="C4558"/>
      <c r="D4558"/>
      <c r="E4558" t="s">
        <v>5578</v>
      </c>
      <c r="F4558" s="67"/>
      <c r="G4558" s="67"/>
      <c r="H4558" s="67"/>
    </row>
    <row r="4559" spans="1:8" s="2" customFormat="1" x14ac:dyDescent="0.25">
      <c r="A4559" t="s">
        <v>1053</v>
      </c>
      <c r="B4559" t="s">
        <v>5563</v>
      </c>
      <c r="C4559"/>
      <c r="D4559"/>
      <c r="E4559" t="s">
        <v>5579</v>
      </c>
      <c r="F4559" s="67"/>
      <c r="G4559" s="67"/>
      <c r="H4559" s="67"/>
    </row>
    <row r="4560" spans="1:8" s="2" customFormat="1" x14ac:dyDescent="0.25">
      <c r="A4560" t="s">
        <v>1053</v>
      </c>
      <c r="B4560" t="s">
        <v>5563</v>
      </c>
      <c r="C4560"/>
      <c r="D4560"/>
      <c r="E4560" t="s">
        <v>5580</v>
      </c>
      <c r="F4560" s="67"/>
      <c r="G4560" s="67"/>
      <c r="H4560" s="67"/>
    </row>
    <row r="4561" spans="1:8" s="2" customFormat="1" x14ac:dyDescent="0.25">
      <c r="A4561" t="s">
        <v>1053</v>
      </c>
      <c r="B4561" t="s">
        <v>5563</v>
      </c>
      <c r="C4561"/>
      <c r="D4561"/>
      <c r="E4561" t="s">
        <v>5581</v>
      </c>
      <c r="F4561" s="67"/>
      <c r="G4561" s="67"/>
      <c r="H4561" s="67"/>
    </row>
    <row r="4562" spans="1:8" s="2" customFormat="1" x14ac:dyDescent="0.25">
      <c r="A4562" t="s">
        <v>1053</v>
      </c>
      <c r="B4562" t="s">
        <v>5563</v>
      </c>
      <c r="C4562"/>
      <c r="D4562"/>
      <c r="E4562" t="s">
        <v>5582</v>
      </c>
      <c r="F4562" s="67"/>
      <c r="G4562" s="67"/>
      <c r="H4562" s="67"/>
    </row>
    <row r="4563" spans="1:8" s="2" customFormat="1" x14ac:dyDescent="0.25">
      <c r="A4563" t="s">
        <v>1053</v>
      </c>
      <c r="B4563" t="s">
        <v>5563</v>
      </c>
      <c r="C4563"/>
      <c r="D4563"/>
      <c r="E4563" t="s">
        <v>600</v>
      </c>
      <c r="F4563" s="67"/>
      <c r="G4563" s="67"/>
      <c r="H4563" s="67"/>
    </row>
    <row r="4564" spans="1:8" s="2" customFormat="1" x14ac:dyDescent="0.25">
      <c r="A4564" t="s">
        <v>1053</v>
      </c>
      <c r="B4564" t="s">
        <v>5563</v>
      </c>
      <c r="C4564"/>
      <c r="D4564"/>
      <c r="E4564" t="s">
        <v>5583</v>
      </c>
      <c r="F4564" s="67"/>
      <c r="G4564" s="67"/>
      <c r="H4564" s="67"/>
    </row>
    <row r="4565" spans="1:8" s="2" customFormat="1" x14ac:dyDescent="0.25">
      <c r="A4565" t="s">
        <v>1053</v>
      </c>
      <c r="B4565" t="s">
        <v>5563</v>
      </c>
      <c r="C4565"/>
      <c r="D4565"/>
      <c r="E4565" t="s">
        <v>5584</v>
      </c>
      <c r="F4565" s="67"/>
      <c r="G4565" s="67"/>
      <c r="H4565" s="67"/>
    </row>
    <row r="4566" spans="1:8" s="2" customFormat="1" x14ac:dyDescent="0.25">
      <c r="A4566" t="s">
        <v>1053</v>
      </c>
      <c r="B4566" t="s">
        <v>5563</v>
      </c>
      <c r="C4566"/>
      <c r="D4566"/>
      <c r="E4566" t="s">
        <v>5585</v>
      </c>
      <c r="F4566" s="67"/>
      <c r="G4566" s="67"/>
      <c r="H4566" s="67"/>
    </row>
    <row r="4567" spans="1:8" s="2" customFormat="1" x14ac:dyDescent="0.25">
      <c r="A4567" t="s">
        <v>1053</v>
      </c>
      <c r="B4567" t="s">
        <v>5563</v>
      </c>
      <c r="C4567"/>
      <c r="D4567"/>
      <c r="E4567" t="s">
        <v>5586</v>
      </c>
      <c r="F4567" s="67"/>
      <c r="G4567" s="67"/>
      <c r="H4567" s="67"/>
    </row>
    <row r="4568" spans="1:8" s="2" customFormat="1" x14ac:dyDescent="0.25">
      <c r="A4568" t="s">
        <v>1053</v>
      </c>
      <c r="B4568" t="s">
        <v>5563</v>
      </c>
      <c r="C4568"/>
      <c r="D4568"/>
      <c r="E4568" t="s">
        <v>5587</v>
      </c>
      <c r="F4568" s="67"/>
      <c r="G4568" s="67"/>
      <c r="H4568" s="67"/>
    </row>
    <row r="4569" spans="1:8" s="2" customFormat="1" x14ac:dyDescent="0.25">
      <c r="A4569" t="s">
        <v>1053</v>
      </c>
      <c r="B4569" t="s">
        <v>5563</v>
      </c>
      <c r="C4569"/>
      <c r="D4569"/>
      <c r="E4569" t="s">
        <v>5588</v>
      </c>
      <c r="F4569" s="67"/>
      <c r="G4569" s="67"/>
      <c r="H4569" s="67"/>
    </row>
    <row r="4570" spans="1:8" s="2" customFormat="1" x14ac:dyDescent="0.25">
      <c r="A4570" t="s">
        <v>1053</v>
      </c>
      <c r="B4570" t="s">
        <v>5563</v>
      </c>
      <c r="C4570"/>
      <c r="D4570"/>
      <c r="E4570" t="s">
        <v>5589</v>
      </c>
      <c r="F4570" s="67"/>
      <c r="G4570" s="67"/>
      <c r="H4570" s="67"/>
    </row>
    <row r="4571" spans="1:8" s="2" customFormat="1" x14ac:dyDescent="0.25">
      <c r="A4571" t="s">
        <v>1053</v>
      </c>
      <c r="B4571" t="s">
        <v>5563</v>
      </c>
      <c r="C4571"/>
      <c r="D4571"/>
      <c r="E4571" t="s">
        <v>5590</v>
      </c>
      <c r="F4571" s="67"/>
      <c r="G4571" s="67"/>
      <c r="H4571" s="67"/>
    </row>
    <row r="4572" spans="1:8" s="2" customFormat="1" x14ac:dyDescent="0.25">
      <c r="A4572" t="s">
        <v>1053</v>
      </c>
      <c r="B4572" t="s">
        <v>5563</v>
      </c>
      <c r="C4572"/>
      <c r="D4572"/>
      <c r="E4572" t="s">
        <v>5591</v>
      </c>
      <c r="F4572" s="67"/>
      <c r="G4572" s="67"/>
      <c r="H4572" s="67"/>
    </row>
    <row r="4573" spans="1:8" s="2" customFormat="1" x14ac:dyDescent="0.25">
      <c r="A4573" t="s">
        <v>1053</v>
      </c>
      <c r="B4573" t="s">
        <v>5563</v>
      </c>
      <c r="C4573"/>
      <c r="D4573"/>
      <c r="E4573" t="s">
        <v>1867</v>
      </c>
      <c r="F4573" s="67"/>
      <c r="G4573" s="67"/>
      <c r="H4573" s="67"/>
    </row>
    <row r="4574" spans="1:8" s="2" customFormat="1" x14ac:dyDescent="0.25">
      <c r="A4574" t="s">
        <v>1053</v>
      </c>
      <c r="B4574" t="s">
        <v>5563</v>
      </c>
      <c r="C4574"/>
      <c r="D4574"/>
      <c r="E4574" t="s">
        <v>2503</v>
      </c>
      <c r="F4574" s="67"/>
      <c r="G4574" s="67"/>
      <c r="H4574" s="67"/>
    </row>
    <row r="4575" spans="1:8" s="2" customFormat="1" x14ac:dyDescent="0.25">
      <c r="A4575" t="s">
        <v>1053</v>
      </c>
      <c r="B4575" t="s">
        <v>5592</v>
      </c>
      <c r="C4575"/>
      <c r="D4575"/>
      <c r="E4575" t="s">
        <v>5593</v>
      </c>
      <c r="F4575" s="67"/>
      <c r="G4575" s="67"/>
      <c r="H4575" s="67"/>
    </row>
    <row r="4576" spans="1:8" s="2" customFormat="1" x14ac:dyDescent="0.25">
      <c r="A4576" t="s">
        <v>1053</v>
      </c>
      <c r="B4576" t="s">
        <v>5592</v>
      </c>
      <c r="C4576"/>
      <c r="D4576"/>
      <c r="E4576" t="s">
        <v>5594</v>
      </c>
      <c r="F4576" s="67"/>
      <c r="G4576" s="67"/>
      <c r="H4576" s="67"/>
    </row>
    <row r="4577" spans="1:8" s="2" customFormat="1" x14ac:dyDescent="0.25">
      <c r="A4577" t="s">
        <v>1053</v>
      </c>
      <c r="B4577" t="s">
        <v>5592</v>
      </c>
      <c r="C4577"/>
      <c r="D4577"/>
      <c r="E4577" t="s">
        <v>5595</v>
      </c>
      <c r="F4577" s="67"/>
      <c r="G4577" s="67"/>
      <c r="H4577" s="67"/>
    </row>
    <row r="4578" spans="1:8" s="2" customFormat="1" x14ac:dyDescent="0.25">
      <c r="A4578" t="s">
        <v>1053</v>
      </c>
      <c r="B4578" t="s">
        <v>5592</v>
      </c>
      <c r="C4578"/>
      <c r="D4578"/>
      <c r="E4578" t="s">
        <v>5596</v>
      </c>
      <c r="F4578" s="67"/>
      <c r="G4578" s="67"/>
      <c r="H4578" s="67"/>
    </row>
    <row r="4579" spans="1:8" s="2" customFormat="1" x14ac:dyDescent="0.25">
      <c r="A4579" t="s">
        <v>1053</v>
      </c>
      <c r="B4579" t="s">
        <v>5592</v>
      </c>
      <c r="C4579"/>
      <c r="D4579"/>
      <c r="E4579" t="s">
        <v>5597</v>
      </c>
      <c r="F4579" s="67"/>
      <c r="G4579" s="67"/>
      <c r="H4579" s="67"/>
    </row>
    <row r="4580" spans="1:8" s="2" customFormat="1" x14ac:dyDescent="0.25">
      <c r="A4580" t="s">
        <v>1053</v>
      </c>
      <c r="B4580" t="s">
        <v>5592</v>
      </c>
      <c r="C4580"/>
      <c r="D4580"/>
      <c r="E4580" t="s">
        <v>5598</v>
      </c>
      <c r="F4580" s="67"/>
      <c r="G4580" s="67"/>
      <c r="H4580" s="67"/>
    </row>
    <row r="4581" spans="1:8" s="2" customFormat="1" x14ac:dyDescent="0.25">
      <c r="A4581" t="s">
        <v>1053</v>
      </c>
      <c r="B4581" t="s">
        <v>5592</v>
      </c>
      <c r="C4581"/>
      <c r="D4581"/>
      <c r="E4581" t="s">
        <v>5599</v>
      </c>
      <c r="F4581" s="67"/>
      <c r="G4581" s="67"/>
      <c r="H4581" s="67"/>
    </row>
    <row r="4582" spans="1:8" s="2" customFormat="1" x14ac:dyDescent="0.25">
      <c r="A4582" t="s">
        <v>1053</v>
      </c>
      <c r="B4582" t="s">
        <v>5592</v>
      </c>
      <c r="C4582"/>
      <c r="D4582"/>
      <c r="E4582" t="s">
        <v>5600</v>
      </c>
      <c r="F4582" s="67"/>
      <c r="G4582" s="67"/>
      <c r="H4582" s="67"/>
    </row>
    <row r="4583" spans="1:8" s="2" customFormat="1" x14ac:dyDescent="0.25">
      <c r="A4583" t="s">
        <v>1053</v>
      </c>
      <c r="B4583" t="s">
        <v>5592</v>
      </c>
      <c r="C4583"/>
      <c r="D4583"/>
      <c r="E4583" t="s">
        <v>5601</v>
      </c>
      <c r="F4583" s="67"/>
      <c r="G4583" s="67"/>
      <c r="H4583" s="67"/>
    </row>
    <row r="4584" spans="1:8" s="2" customFormat="1" x14ac:dyDescent="0.25">
      <c r="A4584" t="s">
        <v>1053</v>
      </c>
      <c r="B4584" t="s">
        <v>5592</v>
      </c>
      <c r="C4584"/>
      <c r="D4584"/>
      <c r="E4584" t="s">
        <v>5602</v>
      </c>
      <c r="F4584" s="67"/>
      <c r="G4584" s="67"/>
      <c r="H4584" s="67"/>
    </row>
    <row r="4585" spans="1:8" s="2" customFormat="1" x14ac:dyDescent="0.25">
      <c r="A4585" t="s">
        <v>1053</v>
      </c>
      <c r="B4585" t="s">
        <v>5592</v>
      </c>
      <c r="C4585"/>
      <c r="D4585"/>
      <c r="E4585" t="s">
        <v>5603</v>
      </c>
      <c r="F4585" s="67"/>
      <c r="G4585" s="67"/>
      <c r="H4585" s="67"/>
    </row>
    <row r="4586" spans="1:8" s="2" customFormat="1" x14ac:dyDescent="0.25">
      <c r="A4586" t="s">
        <v>1053</v>
      </c>
      <c r="B4586" t="s">
        <v>5592</v>
      </c>
      <c r="C4586"/>
      <c r="D4586"/>
      <c r="E4586" t="s">
        <v>5604</v>
      </c>
      <c r="F4586" s="67"/>
      <c r="G4586" s="67"/>
      <c r="H4586" s="67"/>
    </row>
    <row r="4587" spans="1:8" s="2" customFormat="1" x14ac:dyDescent="0.25">
      <c r="A4587" t="s">
        <v>1053</v>
      </c>
      <c r="B4587" t="s">
        <v>5592</v>
      </c>
      <c r="C4587"/>
      <c r="D4587"/>
      <c r="E4587" t="s">
        <v>5605</v>
      </c>
      <c r="F4587" s="67"/>
      <c r="G4587" s="67"/>
      <c r="H4587" s="67"/>
    </row>
    <row r="4588" spans="1:8" s="2" customFormat="1" x14ac:dyDescent="0.25">
      <c r="A4588" t="s">
        <v>1053</v>
      </c>
      <c r="B4588" t="s">
        <v>5592</v>
      </c>
      <c r="C4588"/>
      <c r="D4588"/>
      <c r="E4588" t="s">
        <v>5606</v>
      </c>
      <c r="F4588" s="67"/>
      <c r="G4588" s="67"/>
      <c r="H4588" s="67"/>
    </row>
    <row r="4589" spans="1:8" s="2" customFormat="1" x14ac:dyDescent="0.25">
      <c r="A4589" t="s">
        <v>1053</v>
      </c>
      <c r="B4589" t="s">
        <v>5592</v>
      </c>
      <c r="C4589"/>
      <c r="D4589"/>
      <c r="E4589" t="s">
        <v>5607</v>
      </c>
      <c r="F4589" s="67"/>
      <c r="G4589" s="67"/>
      <c r="H4589" s="67"/>
    </row>
    <row r="4590" spans="1:8" s="2" customFormat="1" x14ac:dyDescent="0.25">
      <c r="A4590" t="s">
        <v>1053</v>
      </c>
      <c r="B4590" t="s">
        <v>5592</v>
      </c>
      <c r="C4590"/>
      <c r="D4590"/>
      <c r="E4590" t="s">
        <v>5608</v>
      </c>
      <c r="F4590" s="67"/>
      <c r="G4590" s="67"/>
      <c r="H4590" s="67"/>
    </row>
    <row r="4591" spans="1:8" s="2" customFormat="1" x14ac:dyDescent="0.25">
      <c r="A4591" t="s">
        <v>1053</v>
      </c>
      <c r="B4591" t="s">
        <v>5592</v>
      </c>
      <c r="C4591"/>
      <c r="D4591"/>
      <c r="E4591" t="s">
        <v>5609</v>
      </c>
      <c r="F4591" s="67"/>
      <c r="G4591" s="67"/>
      <c r="H4591" s="67"/>
    </row>
    <row r="4592" spans="1:8" s="2" customFormat="1" x14ac:dyDescent="0.25">
      <c r="A4592" t="s">
        <v>1053</v>
      </c>
      <c r="B4592" t="s">
        <v>5592</v>
      </c>
      <c r="C4592"/>
      <c r="D4592"/>
      <c r="E4592" t="s">
        <v>5610</v>
      </c>
      <c r="F4592" s="67"/>
      <c r="G4592" s="67"/>
      <c r="H4592" s="67"/>
    </row>
    <row r="4593" spans="1:8" s="2" customFormat="1" x14ac:dyDescent="0.25">
      <c r="A4593" t="s">
        <v>1053</v>
      </c>
      <c r="B4593" t="s">
        <v>5592</v>
      </c>
      <c r="C4593"/>
      <c r="D4593"/>
      <c r="E4593" t="s">
        <v>5611</v>
      </c>
      <c r="F4593" s="67"/>
      <c r="G4593" s="67"/>
      <c r="H4593" s="67"/>
    </row>
    <row r="4594" spans="1:8" s="2" customFormat="1" x14ac:dyDescent="0.25">
      <c r="A4594" t="s">
        <v>1053</v>
      </c>
      <c r="B4594" t="s">
        <v>5592</v>
      </c>
      <c r="C4594"/>
      <c r="D4594"/>
      <c r="E4594" t="s">
        <v>5612</v>
      </c>
      <c r="F4594" s="67"/>
      <c r="G4594" s="67"/>
      <c r="H4594" s="67"/>
    </row>
    <row r="4595" spans="1:8" s="2" customFormat="1" x14ac:dyDescent="0.25">
      <c r="A4595" t="s">
        <v>1053</v>
      </c>
      <c r="B4595" t="s">
        <v>5592</v>
      </c>
      <c r="C4595"/>
      <c r="D4595"/>
      <c r="E4595" t="s">
        <v>4998</v>
      </c>
      <c r="F4595" s="67"/>
      <c r="G4595" s="67"/>
      <c r="H4595" s="67"/>
    </row>
    <row r="4596" spans="1:8" s="2" customFormat="1" x14ac:dyDescent="0.25">
      <c r="A4596" t="s">
        <v>1053</v>
      </c>
      <c r="B4596" t="s">
        <v>5592</v>
      </c>
      <c r="C4596"/>
      <c r="D4596"/>
      <c r="E4596" t="s">
        <v>5613</v>
      </c>
      <c r="F4596" s="67"/>
      <c r="G4596" s="67"/>
      <c r="H4596" s="67"/>
    </row>
    <row r="4597" spans="1:8" s="2" customFormat="1" x14ac:dyDescent="0.25">
      <c r="A4597" t="s">
        <v>1053</v>
      </c>
      <c r="B4597" t="s">
        <v>5592</v>
      </c>
      <c r="C4597"/>
      <c r="D4597"/>
      <c r="E4597" t="s">
        <v>5614</v>
      </c>
      <c r="F4597" s="67"/>
      <c r="G4597" s="67"/>
      <c r="H4597" s="67"/>
    </row>
    <row r="4598" spans="1:8" s="2" customFormat="1" x14ac:dyDescent="0.25">
      <c r="A4598" t="s">
        <v>1053</v>
      </c>
      <c r="B4598" t="s">
        <v>5592</v>
      </c>
      <c r="C4598"/>
      <c r="D4598"/>
      <c r="E4598" t="s">
        <v>5615</v>
      </c>
      <c r="F4598" s="67"/>
      <c r="G4598" s="67"/>
      <c r="H4598" s="67"/>
    </row>
    <row r="4599" spans="1:8" s="2" customFormat="1" x14ac:dyDescent="0.25">
      <c r="A4599" t="s">
        <v>1053</v>
      </c>
      <c r="B4599" t="s">
        <v>5592</v>
      </c>
      <c r="C4599"/>
      <c r="D4599"/>
      <c r="E4599" t="s">
        <v>5616</v>
      </c>
      <c r="F4599" s="67"/>
      <c r="G4599" s="67"/>
      <c r="H4599" s="67"/>
    </row>
    <row r="4600" spans="1:8" s="2" customFormat="1" x14ac:dyDescent="0.25">
      <c r="A4600" t="s">
        <v>1053</v>
      </c>
      <c r="B4600" t="s">
        <v>5592</v>
      </c>
      <c r="C4600"/>
      <c r="D4600"/>
      <c r="E4600" t="s">
        <v>5617</v>
      </c>
      <c r="F4600" s="67"/>
      <c r="G4600" s="67"/>
      <c r="H4600" s="67"/>
    </row>
    <row r="4601" spans="1:8" s="2" customFormat="1" x14ac:dyDescent="0.25">
      <c r="A4601" t="s">
        <v>1053</v>
      </c>
      <c r="B4601" t="s">
        <v>5592</v>
      </c>
      <c r="C4601"/>
      <c r="D4601"/>
      <c r="E4601" t="s">
        <v>5618</v>
      </c>
      <c r="F4601" s="67"/>
      <c r="G4601" s="67"/>
      <c r="H4601" s="67"/>
    </row>
    <row r="4602" spans="1:8" s="2" customFormat="1" x14ac:dyDescent="0.25">
      <c r="A4602" t="s">
        <v>1053</v>
      </c>
      <c r="B4602" t="s">
        <v>5592</v>
      </c>
      <c r="C4602"/>
      <c r="D4602"/>
      <c r="E4602" t="s">
        <v>5619</v>
      </c>
      <c r="F4602" s="67"/>
      <c r="G4602" s="67"/>
      <c r="H4602" s="67"/>
    </row>
    <row r="4603" spans="1:8" s="2" customFormat="1" x14ac:dyDescent="0.25">
      <c r="A4603" t="s">
        <v>1053</v>
      </c>
      <c r="B4603" t="s">
        <v>5592</v>
      </c>
      <c r="C4603"/>
      <c r="D4603"/>
      <c r="E4603" t="s">
        <v>5620</v>
      </c>
      <c r="F4603" s="67"/>
      <c r="G4603" s="67"/>
      <c r="H4603" s="67"/>
    </row>
    <row r="4604" spans="1:8" s="2" customFormat="1" x14ac:dyDescent="0.25">
      <c r="A4604" t="s">
        <v>1053</v>
      </c>
      <c r="B4604" t="s">
        <v>5592</v>
      </c>
      <c r="C4604"/>
      <c r="D4604"/>
      <c r="E4604" t="s">
        <v>5621</v>
      </c>
      <c r="F4604" s="67"/>
      <c r="G4604" s="67"/>
      <c r="H4604" s="67"/>
    </row>
    <row r="4605" spans="1:8" s="2" customFormat="1" x14ac:dyDescent="0.25">
      <c r="A4605" t="s">
        <v>1053</v>
      </c>
      <c r="B4605" t="s">
        <v>5592</v>
      </c>
      <c r="C4605"/>
      <c r="D4605"/>
      <c r="E4605" t="s">
        <v>5622</v>
      </c>
      <c r="F4605" s="67"/>
      <c r="G4605" s="67"/>
      <c r="H4605" s="67"/>
    </row>
    <row r="4606" spans="1:8" s="2" customFormat="1" x14ac:dyDescent="0.25">
      <c r="A4606" t="s">
        <v>1053</v>
      </c>
      <c r="B4606" t="s">
        <v>5592</v>
      </c>
      <c r="C4606"/>
      <c r="D4606"/>
      <c r="E4606" t="s">
        <v>5623</v>
      </c>
      <c r="F4606" s="67"/>
      <c r="G4606" s="67"/>
      <c r="H4606" s="67"/>
    </row>
    <row r="4607" spans="1:8" s="2" customFormat="1" x14ac:dyDescent="0.25">
      <c r="A4607" t="s">
        <v>1053</v>
      </c>
      <c r="B4607" t="s">
        <v>5592</v>
      </c>
      <c r="C4607"/>
      <c r="D4607"/>
      <c r="E4607" t="s">
        <v>5624</v>
      </c>
      <c r="F4607" s="67"/>
      <c r="G4607" s="67"/>
      <c r="H4607" s="67"/>
    </row>
    <row r="4608" spans="1:8" s="2" customFormat="1" x14ac:dyDescent="0.25">
      <c r="A4608" t="s">
        <v>1053</v>
      </c>
      <c r="B4608" t="s">
        <v>5592</v>
      </c>
      <c r="C4608"/>
      <c r="D4608"/>
      <c r="E4608" t="s">
        <v>5625</v>
      </c>
      <c r="F4608" s="67"/>
      <c r="G4608" s="67"/>
      <c r="H4608" s="67"/>
    </row>
    <row r="4609" spans="1:8" s="2" customFormat="1" x14ac:dyDescent="0.25">
      <c r="A4609" t="s">
        <v>1053</v>
      </c>
      <c r="B4609" t="s">
        <v>5592</v>
      </c>
      <c r="C4609"/>
      <c r="D4609"/>
      <c r="E4609" t="s">
        <v>5626</v>
      </c>
      <c r="F4609" s="67"/>
      <c r="G4609" s="67"/>
      <c r="H4609" s="67"/>
    </row>
    <row r="4610" spans="1:8" s="2" customFormat="1" x14ac:dyDescent="0.25">
      <c r="A4610" t="s">
        <v>1053</v>
      </c>
      <c r="B4610" t="s">
        <v>5592</v>
      </c>
      <c r="C4610"/>
      <c r="D4610"/>
      <c r="E4610" t="s">
        <v>5627</v>
      </c>
      <c r="F4610" s="67"/>
      <c r="G4610" s="67"/>
      <c r="H4610" s="67"/>
    </row>
    <row r="4611" spans="1:8" s="2" customFormat="1" x14ac:dyDescent="0.25">
      <c r="A4611" t="s">
        <v>1053</v>
      </c>
      <c r="B4611" t="s">
        <v>5592</v>
      </c>
      <c r="C4611"/>
      <c r="D4611"/>
      <c r="E4611" t="s">
        <v>5628</v>
      </c>
      <c r="F4611" s="67"/>
      <c r="G4611" s="67"/>
      <c r="H4611" s="67"/>
    </row>
    <row r="4612" spans="1:8" s="2" customFormat="1" x14ac:dyDescent="0.25">
      <c r="A4612" t="s">
        <v>1053</v>
      </c>
      <c r="B4612" t="s">
        <v>5592</v>
      </c>
      <c r="C4612"/>
      <c r="D4612"/>
      <c r="E4612" t="s">
        <v>5629</v>
      </c>
      <c r="F4612" s="67"/>
      <c r="G4612" s="67"/>
      <c r="H4612" s="67"/>
    </row>
    <row r="4613" spans="1:8" s="2" customFormat="1" x14ac:dyDescent="0.25">
      <c r="A4613" t="s">
        <v>1053</v>
      </c>
      <c r="B4613" t="s">
        <v>5592</v>
      </c>
      <c r="C4613"/>
      <c r="D4613"/>
      <c r="E4613" t="s">
        <v>5630</v>
      </c>
      <c r="F4613" s="67"/>
      <c r="G4613" s="67"/>
      <c r="H4613" s="67"/>
    </row>
    <row r="4614" spans="1:8" s="2" customFormat="1" x14ac:dyDescent="0.25">
      <c r="A4614" t="s">
        <v>1053</v>
      </c>
      <c r="B4614" t="s">
        <v>5592</v>
      </c>
      <c r="C4614"/>
      <c r="D4614"/>
      <c r="E4614" t="s">
        <v>5631</v>
      </c>
      <c r="F4614" s="67"/>
      <c r="G4614" s="67"/>
      <c r="H4614" s="67"/>
    </row>
    <row r="4615" spans="1:8" s="2" customFormat="1" x14ac:dyDescent="0.25">
      <c r="A4615" t="s">
        <v>1053</v>
      </c>
      <c r="B4615" t="s">
        <v>5592</v>
      </c>
      <c r="C4615"/>
      <c r="D4615"/>
      <c r="E4615" t="s">
        <v>5632</v>
      </c>
      <c r="F4615" s="67"/>
      <c r="G4615" s="67"/>
      <c r="H4615" s="67"/>
    </row>
    <row r="4616" spans="1:8" s="2" customFormat="1" x14ac:dyDescent="0.25">
      <c r="A4616" t="s">
        <v>1053</v>
      </c>
      <c r="B4616" t="s">
        <v>5592</v>
      </c>
      <c r="C4616"/>
      <c r="D4616"/>
      <c r="E4616" t="s">
        <v>5633</v>
      </c>
      <c r="F4616" s="67"/>
      <c r="G4616" s="67"/>
      <c r="H4616" s="67"/>
    </row>
    <row r="4617" spans="1:8" s="2" customFormat="1" x14ac:dyDescent="0.25">
      <c r="A4617" t="s">
        <v>1053</v>
      </c>
      <c r="B4617" t="s">
        <v>5592</v>
      </c>
      <c r="C4617"/>
      <c r="D4617"/>
      <c r="E4617" t="s">
        <v>5634</v>
      </c>
      <c r="F4617" s="67"/>
      <c r="G4617" s="67"/>
      <c r="H4617" s="67"/>
    </row>
    <row r="4618" spans="1:8" s="2" customFormat="1" x14ac:dyDescent="0.25">
      <c r="A4618" t="s">
        <v>1053</v>
      </c>
      <c r="B4618" t="s">
        <v>5592</v>
      </c>
      <c r="C4618"/>
      <c r="D4618"/>
      <c r="E4618" t="s">
        <v>5635</v>
      </c>
      <c r="F4618" s="67"/>
      <c r="G4618" s="67"/>
      <c r="H4618" s="67"/>
    </row>
    <row r="4619" spans="1:8" s="2" customFormat="1" x14ac:dyDescent="0.25">
      <c r="A4619" t="s">
        <v>1053</v>
      </c>
      <c r="B4619" t="s">
        <v>5592</v>
      </c>
      <c r="C4619"/>
      <c r="D4619"/>
      <c r="E4619" t="s">
        <v>5636</v>
      </c>
      <c r="F4619" s="67"/>
      <c r="G4619" s="67"/>
      <c r="H4619" s="67"/>
    </row>
    <row r="4620" spans="1:8" s="2" customFormat="1" x14ac:dyDescent="0.25">
      <c r="A4620" t="s">
        <v>1053</v>
      </c>
      <c r="B4620" t="s">
        <v>5592</v>
      </c>
      <c r="C4620"/>
      <c r="D4620"/>
      <c r="E4620" t="s">
        <v>5637</v>
      </c>
      <c r="F4620" s="67"/>
      <c r="G4620" s="67"/>
      <c r="H4620" s="67"/>
    </row>
    <row r="4621" spans="1:8" s="2" customFormat="1" x14ac:dyDescent="0.25">
      <c r="A4621" t="s">
        <v>1053</v>
      </c>
      <c r="B4621" t="s">
        <v>5592</v>
      </c>
      <c r="C4621"/>
      <c r="D4621"/>
      <c r="E4621" t="s">
        <v>5638</v>
      </c>
      <c r="F4621" s="67"/>
      <c r="G4621" s="67"/>
      <c r="H4621" s="67"/>
    </row>
    <row r="4622" spans="1:8" s="2" customFormat="1" x14ac:dyDescent="0.25">
      <c r="A4622" t="s">
        <v>1053</v>
      </c>
      <c r="B4622" t="s">
        <v>5592</v>
      </c>
      <c r="C4622"/>
      <c r="D4622"/>
      <c r="E4622" t="s">
        <v>5639</v>
      </c>
      <c r="F4622" s="67"/>
      <c r="G4622" s="67"/>
      <c r="H4622" s="67"/>
    </row>
    <row r="4623" spans="1:8" s="2" customFormat="1" x14ac:dyDescent="0.25">
      <c r="A4623" t="s">
        <v>1053</v>
      </c>
      <c r="B4623" t="s">
        <v>5592</v>
      </c>
      <c r="C4623"/>
      <c r="D4623"/>
      <c r="E4623" t="s">
        <v>5640</v>
      </c>
      <c r="F4623" s="67"/>
      <c r="G4623" s="67"/>
      <c r="H4623" s="67"/>
    </row>
    <row r="4624" spans="1:8" s="2" customFormat="1" x14ac:dyDescent="0.25">
      <c r="A4624" t="s">
        <v>1053</v>
      </c>
      <c r="B4624" t="s">
        <v>5592</v>
      </c>
      <c r="C4624"/>
      <c r="D4624"/>
      <c r="E4624" t="s">
        <v>5641</v>
      </c>
      <c r="F4624" s="67"/>
      <c r="G4624" s="67"/>
      <c r="H4624" s="67"/>
    </row>
    <row r="4625" spans="1:8" s="2" customFormat="1" x14ac:dyDescent="0.25">
      <c r="A4625" t="s">
        <v>1053</v>
      </c>
      <c r="B4625" t="s">
        <v>5592</v>
      </c>
      <c r="C4625"/>
      <c r="D4625"/>
      <c r="E4625" t="s">
        <v>5642</v>
      </c>
      <c r="F4625" s="67"/>
      <c r="G4625" s="67"/>
      <c r="H4625" s="67"/>
    </row>
    <row r="4626" spans="1:8" s="2" customFormat="1" x14ac:dyDescent="0.25">
      <c r="A4626" t="s">
        <v>1053</v>
      </c>
      <c r="B4626" t="s">
        <v>5592</v>
      </c>
      <c r="C4626"/>
      <c r="D4626"/>
      <c r="E4626" t="s">
        <v>5643</v>
      </c>
      <c r="F4626" s="67"/>
      <c r="G4626" s="67"/>
      <c r="H4626" s="67"/>
    </row>
    <row r="4627" spans="1:8" s="2" customFormat="1" x14ac:dyDescent="0.25">
      <c r="A4627" t="s">
        <v>1053</v>
      </c>
      <c r="B4627" t="s">
        <v>5592</v>
      </c>
      <c r="C4627"/>
      <c r="D4627"/>
      <c r="E4627" t="s">
        <v>5644</v>
      </c>
      <c r="F4627" s="67"/>
      <c r="G4627" s="67"/>
      <c r="H4627" s="67"/>
    </row>
    <row r="4628" spans="1:8" s="2" customFormat="1" x14ac:dyDescent="0.25">
      <c r="A4628" t="s">
        <v>1053</v>
      </c>
      <c r="B4628" t="s">
        <v>5592</v>
      </c>
      <c r="C4628"/>
      <c r="D4628"/>
      <c r="E4628" t="s">
        <v>5645</v>
      </c>
      <c r="F4628" s="67"/>
      <c r="G4628" s="67"/>
      <c r="H4628" s="67"/>
    </row>
    <row r="4629" spans="1:8" s="2" customFormat="1" x14ac:dyDescent="0.25">
      <c r="A4629" t="s">
        <v>1053</v>
      </c>
      <c r="B4629" t="s">
        <v>5592</v>
      </c>
      <c r="C4629"/>
      <c r="D4629"/>
      <c r="E4629" t="s">
        <v>5646</v>
      </c>
      <c r="F4629" s="67"/>
      <c r="G4629" s="67"/>
      <c r="H4629" s="67"/>
    </row>
    <row r="4630" spans="1:8" s="2" customFormat="1" x14ac:dyDescent="0.25">
      <c r="A4630" t="s">
        <v>1053</v>
      </c>
      <c r="B4630" t="s">
        <v>5592</v>
      </c>
      <c r="C4630"/>
      <c r="D4630"/>
      <c r="E4630" t="s">
        <v>5647</v>
      </c>
      <c r="F4630" s="67"/>
      <c r="G4630" s="67"/>
      <c r="H4630" s="67"/>
    </row>
    <row r="4631" spans="1:8" s="2" customFormat="1" x14ac:dyDescent="0.25">
      <c r="A4631" t="s">
        <v>1053</v>
      </c>
      <c r="B4631" t="s">
        <v>5592</v>
      </c>
      <c r="C4631"/>
      <c r="D4631"/>
      <c r="E4631" t="s">
        <v>5648</v>
      </c>
      <c r="F4631" s="67"/>
      <c r="G4631" s="67"/>
      <c r="H4631" s="67"/>
    </row>
    <row r="4632" spans="1:8" s="2" customFormat="1" x14ac:dyDescent="0.25">
      <c r="A4632" t="s">
        <v>1053</v>
      </c>
      <c r="B4632" t="s">
        <v>5592</v>
      </c>
      <c r="C4632"/>
      <c r="D4632"/>
      <c r="E4632" t="s">
        <v>5649</v>
      </c>
      <c r="F4632" s="67"/>
      <c r="G4632" s="67"/>
      <c r="H4632" s="67"/>
    </row>
    <row r="4633" spans="1:8" s="2" customFormat="1" x14ac:dyDescent="0.25">
      <c r="A4633" t="s">
        <v>1053</v>
      </c>
      <c r="B4633" t="s">
        <v>5592</v>
      </c>
      <c r="C4633"/>
      <c r="D4633"/>
      <c r="E4633" t="s">
        <v>5650</v>
      </c>
      <c r="F4633" s="67"/>
      <c r="G4633" s="67"/>
      <c r="H4633" s="67"/>
    </row>
    <row r="4634" spans="1:8" s="2" customFormat="1" x14ac:dyDescent="0.25">
      <c r="A4634" t="s">
        <v>1053</v>
      </c>
      <c r="B4634" t="s">
        <v>5592</v>
      </c>
      <c r="C4634"/>
      <c r="D4634"/>
      <c r="E4634" t="s">
        <v>5651</v>
      </c>
      <c r="F4634" s="67"/>
      <c r="G4634" s="67"/>
      <c r="H4634" s="67"/>
    </row>
    <row r="4635" spans="1:8" s="2" customFormat="1" x14ac:dyDescent="0.25">
      <c r="A4635" t="s">
        <v>1053</v>
      </c>
      <c r="B4635" t="s">
        <v>5592</v>
      </c>
      <c r="C4635"/>
      <c r="D4635"/>
      <c r="E4635" t="s">
        <v>5652</v>
      </c>
      <c r="F4635" s="67"/>
      <c r="G4635" s="67"/>
      <c r="H4635" s="67"/>
    </row>
    <row r="4636" spans="1:8" s="2" customFormat="1" x14ac:dyDescent="0.25">
      <c r="A4636" t="s">
        <v>1053</v>
      </c>
      <c r="B4636" t="s">
        <v>5592</v>
      </c>
      <c r="C4636"/>
      <c r="D4636"/>
      <c r="E4636" t="s">
        <v>5653</v>
      </c>
      <c r="F4636" s="67"/>
      <c r="G4636" s="67"/>
      <c r="H4636" s="67"/>
    </row>
    <row r="4637" spans="1:8" s="2" customFormat="1" x14ac:dyDescent="0.25">
      <c r="A4637" t="s">
        <v>1053</v>
      </c>
      <c r="B4637" t="s">
        <v>5592</v>
      </c>
      <c r="C4637"/>
      <c r="D4637"/>
      <c r="E4637" t="s">
        <v>5654</v>
      </c>
      <c r="F4637" s="67"/>
      <c r="G4637" s="67"/>
      <c r="H4637" s="67"/>
    </row>
    <row r="4638" spans="1:8" s="2" customFormat="1" x14ac:dyDescent="0.25">
      <c r="A4638" t="s">
        <v>1053</v>
      </c>
      <c r="B4638" t="s">
        <v>5592</v>
      </c>
      <c r="C4638"/>
      <c r="D4638"/>
      <c r="E4638" t="s">
        <v>5655</v>
      </c>
      <c r="F4638" s="67"/>
      <c r="G4638" s="67"/>
      <c r="H4638" s="67"/>
    </row>
    <row r="4639" spans="1:8" s="2" customFormat="1" x14ac:dyDescent="0.25">
      <c r="A4639" t="s">
        <v>1053</v>
      </c>
      <c r="B4639" t="s">
        <v>5592</v>
      </c>
      <c r="C4639"/>
      <c r="D4639"/>
      <c r="E4639" t="s">
        <v>5656</v>
      </c>
      <c r="F4639" s="67"/>
      <c r="G4639" s="67"/>
      <c r="H4639" s="67"/>
    </row>
    <row r="4640" spans="1:8" s="2" customFormat="1" x14ac:dyDescent="0.25">
      <c r="A4640" t="s">
        <v>1053</v>
      </c>
      <c r="B4640" t="s">
        <v>5592</v>
      </c>
      <c r="C4640"/>
      <c r="D4640"/>
      <c r="E4640" t="s">
        <v>5657</v>
      </c>
      <c r="F4640" s="67"/>
      <c r="G4640" s="67"/>
      <c r="H4640" s="67"/>
    </row>
    <row r="4641" spans="1:8" s="2" customFormat="1" x14ac:dyDescent="0.25">
      <c r="A4641" t="s">
        <v>1053</v>
      </c>
      <c r="B4641" t="s">
        <v>5592</v>
      </c>
      <c r="C4641"/>
      <c r="D4641"/>
      <c r="E4641" t="s">
        <v>5658</v>
      </c>
      <c r="F4641" s="67"/>
      <c r="G4641" s="67"/>
      <c r="H4641" s="67"/>
    </row>
    <row r="4642" spans="1:8" s="2" customFormat="1" x14ac:dyDescent="0.25">
      <c r="A4642" t="s">
        <v>1053</v>
      </c>
      <c r="B4642" t="s">
        <v>5592</v>
      </c>
      <c r="C4642"/>
      <c r="D4642"/>
      <c r="E4642" t="s">
        <v>5659</v>
      </c>
      <c r="F4642" s="67"/>
      <c r="G4642" s="67"/>
      <c r="H4642" s="67"/>
    </row>
    <row r="4643" spans="1:8" s="2" customFormat="1" x14ac:dyDescent="0.25">
      <c r="A4643" t="s">
        <v>1053</v>
      </c>
      <c r="B4643" t="s">
        <v>5592</v>
      </c>
      <c r="C4643"/>
      <c r="D4643"/>
      <c r="E4643" t="s">
        <v>5660</v>
      </c>
      <c r="F4643" s="67"/>
      <c r="G4643" s="67"/>
      <c r="H4643" s="67"/>
    </row>
    <row r="4644" spans="1:8" s="2" customFormat="1" x14ac:dyDescent="0.25">
      <c r="A4644" t="s">
        <v>1053</v>
      </c>
      <c r="B4644" t="s">
        <v>5592</v>
      </c>
      <c r="C4644"/>
      <c r="D4644"/>
      <c r="E4644" t="s">
        <v>5661</v>
      </c>
      <c r="F4644" s="67"/>
      <c r="G4644" s="67"/>
      <c r="H4644" s="67"/>
    </row>
    <row r="4645" spans="1:8" s="2" customFormat="1" x14ac:dyDescent="0.25">
      <c r="A4645" t="s">
        <v>1053</v>
      </c>
      <c r="B4645" t="s">
        <v>5592</v>
      </c>
      <c r="C4645"/>
      <c r="D4645"/>
      <c r="E4645" t="s">
        <v>5662</v>
      </c>
      <c r="F4645" s="67"/>
      <c r="G4645" s="67"/>
      <c r="H4645" s="67"/>
    </row>
    <row r="4646" spans="1:8" s="2" customFormat="1" x14ac:dyDescent="0.25">
      <c r="A4646" t="s">
        <v>1053</v>
      </c>
      <c r="B4646" t="s">
        <v>5592</v>
      </c>
      <c r="C4646"/>
      <c r="D4646"/>
      <c r="E4646" t="s">
        <v>5663</v>
      </c>
      <c r="F4646" s="67"/>
      <c r="G4646" s="67"/>
      <c r="H4646" s="67"/>
    </row>
    <row r="4647" spans="1:8" s="2" customFormat="1" x14ac:dyDescent="0.25">
      <c r="A4647" t="s">
        <v>1053</v>
      </c>
      <c r="B4647" t="s">
        <v>5592</v>
      </c>
      <c r="C4647"/>
      <c r="D4647"/>
      <c r="E4647" t="s">
        <v>5664</v>
      </c>
      <c r="F4647" s="67"/>
      <c r="G4647" s="67"/>
      <c r="H4647" s="67"/>
    </row>
    <row r="4648" spans="1:8" s="2" customFormat="1" x14ac:dyDescent="0.25">
      <c r="A4648" t="s">
        <v>1053</v>
      </c>
      <c r="B4648" t="s">
        <v>5592</v>
      </c>
      <c r="C4648"/>
      <c r="D4648"/>
      <c r="E4648" t="s">
        <v>5665</v>
      </c>
      <c r="F4648" s="67"/>
      <c r="G4648" s="67"/>
      <c r="H4648" s="67"/>
    </row>
    <row r="4649" spans="1:8" s="2" customFormat="1" x14ac:dyDescent="0.25">
      <c r="A4649" t="s">
        <v>1053</v>
      </c>
      <c r="B4649" t="s">
        <v>5592</v>
      </c>
      <c r="C4649"/>
      <c r="D4649"/>
      <c r="E4649" t="s">
        <v>5666</v>
      </c>
      <c r="F4649" s="67"/>
      <c r="G4649" s="67"/>
      <c r="H4649" s="67"/>
    </row>
    <row r="4650" spans="1:8" s="2" customFormat="1" x14ac:dyDescent="0.25">
      <c r="A4650" t="s">
        <v>1053</v>
      </c>
      <c r="B4650" t="s">
        <v>5592</v>
      </c>
      <c r="C4650"/>
      <c r="D4650"/>
      <c r="E4650" t="s">
        <v>5667</v>
      </c>
      <c r="F4650" s="67"/>
      <c r="G4650" s="67"/>
      <c r="H4650" s="67"/>
    </row>
    <row r="4651" spans="1:8" s="2" customFormat="1" x14ac:dyDescent="0.25">
      <c r="A4651" t="s">
        <v>1053</v>
      </c>
      <c r="B4651" t="s">
        <v>5592</v>
      </c>
      <c r="C4651"/>
      <c r="D4651"/>
      <c r="E4651" t="s">
        <v>5668</v>
      </c>
      <c r="F4651" s="67"/>
      <c r="G4651" s="67"/>
      <c r="H4651" s="67"/>
    </row>
    <row r="4652" spans="1:8" s="2" customFormat="1" x14ac:dyDescent="0.25">
      <c r="A4652" t="s">
        <v>1053</v>
      </c>
      <c r="B4652" t="s">
        <v>5592</v>
      </c>
      <c r="C4652"/>
      <c r="D4652"/>
      <c r="E4652" t="s">
        <v>5669</v>
      </c>
      <c r="F4652" s="67"/>
      <c r="G4652" s="67"/>
      <c r="H4652" s="67"/>
    </row>
    <row r="4653" spans="1:8" s="2" customFormat="1" x14ac:dyDescent="0.25">
      <c r="A4653" t="s">
        <v>1053</v>
      </c>
      <c r="B4653" t="s">
        <v>5592</v>
      </c>
      <c r="C4653"/>
      <c r="D4653"/>
      <c r="E4653" t="s">
        <v>5670</v>
      </c>
      <c r="F4653" s="67"/>
      <c r="G4653" s="67"/>
      <c r="H4653" s="67"/>
    </row>
    <row r="4654" spans="1:8" s="2" customFormat="1" x14ac:dyDescent="0.25">
      <c r="A4654" t="s">
        <v>1053</v>
      </c>
      <c r="B4654" t="s">
        <v>5592</v>
      </c>
      <c r="C4654"/>
      <c r="D4654"/>
      <c r="E4654" t="s">
        <v>5671</v>
      </c>
      <c r="F4654" s="67"/>
      <c r="G4654" s="67"/>
      <c r="H4654" s="67"/>
    </row>
    <row r="4655" spans="1:8" s="2" customFormat="1" x14ac:dyDescent="0.25">
      <c r="A4655" t="s">
        <v>1053</v>
      </c>
      <c r="B4655" t="s">
        <v>5592</v>
      </c>
      <c r="C4655"/>
      <c r="D4655"/>
      <c r="E4655" t="s">
        <v>5672</v>
      </c>
      <c r="F4655" s="67"/>
      <c r="G4655" s="67"/>
      <c r="H4655" s="67"/>
    </row>
    <row r="4656" spans="1:8" s="2" customFormat="1" x14ac:dyDescent="0.25">
      <c r="A4656" t="s">
        <v>1053</v>
      </c>
      <c r="B4656" t="s">
        <v>5592</v>
      </c>
      <c r="C4656"/>
      <c r="D4656"/>
      <c r="E4656" t="s">
        <v>5673</v>
      </c>
      <c r="F4656" s="67"/>
      <c r="G4656" s="67"/>
      <c r="H4656" s="67"/>
    </row>
    <row r="4657" spans="1:8" s="2" customFormat="1" x14ac:dyDescent="0.25">
      <c r="A4657" t="s">
        <v>1053</v>
      </c>
      <c r="B4657" t="s">
        <v>5592</v>
      </c>
      <c r="C4657"/>
      <c r="D4657"/>
      <c r="E4657" t="s">
        <v>5674</v>
      </c>
      <c r="F4657" s="67"/>
      <c r="G4657" s="67"/>
      <c r="H4657" s="67"/>
    </row>
    <row r="4658" spans="1:8" s="2" customFormat="1" x14ac:dyDescent="0.25">
      <c r="A4658" t="s">
        <v>1053</v>
      </c>
      <c r="B4658" t="s">
        <v>5592</v>
      </c>
      <c r="C4658"/>
      <c r="D4658"/>
      <c r="E4658" t="s">
        <v>5675</v>
      </c>
      <c r="F4658" s="67"/>
      <c r="G4658" s="67"/>
      <c r="H4658" s="67"/>
    </row>
    <row r="4659" spans="1:8" s="2" customFormat="1" x14ac:dyDescent="0.25">
      <c r="A4659" t="s">
        <v>1053</v>
      </c>
      <c r="B4659" t="s">
        <v>5592</v>
      </c>
      <c r="C4659"/>
      <c r="D4659"/>
      <c r="E4659" t="s">
        <v>5676</v>
      </c>
      <c r="F4659" s="67"/>
      <c r="G4659" s="67"/>
      <c r="H4659" s="67"/>
    </row>
    <row r="4660" spans="1:8" s="2" customFormat="1" x14ac:dyDescent="0.25">
      <c r="A4660" t="s">
        <v>1053</v>
      </c>
      <c r="B4660" t="s">
        <v>5592</v>
      </c>
      <c r="C4660"/>
      <c r="D4660"/>
      <c r="E4660" t="s">
        <v>5677</v>
      </c>
      <c r="F4660" s="67"/>
      <c r="G4660" s="67"/>
      <c r="H4660" s="67"/>
    </row>
    <row r="4661" spans="1:8" s="2" customFormat="1" x14ac:dyDescent="0.25">
      <c r="A4661" t="s">
        <v>1053</v>
      </c>
      <c r="B4661" t="s">
        <v>5592</v>
      </c>
      <c r="C4661"/>
      <c r="D4661"/>
      <c r="E4661" t="s">
        <v>1854</v>
      </c>
      <c r="F4661" s="67"/>
      <c r="G4661" s="67"/>
      <c r="H4661" s="67"/>
    </row>
    <row r="4662" spans="1:8" s="2" customFormat="1" x14ac:dyDescent="0.25">
      <c r="A4662" t="s">
        <v>1053</v>
      </c>
      <c r="B4662" t="s">
        <v>5592</v>
      </c>
      <c r="C4662"/>
      <c r="D4662"/>
      <c r="E4662" t="s">
        <v>5678</v>
      </c>
      <c r="F4662" s="67"/>
      <c r="G4662" s="67"/>
      <c r="H4662" s="67"/>
    </row>
    <row r="4663" spans="1:8" s="2" customFormat="1" x14ac:dyDescent="0.25">
      <c r="A4663" t="s">
        <v>1053</v>
      </c>
      <c r="B4663" t="s">
        <v>5592</v>
      </c>
      <c r="C4663"/>
      <c r="D4663"/>
      <c r="E4663" t="s">
        <v>4883</v>
      </c>
      <c r="F4663" s="67"/>
      <c r="G4663" s="67"/>
      <c r="H4663" s="67"/>
    </row>
    <row r="4664" spans="1:8" s="2" customFormat="1" x14ac:dyDescent="0.25">
      <c r="A4664" t="s">
        <v>1053</v>
      </c>
      <c r="B4664" t="s">
        <v>5592</v>
      </c>
      <c r="C4664"/>
      <c r="D4664"/>
      <c r="E4664" t="s">
        <v>5679</v>
      </c>
      <c r="F4664" s="67"/>
      <c r="G4664" s="67"/>
      <c r="H4664" s="67"/>
    </row>
    <row r="4665" spans="1:8" s="2" customFormat="1" x14ac:dyDescent="0.25">
      <c r="A4665" t="s">
        <v>1053</v>
      </c>
      <c r="B4665" t="s">
        <v>5592</v>
      </c>
      <c r="C4665"/>
      <c r="D4665"/>
      <c r="E4665" t="s">
        <v>5680</v>
      </c>
      <c r="F4665" s="67"/>
      <c r="G4665" s="67"/>
      <c r="H4665" s="67"/>
    </row>
    <row r="4666" spans="1:8" s="2" customFormat="1" x14ac:dyDescent="0.25">
      <c r="A4666" t="s">
        <v>1053</v>
      </c>
      <c r="B4666" t="s">
        <v>5592</v>
      </c>
      <c r="C4666"/>
      <c r="D4666"/>
      <c r="E4666" t="s">
        <v>5681</v>
      </c>
      <c r="F4666" s="67"/>
      <c r="G4666" s="67"/>
      <c r="H4666" s="67"/>
    </row>
    <row r="4667" spans="1:8" s="2" customFormat="1" x14ac:dyDescent="0.25">
      <c r="A4667" t="s">
        <v>1053</v>
      </c>
      <c r="B4667" t="s">
        <v>5592</v>
      </c>
      <c r="C4667"/>
      <c r="D4667"/>
      <c r="E4667" t="s">
        <v>5682</v>
      </c>
      <c r="F4667" s="67"/>
      <c r="G4667" s="67"/>
      <c r="H4667" s="67"/>
    </row>
    <row r="4668" spans="1:8" s="2" customFormat="1" x14ac:dyDescent="0.25">
      <c r="A4668" t="s">
        <v>1053</v>
      </c>
      <c r="B4668" t="s">
        <v>5592</v>
      </c>
      <c r="C4668"/>
      <c r="D4668"/>
      <c r="E4668" t="s">
        <v>5683</v>
      </c>
      <c r="F4668" s="67"/>
      <c r="G4668" s="67"/>
      <c r="H4668" s="67"/>
    </row>
    <row r="4669" spans="1:8" s="2" customFormat="1" x14ac:dyDescent="0.25">
      <c r="A4669" t="s">
        <v>1053</v>
      </c>
      <c r="B4669" t="s">
        <v>5592</v>
      </c>
      <c r="C4669"/>
      <c r="D4669"/>
      <c r="E4669" t="s">
        <v>5684</v>
      </c>
      <c r="F4669" s="67"/>
      <c r="G4669" s="67"/>
      <c r="H4669" s="67"/>
    </row>
    <row r="4670" spans="1:8" s="2" customFormat="1" x14ac:dyDescent="0.25">
      <c r="A4670" t="s">
        <v>1053</v>
      </c>
      <c r="B4670" t="s">
        <v>5592</v>
      </c>
      <c r="C4670"/>
      <c r="D4670"/>
      <c r="E4670" t="s">
        <v>5685</v>
      </c>
      <c r="F4670" s="67"/>
      <c r="G4670" s="67"/>
      <c r="H4670" s="67"/>
    </row>
    <row r="4671" spans="1:8" s="2" customFormat="1" x14ac:dyDescent="0.25">
      <c r="A4671" t="s">
        <v>1053</v>
      </c>
      <c r="B4671" t="s">
        <v>5592</v>
      </c>
      <c r="C4671"/>
      <c r="D4671"/>
      <c r="E4671" t="s">
        <v>5686</v>
      </c>
      <c r="F4671" s="67"/>
      <c r="G4671" s="67"/>
      <c r="H4671" s="67"/>
    </row>
    <row r="4672" spans="1:8" s="2" customFormat="1" x14ac:dyDescent="0.25">
      <c r="A4672" t="s">
        <v>1053</v>
      </c>
      <c r="B4672" t="s">
        <v>5592</v>
      </c>
      <c r="C4672"/>
      <c r="D4672"/>
      <c r="E4672" t="s">
        <v>5687</v>
      </c>
      <c r="F4672" s="67"/>
      <c r="G4672" s="67"/>
      <c r="H4672" s="67"/>
    </row>
    <row r="4673" spans="1:8" s="2" customFormat="1" x14ac:dyDescent="0.25">
      <c r="A4673" t="s">
        <v>1053</v>
      </c>
      <c r="B4673" t="s">
        <v>5592</v>
      </c>
      <c r="C4673"/>
      <c r="D4673"/>
      <c r="E4673" t="s">
        <v>5688</v>
      </c>
      <c r="F4673" s="67"/>
      <c r="G4673" s="67"/>
      <c r="H4673" s="67"/>
    </row>
    <row r="4674" spans="1:8" s="2" customFormat="1" x14ac:dyDescent="0.25">
      <c r="A4674" t="s">
        <v>1053</v>
      </c>
      <c r="B4674" t="s">
        <v>5592</v>
      </c>
      <c r="C4674"/>
      <c r="D4674"/>
      <c r="E4674" t="s">
        <v>5689</v>
      </c>
      <c r="F4674" s="67"/>
      <c r="G4674" s="67"/>
      <c r="H4674" s="67"/>
    </row>
    <row r="4675" spans="1:8" s="2" customFormat="1" x14ac:dyDescent="0.25">
      <c r="A4675" t="s">
        <v>1053</v>
      </c>
      <c r="B4675" t="s">
        <v>5592</v>
      </c>
      <c r="C4675"/>
      <c r="D4675"/>
      <c r="E4675" t="s">
        <v>5690</v>
      </c>
      <c r="F4675" s="67"/>
      <c r="G4675" s="67"/>
      <c r="H4675" s="67"/>
    </row>
    <row r="4676" spans="1:8" s="2" customFormat="1" x14ac:dyDescent="0.25">
      <c r="A4676" t="s">
        <v>1053</v>
      </c>
      <c r="B4676" t="s">
        <v>5592</v>
      </c>
      <c r="C4676"/>
      <c r="D4676"/>
      <c r="E4676" t="s">
        <v>5691</v>
      </c>
      <c r="F4676" s="67"/>
      <c r="G4676" s="67"/>
      <c r="H4676" s="67"/>
    </row>
    <row r="4677" spans="1:8" s="2" customFormat="1" x14ac:dyDescent="0.25">
      <c r="A4677" t="s">
        <v>1053</v>
      </c>
      <c r="B4677" t="s">
        <v>5592</v>
      </c>
      <c r="C4677"/>
      <c r="D4677"/>
      <c r="E4677" t="s">
        <v>5692</v>
      </c>
      <c r="F4677" s="67"/>
      <c r="G4677" s="67"/>
      <c r="H4677" s="67"/>
    </row>
    <row r="4678" spans="1:8" s="2" customFormat="1" x14ac:dyDescent="0.25">
      <c r="A4678" t="s">
        <v>1053</v>
      </c>
      <c r="B4678" t="s">
        <v>5592</v>
      </c>
      <c r="C4678"/>
      <c r="D4678"/>
      <c r="E4678" t="s">
        <v>5693</v>
      </c>
      <c r="F4678" s="67"/>
      <c r="G4678" s="67"/>
      <c r="H4678" s="67"/>
    </row>
    <row r="4679" spans="1:8" s="2" customFormat="1" x14ac:dyDescent="0.25">
      <c r="A4679" t="s">
        <v>1053</v>
      </c>
      <c r="B4679" t="s">
        <v>5592</v>
      </c>
      <c r="C4679"/>
      <c r="D4679"/>
      <c r="E4679" t="s">
        <v>5694</v>
      </c>
      <c r="F4679" s="67"/>
      <c r="G4679" s="67"/>
      <c r="H4679" s="67"/>
    </row>
    <row r="4680" spans="1:8" s="2" customFormat="1" x14ac:dyDescent="0.25">
      <c r="A4680" t="s">
        <v>1053</v>
      </c>
      <c r="B4680" t="s">
        <v>5592</v>
      </c>
      <c r="C4680"/>
      <c r="D4680"/>
      <c r="E4680" t="s">
        <v>5695</v>
      </c>
      <c r="F4680" s="67"/>
      <c r="G4680" s="67"/>
      <c r="H4680" s="67"/>
    </row>
    <row r="4681" spans="1:8" s="2" customFormat="1" x14ac:dyDescent="0.25">
      <c r="A4681" t="s">
        <v>1053</v>
      </c>
      <c r="B4681" t="s">
        <v>5592</v>
      </c>
      <c r="C4681"/>
      <c r="D4681"/>
      <c r="E4681" t="s">
        <v>5696</v>
      </c>
      <c r="F4681" s="67"/>
      <c r="G4681" s="67"/>
      <c r="H4681" s="67"/>
    </row>
    <row r="4682" spans="1:8" s="2" customFormat="1" x14ac:dyDescent="0.25">
      <c r="A4682" t="s">
        <v>1053</v>
      </c>
      <c r="B4682" t="s">
        <v>5592</v>
      </c>
      <c r="C4682"/>
      <c r="D4682"/>
      <c r="E4682" t="s">
        <v>5697</v>
      </c>
      <c r="F4682" s="67"/>
      <c r="G4682" s="67"/>
      <c r="H4682" s="67"/>
    </row>
    <row r="4683" spans="1:8" s="2" customFormat="1" x14ac:dyDescent="0.25">
      <c r="A4683" t="s">
        <v>1053</v>
      </c>
      <c r="B4683" t="s">
        <v>5592</v>
      </c>
      <c r="C4683"/>
      <c r="D4683"/>
      <c r="E4683" t="s">
        <v>5698</v>
      </c>
      <c r="F4683" s="67"/>
      <c r="G4683" s="67"/>
      <c r="H4683" s="67"/>
    </row>
    <row r="4684" spans="1:8" s="2" customFormat="1" x14ac:dyDescent="0.25">
      <c r="A4684" t="s">
        <v>1053</v>
      </c>
      <c r="B4684" t="s">
        <v>5592</v>
      </c>
      <c r="C4684"/>
      <c r="D4684"/>
      <c r="E4684" t="s">
        <v>5699</v>
      </c>
      <c r="F4684" s="67"/>
      <c r="G4684" s="67"/>
      <c r="H4684" s="67"/>
    </row>
    <row r="4685" spans="1:8" s="2" customFormat="1" x14ac:dyDescent="0.25">
      <c r="A4685" t="s">
        <v>1053</v>
      </c>
      <c r="B4685" t="s">
        <v>5592</v>
      </c>
      <c r="C4685"/>
      <c r="D4685"/>
      <c r="E4685" t="s">
        <v>5700</v>
      </c>
      <c r="F4685" s="67"/>
      <c r="G4685" s="67"/>
      <c r="H4685" s="67"/>
    </row>
    <row r="4686" spans="1:8" s="2" customFormat="1" x14ac:dyDescent="0.25">
      <c r="A4686" t="s">
        <v>1053</v>
      </c>
      <c r="B4686" t="s">
        <v>5592</v>
      </c>
      <c r="C4686"/>
      <c r="D4686"/>
      <c r="E4686" t="s">
        <v>5701</v>
      </c>
      <c r="F4686" s="67"/>
      <c r="G4686" s="67"/>
      <c r="H4686" s="67"/>
    </row>
    <row r="4687" spans="1:8" s="2" customFormat="1" x14ac:dyDescent="0.25">
      <c r="A4687" t="s">
        <v>1053</v>
      </c>
      <c r="B4687" t="s">
        <v>5592</v>
      </c>
      <c r="C4687"/>
      <c r="D4687"/>
      <c r="E4687" t="s">
        <v>5702</v>
      </c>
      <c r="F4687" s="67"/>
      <c r="G4687" s="67"/>
      <c r="H4687" s="67"/>
    </row>
    <row r="4688" spans="1:8" s="2" customFormat="1" x14ac:dyDescent="0.25">
      <c r="A4688" t="s">
        <v>1053</v>
      </c>
      <c r="B4688" t="s">
        <v>5592</v>
      </c>
      <c r="C4688"/>
      <c r="D4688"/>
      <c r="E4688" t="s">
        <v>5703</v>
      </c>
      <c r="F4688" s="67"/>
      <c r="G4688" s="67"/>
      <c r="H4688" s="67"/>
    </row>
    <row r="4689" spans="1:8" s="2" customFormat="1" x14ac:dyDescent="0.25">
      <c r="A4689" t="s">
        <v>1053</v>
      </c>
      <c r="B4689" t="s">
        <v>5592</v>
      </c>
      <c r="C4689"/>
      <c r="D4689"/>
      <c r="E4689" t="s">
        <v>2497</v>
      </c>
      <c r="F4689" s="67"/>
      <c r="G4689" s="67"/>
      <c r="H4689" s="67"/>
    </row>
    <row r="4690" spans="1:8" s="2" customFormat="1" x14ac:dyDescent="0.25">
      <c r="A4690" t="s">
        <v>1053</v>
      </c>
      <c r="B4690" t="s">
        <v>5592</v>
      </c>
      <c r="C4690"/>
      <c r="D4690"/>
      <c r="E4690" t="s">
        <v>5704</v>
      </c>
      <c r="F4690" s="67"/>
      <c r="G4690" s="67"/>
      <c r="H4690" s="67"/>
    </row>
    <row r="4691" spans="1:8" s="2" customFormat="1" x14ac:dyDescent="0.25">
      <c r="A4691" t="s">
        <v>1053</v>
      </c>
      <c r="B4691" t="s">
        <v>5592</v>
      </c>
      <c r="C4691"/>
      <c r="D4691"/>
      <c r="E4691" t="s">
        <v>5705</v>
      </c>
      <c r="F4691" s="67"/>
      <c r="G4691" s="67"/>
      <c r="H4691" s="67"/>
    </row>
    <row r="4692" spans="1:8" s="2" customFormat="1" x14ac:dyDescent="0.25">
      <c r="A4692" t="s">
        <v>1053</v>
      </c>
      <c r="B4692" t="s">
        <v>5592</v>
      </c>
      <c r="C4692"/>
      <c r="D4692"/>
      <c r="E4692" t="s">
        <v>2501</v>
      </c>
      <c r="F4692" s="67"/>
      <c r="G4692" s="67"/>
      <c r="H4692" s="67"/>
    </row>
    <row r="4693" spans="1:8" s="2" customFormat="1" x14ac:dyDescent="0.25">
      <c r="A4693" t="s">
        <v>1053</v>
      </c>
      <c r="B4693" t="s">
        <v>5592</v>
      </c>
      <c r="C4693"/>
      <c r="D4693"/>
      <c r="E4693" t="s">
        <v>5706</v>
      </c>
      <c r="F4693" s="67"/>
      <c r="G4693" s="67"/>
      <c r="H4693" s="67"/>
    </row>
    <row r="4694" spans="1:8" s="2" customFormat="1" x14ac:dyDescent="0.25">
      <c r="A4694" t="s">
        <v>1053</v>
      </c>
      <c r="B4694" t="s">
        <v>5592</v>
      </c>
      <c r="C4694"/>
      <c r="D4694"/>
      <c r="E4694" t="s">
        <v>5707</v>
      </c>
      <c r="F4694" s="67"/>
      <c r="G4694" s="67"/>
      <c r="H4694" s="67"/>
    </row>
    <row r="4695" spans="1:8" s="2" customFormat="1" x14ac:dyDescent="0.25">
      <c r="A4695" t="s">
        <v>1053</v>
      </c>
      <c r="B4695" t="s">
        <v>5708</v>
      </c>
      <c r="C4695"/>
      <c r="D4695"/>
      <c r="E4695" t="s">
        <v>5709</v>
      </c>
      <c r="F4695" s="67"/>
      <c r="G4695" s="67"/>
      <c r="H4695" s="67"/>
    </row>
    <row r="4696" spans="1:8" s="2" customFormat="1" x14ac:dyDescent="0.25">
      <c r="A4696" t="s">
        <v>1053</v>
      </c>
      <c r="B4696" t="s">
        <v>5708</v>
      </c>
      <c r="C4696"/>
      <c r="D4696"/>
      <c r="E4696" t="s">
        <v>5710</v>
      </c>
      <c r="F4696" s="67"/>
      <c r="G4696" s="67"/>
      <c r="H4696" s="67"/>
    </row>
    <row r="4697" spans="1:8" s="2" customFormat="1" x14ac:dyDescent="0.25">
      <c r="A4697" t="s">
        <v>1053</v>
      </c>
      <c r="B4697" t="s">
        <v>5708</v>
      </c>
      <c r="C4697"/>
      <c r="D4697"/>
      <c r="E4697" t="s">
        <v>5711</v>
      </c>
      <c r="F4697" s="67"/>
      <c r="G4697" s="67"/>
      <c r="H4697" s="67"/>
    </row>
    <row r="4698" spans="1:8" s="2" customFormat="1" x14ac:dyDescent="0.25">
      <c r="A4698" t="s">
        <v>1053</v>
      </c>
      <c r="B4698" t="s">
        <v>5708</v>
      </c>
      <c r="C4698"/>
      <c r="D4698"/>
      <c r="E4698" t="s">
        <v>5712</v>
      </c>
      <c r="F4698" s="67"/>
      <c r="G4698" s="67"/>
      <c r="H4698" s="67"/>
    </row>
    <row r="4699" spans="1:8" s="2" customFormat="1" x14ac:dyDescent="0.25">
      <c r="A4699" t="s">
        <v>1053</v>
      </c>
      <c r="B4699" t="s">
        <v>5708</v>
      </c>
      <c r="C4699"/>
      <c r="D4699"/>
      <c r="E4699" t="s">
        <v>5713</v>
      </c>
      <c r="F4699" s="67"/>
      <c r="G4699" s="67"/>
      <c r="H4699" s="67"/>
    </row>
    <row r="4700" spans="1:8" s="2" customFormat="1" x14ac:dyDescent="0.25">
      <c r="A4700" t="s">
        <v>1053</v>
      </c>
      <c r="B4700" t="s">
        <v>5708</v>
      </c>
      <c r="C4700"/>
      <c r="D4700"/>
      <c r="E4700" t="s">
        <v>5714</v>
      </c>
      <c r="F4700" s="67"/>
      <c r="G4700" s="67"/>
      <c r="H4700" s="67"/>
    </row>
    <row r="4701" spans="1:8" s="2" customFormat="1" x14ac:dyDescent="0.25">
      <c r="A4701" t="s">
        <v>1053</v>
      </c>
      <c r="B4701" t="s">
        <v>5708</v>
      </c>
      <c r="C4701"/>
      <c r="D4701"/>
      <c r="E4701" t="s">
        <v>5715</v>
      </c>
      <c r="F4701" s="67"/>
      <c r="G4701" s="67"/>
      <c r="H4701" s="67"/>
    </row>
    <row r="4702" spans="1:8" s="2" customFormat="1" x14ac:dyDescent="0.25">
      <c r="A4702" t="s">
        <v>1053</v>
      </c>
      <c r="B4702" t="s">
        <v>5708</v>
      </c>
      <c r="C4702"/>
      <c r="D4702"/>
      <c r="E4702" t="s">
        <v>5716</v>
      </c>
      <c r="F4702" s="67"/>
      <c r="G4702" s="67"/>
      <c r="H4702" s="67"/>
    </row>
    <row r="4703" spans="1:8" s="2" customFormat="1" x14ac:dyDescent="0.25">
      <c r="A4703" t="s">
        <v>1053</v>
      </c>
      <c r="B4703" t="s">
        <v>5708</v>
      </c>
      <c r="C4703"/>
      <c r="D4703"/>
      <c r="E4703" t="s">
        <v>5717</v>
      </c>
      <c r="F4703" s="67"/>
      <c r="G4703" s="67"/>
      <c r="H4703" s="67"/>
    </row>
    <row r="4704" spans="1:8" s="2" customFormat="1" x14ac:dyDescent="0.25">
      <c r="A4704" t="s">
        <v>1053</v>
      </c>
      <c r="B4704" t="s">
        <v>5708</v>
      </c>
      <c r="C4704"/>
      <c r="D4704"/>
      <c r="E4704" t="s">
        <v>5718</v>
      </c>
      <c r="F4704" s="67"/>
      <c r="G4704" s="67"/>
      <c r="H4704" s="67"/>
    </row>
    <row r="4705" spans="1:8" s="2" customFormat="1" x14ac:dyDescent="0.25">
      <c r="A4705" t="s">
        <v>1053</v>
      </c>
      <c r="B4705" t="s">
        <v>5708</v>
      </c>
      <c r="C4705"/>
      <c r="D4705"/>
      <c r="E4705" t="s">
        <v>5719</v>
      </c>
      <c r="F4705" s="67"/>
      <c r="G4705" s="67"/>
      <c r="H4705" s="67"/>
    </row>
    <row r="4706" spans="1:8" s="2" customFormat="1" x14ac:dyDescent="0.25">
      <c r="A4706" t="s">
        <v>1053</v>
      </c>
      <c r="B4706" t="s">
        <v>5708</v>
      </c>
      <c r="C4706"/>
      <c r="D4706"/>
      <c r="E4706" t="s">
        <v>5720</v>
      </c>
      <c r="F4706" s="67"/>
      <c r="G4706" s="67"/>
      <c r="H4706" s="67"/>
    </row>
    <row r="4707" spans="1:8" s="2" customFormat="1" x14ac:dyDescent="0.25">
      <c r="A4707" t="s">
        <v>1053</v>
      </c>
      <c r="B4707" t="s">
        <v>5708</v>
      </c>
      <c r="C4707"/>
      <c r="D4707"/>
      <c r="E4707" t="s">
        <v>5721</v>
      </c>
      <c r="F4707" s="67"/>
      <c r="G4707" s="67"/>
      <c r="H4707" s="67"/>
    </row>
    <row r="4708" spans="1:8" s="2" customFormat="1" x14ac:dyDescent="0.25">
      <c r="A4708" t="s">
        <v>1053</v>
      </c>
      <c r="B4708" t="s">
        <v>5708</v>
      </c>
      <c r="C4708"/>
      <c r="D4708"/>
      <c r="E4708" t="s">
        <v>5722</v>
      </c>
      <c r="F4708" s="67"/>
      <c r="G4708" s="67"/>
      <c r="H4708" s="67"/>
    </row>
    <row r="4709" spans="1:8" s="2" customFormat="1" x14ac:dyDescent="0.25">
      <c r="A4709" t="s">
        <v>1053</v>
      </c>
      <c r="B4709" t="s">
        <v>5708</v>
      </c>
      <c r="C4709"/>
      <c r="D4709"/>
      <c r="E4709" t="s">
        <v>5723</v>
      </c>
      <c r="F4709" s="67"/>
      <c r="G4709" s="67"/>
      <c r="H4709" s="67"/>
    </row>
    <row r="4710" spans="1:8" s="2" customFormat="1" x14ac:dyDescent="0.25">
      <c r="A4710" t="s">
        <v>1053</v>
      </c>
      <c r="B4710" t="s">
        <v>5708</v>
      </c>
      <c r="C4710"/>
      <c r="D4710"/>
      <c r="E4710" t="s">
        <v>5724</v>
      </c>
      <c r="F4710" s="67"/>
      <c r="G4710" s="67"/>
      <c r="H4710" s="67"/>
    </row>
    <row r="4711" spans="1:8" s="2" customFormat="1" x14ac:dyDescent="0.25">
      <c r="A4711" t="s">
        <v>1053</v>
      </c>
      <c r="B4711" t="s">
        <v>5708</v>
      </c>
      <c r="C4711"/>
      <c r="D4711"/>
      <c r="E4711" t="s">
        <v>5725</v>
      </c>
      <c r="F4711" s="67"/>
      <c r="G4711" s="67"/>
      <c r="H4711" s="67"/>
    </row>
    <row r="4712" spans="1:8" s="2" customFormat="1" x14ac:dyDescent="0.25">
      <c r="A4712" t="s">
        <v>1053</v>
      </c>
      <c r="B4712" t="s">
        <v>5708</v>
      </c>
      <c r="C4712"/>
      <c r="D4712"/>
      <c r="E4712" t="s">
        <v>5726</v>
      </c>
      <c r="F4712" s="67"/>
      <c r="G4712" s="67"/>
      <c r="H4712" s="67"/>
    </row>
    <row r="4713" spans="1:8" s="2" customFormat="1" x14ac:dyDescent="0.25">
      <c r="A4713" t="s">
        <v>1053</v>
      </c>
      <c r="B4713" t="s">
        <v>5708</v>
      </c>
      <c r="C4713"/>
      <c r="D4713"/>
      <c r="E4713" t="s">
        <v>5727</v>
      </c>
      <c r="F4713" s="67"/>
      <c r="G4713" s="67"/>
      <c r="H4713" s="67"/>
    </row>
    <row r="4714" spans="1:8" s="2" customFormat="1" x14ac:dyDescent="0.25">
      <c r="A4714" t="s">
        <v>1053</v>
      </c>
      <c r="B4714" t="s">
        <v>5708</v>
      </c>
      <c r="C4714"/>
      <c r="D4714"/>
      <c r="E4714" t="s">
        <v>5728</v>
      </c>
      <c r="F4714" s="67"/>
      <c r="G4714" s="67"/>
      <c r="H4714" s="67"/>
    </row>
    <row r="4715" spans="1:8" s="2" customFormat="1" x14ac:dyDescent="0.25">
      <c r="A4715" t="s">
        <v>1053</v>
      </c>
      <c r="B4715" t="s">
        <v>5708</v>
      </c>
      <c r="C4715"/>
      <c r="D4715"/>
      <c r="E4715" t="s">
        <v>5729</v>
      </c>
      <c r="F4715" s="67"/>
      <c r="G4715" s="67"/>
      <c r="H4715" s="67"/>
    </row>
    <row r="4716" spans="1:8" s="2" customFormat="1" x14ac:dyDescent="0.25">
      <c r="A4716" t="s">
        <v>1053</v>
      </c>
      <c r="B4716" t="s">
        <v>5708</v>
      </c>
      <c r="C4716"/>
      <c r="D4716"/>
      <c r="E4716" t="s">
        <v>5730</v>
      </c>
      <c r="F4716" s="67"/>
      <c r="G4716" s="67"/>
      <c r="H4716" s="67"/>
    </row>
    <row r="4717" spans="1:8" s="2" customFormat="1" x14ac:dyDescent="0.25">
      <c r="A4717" t="s">
        <v>1053</v>
      </c>
      <c r="B4717" t="s">
        <v>5708</v>
      </c>
      <c r="C4717"/>
      <c r="D4717"/>
      <c r="E4717" t="s">
        <v>5731</v>
      </c>
      <c r="F4717" s="67"/>
      <c r="G4717" s="67"/>
      <c r="H4717" s="67"/>
    </row>
    <row r="4718" spans="1:8" s="2" customFormat="1" x14ac:dyDescent="0.25">
      <c r="A4718" t="s">
        <v>1053</v>
      </c>
      <c r="B4718" t="s">
        <v>5732</v>
      </c>
      <c r="C4718"/>
      <c r="D4718"/>
      <c r="E4718" t="s">
        <v>5733</v>
      </c>
      <c r="F4718" s="67"/>
      <c r="G4718" s="67"/>
      <c r="H4718" s="67"/>
    </row>
    <row r="4719" spans="1:8" s="2" customFormat="1" x14ac:dyDescent="0.25">
      <c r="A4719" t="s">
        <v>1053</v>
      </c>
      <c r="B4719" t="s">
        <v>5732</v>
      </c>
      <c r="C4719"/>
      <c r="D4719"/>
      <c r="E4719" t="s">
        <v>5734</v>
      </c>
      <c r="F4719" s="67"/>
      <c r="G4719" s="67"/>
      <c r="H4719" s="67"/>
    </row>
    <row r="4720" spans="1:8" s="2" customFormat="1" x14ac:dyDescent="0.25">
      <c r="A4720" t="s">
        <v>1053</v>
      </c>
      <c r="B4720" t="s">
        <v>5732</v>
      </c>
      <c r="C4720"/>
      <c r="D4720"/>
      <c r="E4720" t="s">
        <v>5735</v>
      </c>
      <c r="F4720" s="67"/>
      <c r="G4720" s="67"/>
      <c r="H4720" s="67"/>
    </row>
    <row r="4721" spans="1:8" s="2" customFormat="1" x14ac:dyDescent="0.25">
      <c r="A4721" t="s">
        <v>1053</v>
      </c>
      <c r="B4721" t="s">
        <v>5732</v>
      </c>
      <c r="C4721"/>
      <c r="D4721"/>
      <c r="E4721" t="s">
        <v>2200</v>
      </c>
      <c r="F4721" s="67"/>
      <c r="G4721" s="67"/>
      <c r="H4721" s="67"/>
    </row>
    <row r="4722" spans="1:8" s="2" customFormat="1" x14ac:dyDescent="0.25">
      <c r="A4722" t="s">
        <v>1053</v>
      </c>
      <c r="B4722" t="s">
        <v>5732</v>
      </c>
      <c r="C4722"/>
      <c r="D4722"/>
      <c r="E4722" t="s">
        <v>5736</v>
      </c>
      <c r="F4722" s="67"/>
      <c r="G4722" s="67"/>
      <c r="H4722" s="67"/>
    </row>
    <row r="4723" spans="1:8" s="2" customFormat="1" x14ac:dyDescent="0.25">
      <c r="A4723" t="s">
        <v>1053</v>
      </c>
      <c r="B4723" t="s">
        <v>5732</v>
      </c>
      <c r="C4723"/>
      <c r="D4723"/>
      <c r="E4723" t="s">
        <v>5464</v>
      </c>
      <c r="F4723" s="67"/>
      <c r="G4723" s="67"/>
      <c r="H4723" s="67"/>
    </row>
    <row r="4724" spans="1:8" s="2" customFormat="1" x14ac:dyDescent="0.25">
      <c r="A4724" t="s">
        <v>1053</v>
      </c>
      <c r="B4724" t="s">
        <v>5732</v>
      </c>
      <c r="C4724"/>
      <c r="D4724"/>
      <c r="E4724" t="s">
        <v>5737</v>
      </c>
      <c r="F4724" s="67"/>
      <c r="G4724" s="67"/>
      <c r="H4724" s="67"/>
    </row>
    <row r="4725" spans="1:8" s="2" customFormat="1" x14ac:dyDescent="0.25">
      <c r="A4725" t="s">
        <v>1053</v>
      </c>
      <c r="B4725" t="s">
        <v>2664</v>
      </c>
      <c r="C4725"/>
      <c r="D4725"/>
      <c r="E4725" t="s">
        <v>2686</v>
      </c>
      <c r="F4725" s="67"/>
      <c r="G4725" s="67"/>
      <c r="H4725" s="67"/>
    </row>
    <row r="4726" spans="1:8" s="2" customFormat="1" x14ac:dyDescent="0.25">
      <c r="A4726" t="s">
        <v>1053</v>
      </c>
      <c r="B4726"/>
      <c r="C4726" t="s">
        <v>260</v>
      </c>
      <c r="D4726"/>
      <c r="E4726" t="s">
        <v>5738</v>
      </c>
      <c r="F4726" s="67"/>
      <c r="G4726" s="67"/>
      <c r="H4726" s="67"/>
    </row>
    <row r="4727" spans="1:8" s="2" customFormat="1" x14ac:dyDescent="0.25">
      <c r="A4727" t="s">
        <v>1053</v>
      </c>
      <c r="B4727"/>
      <c r="C4727" t="s">
        <v>260</v>
      </c>
      <c r="D4727"/>
      <c r="E4727" t="s">
        <v>5739</v>
      </c>
      <c r="F4727" s="67"/>
      <c r="G4727" s="67"/>
      <c r="H4727" s="67"/>
    </row>
    <row r="4728" spans="1:8" s="2" customFormat="1" x14ac:dyDescent="0.25">
      <c r="A4728" t="s">
        <v>1053</v>
      </c>
      <c r="B4728"/>
      <c r="C4728" t="s">
        <v>260</v>
      </c>
      <c r="D4728"/>
      <c r="E4728" t="s">
        <v>5740</v>
      </c>
      <c r="F4728" s="67"/>
      <c r="G4728" s="67"/>
      <c r="H4728" s="67"/>
    </row>
    <row r="4729" spans="1:8" s="2" customFormat="1" x14ac:dyDescent="0.25">
      <c r="A4729" t="s">
        <v>1053</v>
      </c>
      <c r="B4729"/>
      <c r="C4729" t="s">
        <v>260</v>
      </c>
      <c r="D4729"/>
      <c r="E4729" t="s">
        <v>5741</v>
      </c>
      <c r="F4729" s="67"/>
      <c r="G4729" s="67"/>
      <c r="H4729" s="67"/>
    </row>
    <row r="4730" spans="1:8" s="2" customFormat="1" x14ac:dyDescent="0.25">
      <c r="A4730" t="s">
        <v>1053</v>
      </c>
      <c r="B4730"/>
      <c r="C4730" t="s">
        <v>260</v>
      </c>
      <c r="D4730"/>
      <c r="E4730" t="s">
        <v>5742</v>
      </c>
      <c r="F4730" s="67"/>
      <c r="G4730" s="67"/>
      <c r="H4730" s="67"/>
    </row>
    <row r="4731" spans="1:8" s="2" customFormat="1" x14ac:dyDescent="0.25">
      <c r="A4731" t="s">
        <v>1053</v>
      </c>
      <c r="B4731"/>
      <c r="C4731" t="s">
        <v>260</v>
      </c>
      <c r="D4731"/>
      <c r="E4731" t="s">
        <v>5743</v>
      </c>
      <c r="F4731" s="67"/>
      <c r="G4731" s="67"/>
      <c r="H4731" s="67"/>
    </row>
    <row r="4732" spans="1:8" s="2" customFormat="1" x14ac:dyDescent="0.25">
      <c r="A4732" t="s">
        <v>1053</v>
      </c>
      <c r="B4732"/>
      <c r="C4732" t="s">
        <v>260</v>
      </c>
      <c r="D4732"/>
      <c r="E4732" t="s">
        <v>5744</v>
      </c>
      <c r="F4732" s="67"/>
      <c r="G4732" s="67"/>
      <c r="H4732" s="67"/>
    </row>
    <row r="4733" spans="1:8" s="2" customFormat="1" x14ac:dyDescent="0.25">
      <c r="A4733" t="s">
        <v>1053</v>
      </c>
      <c r="B4733"/>
      <c r="C4733" t="s">
        <v>260</v>
      </c>
      <c r="D4733"/>
      <c r="E4733" t="s">
        <v>5745</v>
      </c>
      <c r="F4733" s="67"/>
      <c r="G4733" s="67"/>
      <c r="H4733" s="67"/>
    </row>
    <row r="4734" spans="1:8" s="2" customFormat="1" x14ac:dyDescent="0.25">
      <c r="A4734" t="s">
        <v>1053</v>
      </c>
      <c r="B4734"/>
      <c r="C4734" t="s">
        <v>260</v>
      </c>
      <c r="D4734"/>
      <c r="E4734" t="s">
        <v>5746</v>
      </c>
      <c r="F4734" s="67"/>
      <c r="G4734" s="67"/>
      <c r="H4734" s="67"/>
    </row>
    <row r="4735" spans="1:8" s="2" customFormat="1" x14ac:dyDescent="0.25">
      <c r="A4735" t="s">
        <v>1053</v>
      </c>
      <c r="B4735"/>
      <c r="C4735" t="s">
        <v>260</v>
      </c>
      <c r="D4735"/>
      <c r="E4735" t="s">
        <v>5747</v>
      </c>
      <c r="F4735" s="67"/>
      <c r="G4735" s="67"/>
      <c r="H4735" s="67"/>
    </row>
    <row r="4736" spans="1:8" s="2" customFormat="1" x14ac:dyDescent="0.25">
      <c r="A4736" t="s">
        <v>1053</v>
      </c>
      <c r="B4736"/>
      <c r="C4736" t="s">
        <v>260</v>
      </c>
      <c r="D4736"/>
      <c r="E4736" t="s">
        <v>5748</v>
      </c>
      <c r="F4736" s="67"/>
      <c r="G4736" s="67"/>
      <c r="H4736" s="67"/>
    </row>
    <row r="4737" spans="1:8" s="2" customFormat="1" x14ac:dyDescent="0.25">
      <c r="A4737" t="s">
        <v>1053</v>
      </c>
      <c r="B4737"/>
      <c r="C4737" t="s">
        <v>260</v>
      </c>
      <c r="D4737"/>
      <c r="E4737" t="s">
        <v>5749</v>
      </c>
      <c r="F4737" s="67"/>
      <c r="G4737" s="67"/>
      <c r="H4737" s="67"/>
    </row>
    <row r="4738" spans="1:8" s="2" customFormat="1" x14ac:dyDescent="0.25">
      <c r="A4738" t="s">
        <v>1053</v>
      </c>
      <c r="B4738"/>
      <c r="C4738" t="s">
        <v>260</v>
      </c>
      <c r="D4738"/>
      <c r="E4738" t="s">
        <v>5750</v>
      </c>
      <c r="F4738" s="67"/>
      <c r="G4738" s="67"/>
      <c r="H4738" s="67"/>
    </row>
    <row r="4739" spans="1:8" s="2" customFormat="1" x14ac:dyDescent="0.25">
      <c r="A4739" t="s">
        <v>1053</v>
      </c>
      <c r="B4739"/>
      <c r="C4739" t="s">
        <v>260</v>
      </c>
      <c r="D4739"/>
      <c r="E4739" t="s">
        <v>5751</v>
      </c>
      <c r="F4739" s="67"/>
      <c r="G4739" s="67"/>
      <c r="H4739" s="67"/>
    </row>
    <row r="4740" spans="1:8" s="2" customFormat="1" x14ac:dyDescent="0.25">
      <c r="A4740" t="s">
        <v>1053</v>
      </c>
      <c r="B4740"/>
      <c r="C4740" t="s">
        <v>260</v>
      </c>
      <c r="D4740"/>
      <c r="E4740" t="s">
        <v>5752</v>
      </c>
      <c r="F4740" s="67"/>
      <c r="G4740" s="67"/>
      <c r="H4740" s="67"/>
    </row>
    <row r="4741" spans="1:8" s="2" customFormat="1" x14ac:dyDescent="0.25">
      <c r="A4741" t="s">
        <v>1053</v>
      </c>
      <c r="B4741"/>
      <c r="C4741" t="s">
        <v>260</v>
      </c>
      <c r="D4741"/>
      <c r="E4741" t="s">
        <v>5753</v>
      </c>
      <c r="F4741" s="67"/>
      <c r="G4741" s="67"/>
      <c r="H4741" s="67"/>
    </row>
    <row r="4742" spans="1:8" s="2" customFormat="1" x14ac:dyDescent="0.25">
      <c r="A4742" t="s">
        <v>1053</v>
      </c>
      <c r="B4742"/>
      <c r="C4742" t="s">
        <v>260</v>
      </c>
      <c r="D4742"/>
      <c r="E4742" t="s">
        <v>5754</v>
      </c>
      <c r="F4742" s="67"/>
      <c r="G4742" s="67"/>
      <c r="H4742" s="67"/>
    </row>
    <row r="4743" spans="1:8" s="2" customFormat="1" x14ac:dyDescent="0.25">
      <c r="A4743" t="s">
        <v>1053</v>
      </c>
      <c r="B4743"/>
      <c r="C4743" t="s">
        <v>260</v>
      </c>
      <c r="D4743"/>
      <c r="E4743" t="s">
        <v>5755</v>
      </c>
      <c r="F4743" s="67"/>
      <c r="G4743" s="67"/>
      <c r="H4743" s="67"/>
    </row>
    <row r="4744" spans="1:8" s="2" customFormat="1" x14ac:dyDescent="0.25">
      <c r="A4744" t="s">
        <v>1053</v>
      </c>
      <c r="B4744"/>
      <c r="C4744" t="s">
        <v>260</v>
      </c>
      <c r="D4744"/>
      <c r="E4744" t="s">
        <v>5756</v>
      </c>
      <c r="F4744" s="67"/>
      <c r="G4744" s="67"/>
      <c r="H4744" s="67"/>
    </row>
    <row r="4745" spans="1:8" s="2" customFormat="1" x14ac:dyDescent="0.25">
      <c r="A4745" t="s">
        <v>1053</v>
      </c>
      <c r="B4745"/>
      <c r="C4745" t="s">
        <v>260</v>
      </c>
      <c r="D4745"/>
      <c r="E4745" t="s">
        <v>5757</v>
      </c>
      <c r="F4745" s="67"/>
      <c r="G4745" s="67"/>
      <c r="H4745" s="67"/>
    </row>
    <row r="4746" spans="1:8" s="2" customFormat="1" x14ac:dyDescent="0.25">
      <c r="A4746" t="s">
        <v>1053</v>
      </c>
      <c r="B4746"/>
      <c r="C4746" t="s">
        <v>260</v>
      </c>
      <c r="D4746"/>
      <c r="E4746" t="s">
        <v>5758</v>
      </c>
      <c r="F4746" s="67"/>
      <c r="G4746" s="67"/>
      <c r="H4746" s="67"/>
    </row>
    <row r="4747" spans="1:8" s="2" customFormat="1" x14ac:dyDescent="0.25">
      <c r="A4747" t="s">
        <v>1053</v>
      </c>
      <c r="B4747"/>
      <c r="C4747" t="s">
        <v>260</v>
      </c>
      <c r="D4747"/>
      <c r="E4747" t="s">
        <v>5759</v>
      </c>
      <c r="F4747" s="67"/>
      <c r="G4747" s="67"/>
      <c r="H4747" s="67"/>
    </row>
    <row r="4748" spans="1:8" s="2" customFormat="1" x14ac:dyDescent="0.25">
      <c r="A4748" t="s">
        <v>1053</v>
      </c>
      <c r="B4748"/>
      <c r="C4748" t="s">
        <v>260</v>
      </c>
      <c r="D4748"/>
      <c r="E4748" t="s">
        <v>5760</v>
      </c>
      <c r="F4748" s="67"/>
      <c r="G4748" s="67"/>
      <c r="H4748" s="67"/>
    </row>
    <row r="4749" spans="1:8" s="2" customFormat="1" x14ac:dyDescent="0.25">
      <c r="A4749" t="s">
        <v>1053</v>
      </c>
      <c r="B4749"/>
      <c r="C4749" t="s">
        <v>260</v>
      </c>
      <c r="D4749"/>
      <c r="E4749" t="s">
        <v>5761</v>
      </c>
      <c r="F4749" s="67"/>
      <c r="G4749" s="67"/>
      <c r="H4749" s="67"/>
    </row>
    <row r="4750" spans="1:8" s="2" customFormat="1" x14ac:dyDescent="0.25">
      <c r="A4750" t="s">
        <v>1053</v>
      </c>
      <c r="B4750"/>
      <c r="C4750" t="s">
        <v>260</v>
      </c>
      <c r="D4750"/>
      <c r="E4750" t="s">
        <v>5762</v>
      </c>
      <c r="F4750" s="67"/>
      <c r="G4750" s="67"/>
      <c r="H4750" s="67"/>
    </row>
    <row r="4751" spans="1:8" s="2" customFormat="1" x14ac:dyDescent="0.25">
      <c r="A4751" t="s">
        <v>1053</v>
      </c>
      <c r="B4751"/>
      <c r="C4751" t="s">
        <v>260</v>
      </c>
      <c r="D4751"/>
      <c r="E4751" t="s">
        <v>5763</v>
      </c>
      <c r="F4751" s="67"/>
      <c r="G4751" s="67"/>
      <c r="H4751" s="67"/>
    </row>
    <row r="4752" spans="1:8" s="2" customFormat="1" x14ac:dyDescent="0.25">
      <c r="A4752" t="s">
        <v>1053</v>
      </c>
      <c r="B4752"/>
      <c r="C4752" t="s">
        <v>260</v>
      </c>
      <c r="D4752"/>
      <c r="E4752" t="s">
        <v>5764</v>
      </c>
      <c r="F4752" s="67"/>
      <c r="G4752" s="67"/>
      <c r="H4752" s="67"/>
    </row>
    <row r="4753" spans="1:8" s="2" customFormat="1" x14ac:dyDescent="0.25">
      <c r="A4753" t="s">
        <v>1053</v>
      </c>
      <c r="B4753"/>
      <c r="C4753" t="s">
        <v>260</v>
      </c>
      <c r="D4753"/>
      <c r="E4753" t="s">
        <v>5765</v>
      </c>
      <c r="F4753" s="67"/>
      <c r="G4753" s="67"/>
      <c r="H4753" s="67"/>
    </row>
    <row r="4754" spans="1:8" s="2" customFormat="1" x14ac:dyDescent="0.25">
      <c r="A4754" t="s">
        <v>1053</v>
      </c>
      <c r="B4754"/>
      <c r="C4754" t="s">
        <v>260</v>
      </c>
      <c r="D4754"/>
      <c r="E4754" t="s">
        <v>5766</v>
      </c>
      <c r="F4754" s="67"/>
      <c r="G4754" s="67"/>
      <c r="H4754" s="67"/>
    </row>
    <row r="4755" spans="1:8" s="2" customFormat="1" x14ac:dyDescent="0.25">
      <c r="A4755" t="s">
        <v>1053</v>
      </c>
      <c r="B4755"/>
      <c r="C4755" t="s">
        <v>263</v>
      </c>
      <c r="D4755"/>
      <c r="E4755" t="s">
        <v>5767</v>
      </c>
      <c r="F4755" s="67"/>
      <c r="G4755" s="67"/>
      <c r="H4755" s="67"/>
    </row>
    <row r="4756" spans="1:8" s="2" customFormat="1" x14ac:dyDescent="0.25">
      <c r="A4756" t="s">
        <v>1053</v>
      </c>
      <c r="B4756"/>
      <c r="C4756" t="s">
        <v>263</v>
      </c>
      <c r="D4756"/>
      <c r="E4756" t="s">
        <v>5768</v>
      </c>
      <c r="F4756" s="67"/>
      <c r="G4756" s="67"/>
      <c r="H4756" s="67"/>
    </row>
    <row r="4757" spans="1:8" s="2" customFormat="1" x14ac:dyDescent="0.25">
      <c r="A4757" t="s">
        <v>1053</v>
      </c>
      <c r="B4757"/>
      <c r="C4757" t="s">
        <v>263</v>
      </c>
      <c r="D4757"/>
      <c r="E4757" t="s">
        <v>5769</v>
      </c>
      <c r="F4757" s="67"/>
      <c r="G4757" s="67"/>
      <c r="H4757" s="67"/>
    </row>
    <row r="4758" spans="1:8" s="2" customFormat="1" x14ac:dyDescent="0.25">
      <c r="A4758" t="s">
        <v>1053</v>
      </c>
      <c r="B4758"/>
      <c r="C4758" t="s">
        <v>263</v>
      </c>
      <c r="D4758"/>
      <c r="E4758" t="s">
        <v>5770</v>
      </c>
      <c r="F4758" s="67"/>
      <c r="G4758" s="67"/>
      <c r="H4758" s="67"/>
    </row>
    <row r="4759" spans="1:8" s="2" customFormat="1" x14ac:dyDescent="0.25">
      <c r="A4759" t="s">
        <v>1053</v>
      </c>
      <c r="B4759"/>
      <c r="C4759" t="s">
        <v>5771</v>
      </c>
      <c r="D4759"/>
      <c r="E4759" t="s">
        <v>5772</v>
      </c>
      <c r="F4759" s="67"/>
      <c r="G4759" s="67"/>
      <c r="H4759" s="67"/>
    </row>
    <row r="4760" spans="1:8" s="2" customFormat="1" x14ac:dyDescent="0.25">
      <c r="A4760" t="s">
        <v>1053</v>
      </c>
      <c r="B4760"/>
      <c r="C4760" t="s">
        <v>265</v>
      </c>
      <c r="D4760"/>
      <c r="E4760" t="s">
        <v>5773</v>
      </c>
      <c r="F4760" s="67"/>
      <c r="G4760" s="67"/>
      <c r="H4760" s="67"/>
    </row>
    <row r="4761" spans="1:8" s="2" customFormat="1" x14ac:dyDescent="0.25">
      <c r="A4761" t="s">
        <v>1053</v>
      </c>
      <c r="B4761"/>
      <c r="C4761" t="s">
        <v>265</v>
      </c>
      <c r="D4761"/>
      <c r="E4761" t="s">
        <v>5774</v>
      </c>
      <c r="F4761" s="67"/>
      <c r="G4761" s="67"/>
      <c r="H4761" s="67"/>
    </row>
    <row r="4762" spans="1:8" s="2" customFormat="1" x14ac:dyDescent="0.25">
      <c r="A4762" t="s">
        <v>1053</v>
      </c>
      <c r="B4762"/>
      <c r="C4762" t="s">
        <v>265</v>
      </c>
      <c r="D4762"/>
      <c r="E4762" t="s">
        <v>5775</v>
      </c>
      <c r="F4762" s="67"/>
      <c r="G4762" s="67"/>
      <c r="H4762" s="67"/>
    </row>
    <row r="4763" spans="1:8" s="2" customFormat="1" x14ac:dyDescent="0.25">
      <c r="A4763" t="s">
        <v>1053</v>
      </c>
      <c r="B4763"/>
      <c r="C4763" t="s">
        <v>265</v>
      </c>
      <c r="D4763"/>
      <c r="E4763" t="s">
        <v>5776</v>
      </c>
      <c r="F4763" s="67"/>
      <c r="G4763" s="67"/>
      <c r="H4763" s="67"/>
    </row>
    <row r="4764" spans="1:8" s="2" customFormat="1" x14ac:dyDescent="0.25">
      <c r="A4764" t="s">
        <v>1053</v>
      </c>
      <c r="B4764"/>
      <c r="C4764" t="s">
        <v>265</v>
      </c>
      <c r="D4764"/>
      <c r="E4764" t="s">
        <v>5777</v>
      </c>
      <c r="F4764" s="67"/>
      <c r="G4764" s="67"/>
      <c r="H4764" s="67"/>
    </row>
    <row r="4765" spans="1:8" s="2" customFormat="1" x14ac:dyDescent="0.25">
      <c r="A4765" t="s">
        <v>1053</v>
      </c>
      <c r="B4765"/>
      <c r="C4765" t="s">
        <v>265</v>
      </c>
      <c r="D4765"/>
      <c r="E4765" t="s">
        <v>5778</v>
      </c>
      <c r="F4765" s="67"/>
      <c r="G4765" s="67"/>
      <c r="H4765" s="67"/>
    </row>
    <row r="4766" spans="1:8" s="2" customFormat="1" x14ac:dyDescent="0.25">
      <c r="A4766" t="s">
        <v>1053</v>
      </c>
      <c r="B4766"/>
      <c r="C4766" t="s">
        <v>265</v>
      </c>
      <c r="D4766"/>
      <c r="E4766" t="s">
        <v>5779</v>
      </c>
      <c r="F4766" s="67"/>
      <c r="G4766" s="67"/>
      <c r="H4766" s="67"/>
    </row>
    <row r="4767" spans="1:8" s="2" customFormat="1" x14ac:dyDescent="0.25">
      <c r="A4767" t="s">
        <v>1053</v>
      </c>
      <c r="B4767"/>
      <c r="C4767" t="s">
        <v>265</v>
      </c>
      <c r="D4767"/>
      <c r="E4767" t="s">
        <v>5780</v>
      </c>
      <c r="F4767" s="67"/>
      <c r="G4767" s="67"/>
      <c r="H4767" s="67"/>
    </row>
    <row r="4768" spans="1:8" s="2" customFormat="1" x14ac:dyDescent="0.25">
      <c r="A4768" t="s">
        <v>1053</v>
      </c>
      <c r="B4768"/>
      <c r="C4768" t="s">
        <v>265</v>
      </c>
      <c r="D4768"/>
      <c r="E4768" t="s">
        <v>5781</v>
      </c>
      <c r="F4768" s="67"/>
      <c r="G4768" s="67"/>
      <c r="H4768" s="67"/>
    </row>
    <row r="4769" spans="1:8" s="2" customFormat="1" x14ac:dyDescent="0.25">
      <c r="A4769" t="s">
        <v>1053</v>
      </c>
      <c r="B4769"/>
      <c r="C4769" t="s">
        <v>265</v>
      </c>
      <c r="D4769"/>
      <c r="E4769" t="s">
        <v>5782</v>
      </c>
      <c r="F4769" s="67"/>
      <c r="G4769" s="67"/>
      <c r="H4769" s="67"/>
    </row>
    <row r="4770" spans="1:8" s="2" customFormat="1" x14ac:dyDescent="0.25">
      <c r="A4770" t="s">
        <v>1053</v>
      </c>
      <c r="B4770"/>
      <c r="C4770" t="s">
        <v>265</v>
      </c>
      <c r="D4770"/>
      <c r="E4770" t="s">
        <v>5783</v>
      </c>
      <c r="F4770" s="67"/>
      <c r="G4770" s="67"/>
      <c r="H4770" s="67"/>
    </row>
    <row r="4771" spans="1:8" s="2" customFormat="1" x14ac:dyDescent="0.25">
      <c r="A4771" t="s">
        <v>1053</v>
      </c>
      <c r="B4771"/>
      <c r="C4771" t="s">
        <v>265</v>
      </c>
      <c r="D4771"/>
      <c r="E4771" t="s">
        <v>5784</v>
      </c>
      <c r="F4771" s="67"/>
      <c r="G4771" s="67"/>
      <c r="H4771" s="67"/>
    </row>
    <row r="4772" spans="1:8" s="2" customFormat="1" x14ac:dyDescent="0.25">
      <c r="A4772" t="s">
        <v>1053</v>
      </c>
      <c r="B4772"/>
      <c r="C4772" t="s">
        <v>265</v>
      </c>
      <c r="D4772"/>
      <c r="E4772" t="s">
        <v>5785</v>
      </c>
      <c r="F4772" s="67"/>
      <c r="G4772" s="67"/>
      <c r="H4772" s="67"/>
    </row>
    <row r="4773" spans="1:8" s="2" customFormat="1" x14ac:dyDescent="0.25">
      <c r="A4773" t="s">
        <v>1053</v>
      </c>
      <c r="B4773"/>
      <c r="C4773" t="s">
        <v>265</v>
      </c>
      <c r="D4773"/>
      <c r="E4773" t="s">
        <v>5786</v>
      </c>
      <c r="F4773" s="67"/>
      <c r="G4773" s="67"/>
      <c r="H4773" s="67"/>
    </row>
    <row r="4774" spans="1:8" s="2" customFormat="1" x14ac:dyDescent="0.25">
      <c r="A4774" t="s">
        <v>1053</v>
      </c>
      <c r="B4774"/>
      <c r="C4774" t="s">
        <v>265</v>
      </c>
      <c r="D4774"/>
      <c r="E4774" t="s">
        <v>5787</v>
      </c>
      <c r="F4774" s="67"/>
      <c r="G4774" s="67"/>
      <c r="H4774" s="67"/>
    </row>
    <row r="4775" spans="1:8" s="2" customFormat="1" x14ac:dyDescent="0.25">
      <c r="A4775" t="s">
        <v>1053</v>
      </c>
      <c r="B4775"/>
      <c r="C4775" t="s">
        <v>265</v>
      </c>
      <c r="D4775"/>
      <c r="E4775" t="s">
        <v>5788</v>
      </c>
      <c r="F4775" s="67"/>
      <c r="G4775" s="67"/>
      <c r="H4775" s="67"/>
    </row>
    <row r="4776" spans="1:8" s="2" customFormat="1" x14ac:dyDescent="0.25">
      <c r="A4776" t="s">
        <v>1053</v>
      </c>
      <c r="B4776"/>
      <c r="C4776" t="s">
        <v>265</v>
      </c>
      <c r="D4776"/>
      <c r="E4776" t="s">
        <v>1854</v>
      </c>
      <c r="F4776" s="67"/>
      <c r="G4776" s="67"/>
      <c r="H4776" s="67"/>
    </row>
    <row r="4777" spans="1:8" s="2" customFormat="1" x14ac:dyDescent="0.25">
      <c r="A4777" t="s">
        <v>1053</v>
      </c>
      <c r="B4777"/>
      <c r="C4777" t="s">
        <v>265</v>
      </c>
      <c r="D4777"/>
      <c r="E4777" t="s">
        <v>5789</v>
      </c>
      <c r="F4777" s="67"/>
      <c r="G4777" s="67"/>
      <c r="H4777" s="67"/>
    </row>
    <row r="4778" spans="1:8" s="2" customFormat="1" x14ac:dyDescent="0.25">
      <c r="A4778" t="s">
        <v>1053</v>
      </c>
      <c r="B4778"/>
      <c r="C4778" t="s">
        <v>265</v>
      </c>
      <c r="D4778"/>
      <c r="E4778" t="s">
        <v>5790</v>
      </c>
      <c r="F4778" s="67"/>
      <c r="G4778" s="67"/>
      <c r="H4778" s="67"/>
    </row>
    <row r="4779" spans="1:8" s="2" customFormat="1" x14ac:dyDescent="0.25">
      <c r="A4779" t="s">
        <v>1053</v>
      </c>
      <c r="B4779"/>
      <c r="C4779" t="s">
        <v>265</v>
      </c>
      <c r="D4779"/>
      <c r="E4779" t="s">
        <v>5791</v>
      </c>
      <c r="F4779" s="67"/>
      <c r="G4779" s="67"/>
      <c r="H4779" s="67"/>
    </row>
    <row r="4780" spans="1:8" s="2" customFormat="1" x14ac:dyDescent="0.25">
      <c r="A4780" t="s">
        <v>1053</v>
      </c>
      <c r="B4780"/>
      <c r="C4780" t="s">
        <v>265</v>
      </c>
      <c r="D4780"/>
      <c r="E4780" t="s">
        <v>5792</v>
      </c>
      <c r="F4780" s="67"/>
      <c r="G4780" s="67"/>
      <c r="H4780" s="67"/>
    </row>
    <row r="4781" spans="1:8" s="2" customFormat="1" x14ac:dyDescent="0.25">
      <c r="A4781" t="s">
        <v>1053</v>
      </c>
      <c r="B4781"/>
      <c r="C4781" t="s">
        <v>265</v>
      </c>
      <c r="D4781"/>
      <c r="E4781" t="s">
        <v>5793</v>
      </c>
      <c r="F4781" s="67"/>
      <c r="G4781" s="67"/>
      <c r="H4781" s="67"/>
    </row>
    <row r="4782" spans="1:8" s="2" customFormat="1" x14ac:dyDescent="0.25">
      <c r="A4782" t="s">
        <v>1053</v>
      </c>
      <c r="B4782"/>
      <c r="C4782" t="s">
        <v>265</v>
      </c>
      <c r="D4782"/>
      <c r="E4782" t="s">
        <v>5794</v>
      </c>
      <c r="F4782" s="67"/>
      <c r="G4782" s="67"/>
      <c r="H4782" s="67"/>
    </row>
    <row r="4783" spans="1:8" s="2" customFormat="1" x14ac:dyDescent="0.25">
      <c r="A4783" t="s">
        <v>1053</v>
      </c>
      <c r="B4783"/>
      <c r="C4783" t="s">
        <v>265</v>
      </c>
      <c r="D4783"/>
      <c r="E4783" t="s">
        <v>5795</v>
      </c>
      <c r="F4783" s="67"/>
      <c r="G4783" s="67"/>
      <c r="H4783" s="67"/>
    </row>
    <row r="4784" spans="1:8" s="2" customFormat="1" x14ac:dyDescent="0.25">
      <c r="A4784" t="s">
        <v>1053</v>
      </c>
      <c r="B4784"/>
      <c r="C4784" t="s">
        <v>265</v>
      </c>
      <c r="D4784"/>
      <c r="E4784" t="s">
        <v>5796</v>
      </c>
      <c r="F4784" s="67"/>
      <c r="G4784" s="67"/>
      <c r="H4784" s="67"/>
    </row>
    <row r="4785" spans="1:8" s="2" customFormat="1" x14ac:dyDescent="0.25">
      <c r="A4785" t="s">
        <v>1053</v>
      </c>
      <c r="B4785"/>
      <c r="C4785" t="s">
        <v>265</v>
      </c>
      <c r="D4785"/>
      <c r="E4785" t="s">
        <v>5797</v>
      </c>
      <c r="F4785" s="67"/>
      <c r="G4785" s="67"/>
      <c r="H4785" s="67"/>
    </row>
    <row r="4786" spans="1:8" s="2" customFormat="1" x14ac:dyDescent="0.25">
      <c r="A4786" t="s">
        <v>1053</v>
      </c>
      <c r="B4786"/>
      <c r="C4786" t="s">
        <v>265</v>
      </c>
      <c r="D4786"/>
      <c r="E4786" t="s">
        <v>5798</v>
      </c>
      <c r="F4786" s="67"/>
      <c r="G4786" s="67"/>
      <c r="H4786" s="67"/>
    </row>
    <row r="4787" spans="1:8" s="2" customFormat="1" x14ac:dyDescent="0.25">
      <c r="A4787" t="s">
        <v>1053</v>
      </c>
      <c r="B4787"/>
      <c r="C4787" t="s">
        <v>265</v>
      </c>
      <c r="D4787"/>
      <c r="E4787" t="s">
        <v>4647</v>
      </c>
      <c r="F4787" s="67"/>
      <c r="G4787" s="67"/>
      <c r="H4787" s="67"/>
    </row>
    <row r="4788" spans="1:8" s="2" customFormat="1" x14ac:dyDescent="0.25">
      <c r="A4788" t="s">
        <v>1053</v>
      </c>
      <c r="B4788"/>
      <c r="C4788" t="s">
        <v>265</v>
      </c>
      <c r="D4788"/>
      <c r="E4788" t="s">
        <v>5799</v>
      </c>
      <c r="F4788" s="67"/>
      <c r="G4788" s="67"/>
      <c r="H4788" s="67"/>
    </row>
    <row r="4789" spans="1:8" s="2" customFormat="1" x14ac:dyDescent="0.25">
      <c r="A4789" t="s">
        <v>1053</v>
      </c>
      <c r="B4789"/>
      <c r="C4789" t="s">
        <v>265</v>
      </c>
      <c r="D4789"/>
      <c r="E4789" t="s">
        <v>5800</v>
      </c>
      <c r="F4789" s="67"/>
      <c r="G4789" s="67"/>
      <c r="H4789" s="67"/>
    </row>
    <row r="4790" spans="1:8" s="2" customFormat="1" x14ac:dyDescent="0.25">
      <c r="A4790" t="s">
        <v>1053</v>
      </c>
      <c r="B4790"/>
      <c r="C4790" t="s">
        <v>5801</v>
      </c>
      <c r="D4790"/>
      <c r="E4790" t="s">
        <v>5802</v>
      </c>
      <c r="F4790" s="67"/>
      <c r="G4790" s="67"/>
      <c r="H4790" s="67"/>
    </row>
    <row r="4791" spans="1:8" s="2" customFormat="1" x14ac:dyDescent="0.25">
      <c r="A4791" t="s">
        <v>1053</v>
      </c>
      <c r="B4791"/>
      <c r="C4791" t="s">
        <v>867</v>
      </c>
      <c r="D4791"/>
      <c r="E4791" t="s">
        <v>5803</v>
      </c>
      <c r="F4791" s="67"/>
      <c r="G4791" s="67"/>
      <c r="H4791" s="67"/>
    </row>
    <row r="4792" spans="1:8" s="2" customFormat="1" x14ac:dyDescent="0.25">
      <c r="A4792" t="s">
        <v>1053</v>
      </c>
      <c r="B4792"/>
      <c r="C4792" t="s">
        <v>867</v>
      </c>
      <c r="D4792"/>
      <c r="E4792" t="s">
        <v>5804</v>
      </c>
      <c r="F4792" s="67"/>
      <c r="G4792" s="67"/>
      <c r="H4792" s="67"/>
    </row>
    <row r="4793" spans="1:8" s="2" customFormat="1" x14ac:dyDescent="0.25">
      <c r="A4793" t="s">
        <v>1053</v>
      </c>
      <c r="B4793"/>
      <c r="C4793" t="s">
        <v>867</v>
      </c>
      <c r="D4793"/>
      <c r="E4793" t="s">
        <v>5805</v>
      </c>
      <c r="F4793" s="67"/>
      <c r="G4793" s="67"/>
      <c r="H4793" s="67"/>
    </row>
    <row r="4794" spans="1:8" s="2" customFormat="1" x14ac:dyDescent="0.25">
      <c r="A4794" t="s">
        <v>1053</v>
      </c>
      <c r="B4794"/>
      <c r="C4794" t="s">
        <v>867</v>
      </c>
      <c r="D4794"/>
      <c r="E4794" t="s">
        <v>5806</v>
      </c>
      <c r="F4794" s="67"/>
      <c r="G4794" s="67"/>
      <c r="H4794" s="67"/>
    </row>
    <row r="4795" spans="1:8" s="2" customFormat="1" x14ac:dyDescent="0.25">
      <c r="A4795" t="s">
        <v>1053</v>
      </c>
      <c r="B4795"/>
      <c r="C4795" t="s">
        <v>867</v>
      </c>
      <c r="D4795"/>
      <c r="E4795" t="s">
        <v>5807</v>
      </c>
      <c r="F4795" s="67"/>
      <c r="G4795" s="67"/>
      <c r="H4795" s="67"/>
    </row>
    <row r="4796" spans="1:8" s="2" customFormat="1" x14ac:dyDescent="0.25">
      <c r="A4796" t="s">
        <v>1053</v>
      </c>
      <c r="B4796"/>
      <c r="C4796" t="s">
        <v>867</v>
      </c>
      <c r="D4796"/>
      <c r="E4796" t="s">
        <v>5808</v>
      </c>
      <c r="F4796" s="67"/>
      <c r="G4796" s="67"/>
      <c r="H4796" s="67"/>
    </row>
    <row r="4797" spans="1:8" s="2" customFormat="1" x14ac:dyDescent="0.25">
      <c r="A4797" t="s">
        <v>1053</v>
      </c>
      <c r="B4797"/>
      <c r="C4797" t="s">
        <v>867</v>
      </c>
      <c r="D4797"/>
      <c r="E4797" t="s">
        <v>5809</v>
      </c>
      <c r="F4797" s="67"/>
      <c r="G4797" s="67"/>
      <c r="H4797" s="67"/>
    </row>
    <row r="4798" spans="1:8" s="2" customFormat="1" x14ac:dyDescent="0.25">
      <c r="A4798" t="s">
        <v>1053</v>
      </c>
      <c r="B4798"/>
      <c r="C4798" t="s">
        <v>867</v>
      </c>
      <c r="D4798"/>
      <c r="E4798" t="s">
        <v>5810</v>
      </c>
      <c r="F4798" s="67"/>
      <c r="G4798" s="67"/>
      <c r="H4798" s="67"/>
    </row>
    <row r="4799" spans="1:8" s="2" customFormat="1" x14ac:dyDescent="0.25">
      <c r="A4799" t="s">
        <v>1053</v>
      </c>
      <c r="B4799"/>
      <c r="C4799" t="s">
        <v>867</v>
      </c>
      <c r="D4799"/>
      <c r="E4799" t="s">
        <v>5811</v>
      </c>
      <c r="F4799" s="67"/>
      <c r="G4799" s="67"/>
      <c r="H4799" s="67"/>
    </row>
    <row r="4800" spans="1:8" s="2" customFormat="1" x14ac:dyDescent="0.25">
      <c r="A4800" t="s">
        <v>1053</v>
      </c>
      <c r="B4800"/>
      <c r="C4800" t="s">
        <v>867</v>
      </c>
      <c r="D4800"/>
      <c r="E4800" t="s">
        <v>5812</v>
      </c>
      <c r="F4800" s="67"/>
      <c r="G4800" s="67"/>
      <c r="H4800" s="67"/>
    </row>
    <row r="4801" spans="1:8" s="2" customFormat="1" x14ac:dyDescent="0.25">
      <c r="A4801" t="s">
        <v>1053</v>
      </c>
      <c r="B4801"/>
      <c r="C4801" t="s">
        <v>867</v>
      </c>
      <c r="D4801"/>
      <c r="E4801" t="s">
        <v>5813</v>
      </c>
      <c r="F4801" s="67"/>
      <c r="G4801" s="67"/>
      <c r="H4801" s="67"/>
    </row>
    <row r="4802" spans="1:8" s="2" customFormat="1" x14ac:dyDescent="0.25">
      <c r="A4802" t="s">
        <v>1053</v>
      </c>
      <c r="B4802"/>
      <c r="C4802" t="s">
        <v>867</v>
      </c>
      <c r="D4802"/>
      <c r="E4802" t="s">
        <v>5814</v>
      </c>
      <c r="F4802" s="67"/>
      <c r="G4802" s="67"/>
      <c r="H4802" s="67"/>
    </row>
    <row r="4803" spans="1:8" s="2" customFormat="1" x14ac:dyDescent="0.25">
      <c r="A4803" t="s">
        <v>1053</v>
      </c>
      <c r="B4803"/>
      <c r="C4803" t="s">
        <v>867</v>
      </c>
      <c r="D4803"/>
      <c r="E4803" t="s">
        <v>5815</v>
      </c>
      <c r="F4803" s="67"/>
      <c r="G4803" s="67"/>
      <c r="H4803" s="67"/>
    </row>
    <row r="4804" spans="1:8" s="2" customFormat="1" x14ac:dyDescent="0.25">
      <c r="A4804" t="s">
        <v>1053</v>
      </c>
      <c r="B4804"/>
      <c r="C4804" t="s">
        <v>867</v>
      </c>
      <c r="D4804"/>
      <c r="E4804" t="s">
        <v>5816</v>
      </c>
      <c r="F4804" s="67"/>
      <c r="G4804" s="67"/>
      <c r="H4804" s="67"/>
    </row>
    <row r="4805" spans="1:8" s="2" customFormat="1" x14ac:dyDescent="0.25">
      <c r="A4805" t="s">
        <v>1053</v>
      </c>
      <c r="B4805"/>
      <c r="C4805" t="s">
        <v>867</v>
      </c>
      <c r="D4805"/>
      <c r="E4805" t="s">
        <v>5817</v>
      </c>
      <c r="F4805" s="67"/>
      <c r="G4805" s="67"/>
      <c r="H4805" s="67"/>
    </row>
    <row r="4806" spans="1:8" s="2" customFormat="1" x14ac:dyDescent="0.25">
      <c r="A4806" t="s">
        <v>1053</v>
      </c>
      <c r="B4806"/>
      <c r="C4806" t="s">
        <v>867</v>
      </c>
      <c r="D4806"/>
      <c r="E4806" t="s">
        <v>5818</v>
      </c>
      <c r="F4806" s="67"/>
      <c r="G4806" s="67"/>
      <c r="H4806" s="67"/>
    </row>
    <row r="4807" spans="1:8" s="2" customFormat="1" x14ac:dyDescent="0.25">
      <c r="A4807" t="s">
        <v>1053</v>
      </c>
      <c r="B4807"/>
      <c r="C4807" t="s">
        <v>867</v>
      </c>
      <c r="D4807"/>
      <c r="E4807" t="s">
        <v>5819</v>
      </c>
      <c r="F4807" s="67"/>
      <c r="G4807" s="67"/>
      <c r="H4807" s="67"/>
    </row>
    <row r="4808" spans="1:8" s="2" customFormat="1" x14ac:dyDescent="0.25">
      <c r="A4808" t="s">
        <v>1053</v>
      </c>
      <c r="B4808"/>
      <c r="C4808" t="s">
        <v>867</v>
      </c>
      <c r="D4808"/>
      <c r="E4808" t="s">
        <v>5820</v>
      </c>
      <c r="F4808" s="67"/>
      <c r="G4808" s="67"/>
      <c r="H4808" s="67"/>
    </row>
    <row r="4809" spans="1:8" s="2" customFormat="1" x14ac:dyDescent="0.25">
      <c r="A4809" t="s">
        <v>1053</v>
      </c>
      <c r="B4809"/>
      <c r="C4809" t="s">
        <v>867</v>
      </c>
      <c r="D4809"/>
      <c r="E4809" t="s">
        <v>5821</v>
      </c>
      <c r="F4809" s="67"/>
      <c r="G4809" s="67"/>
      <c r="H4809" s="67"/>
    </row>
    <row r="4810" spans="1:8" s="2" customFormat="1" x14ac:dyDescent="0.25">
      <c r="A4810" t="s">
        <v>1053</v>
      </c>
      <c r="B4810"/>
      <c r="C4810" t="s">
        <v>867</v>
      </c>
      <c r="D4810"/>
      <c r="E4810" t="s">
        <v>5822</v>
      </c>
      <c r="F4810" s="67"/>
      <c r="G4810" s="67"/>
      <c r="H4810" s="67"/>
    </row>
    <row r="4811" spans="1:8" s="2" customFormat="1" x14ac:dyDescent="0.25">
      <c r="A4811" t="s">
        <v>1053</v>
      </c>
      <c r="B4811"/>
      <c r="C4811" t="s">
        <v>867</v>
      </c>
      <c r="D4811"/>
      <c r="E4811" t="s">
        <v>5823</v>
      </c>
      <c r="F4811" s="67"/>
      <c r="G4811" s="67"/>
      <c r="H4811" s="67"/>
    </row>
    <row r="4812" spans="1:8" s="2" customFormat="1" x14ac:dyDescent="0.25">
      <c r="A4812" t="s">
        <v>1053</v>
      </c>
      <c r="B4812"/>
      <c r="C4812" t="s">
        <v>867</v>
      </c>
      <c r="D4812"/>
      <c r="E4812" t="s">
        <v>5824</v>
      </c>
      <c r="F4812" s="67"/>
      <c r="G4812" s="67"/>
      <c r="H4812" s="67"/>
    </row>
    <row r="4813" spans="1:8" s="2" customFormat="1" x14ac:dyDescent="0.25">
      <c r="A4813" t="s">
        <v>1053</v>
      </c>
      <c r="B4813"/>
      <c r="C4813" t="s">
        <v>867</v>
      </c>
      <c r="D4813"/>
      <c r="E4813" t="s">
        <v>5825</v>
      </c>
      <c r="F4813" s="67"/>
      <c r="G4813" s="67"/>
      <c r="H4813" s="67"/>
    </row>
    <row r="4814" spans="1:8" s="2" customFormat="1" x14ac:dyDescent="0.25">
      <c r="A4814" t="s">
        <v>1053</v>
      </c>
      <c r="B4814"/>
      <c r="C4814" t="s">
        <v>867</v>
      </c>
      <c r="D4814"/>
      <c r="E4814" t="s">
        <v>5826</v>
      </c>
      <c r="F4814" s="67"/>
      <c r="G4814" s="67"/>
      <c r="H4814" s="67"/>
    </row>
    <row r="4815" spans="1:8" s="2" customFormat="1" x14ac:dyDescent="0.25">
      <c r="A4815" t="s">
        <v>1053</v>
      </c>
      <c r="B4815"/>
      <c r="C4815" t="s">
        <v>867</v>
      </c>
      <c r="D4815"/>
      <c r="E4815" t="s">
        <v>5827</v>
      </c>
      <c r="F4815" s="67"/>
      <c r="G4815" s="67"/>
      <c r="H4815" s="67"/>
    </row>
    <row r="4816" spans="1:8" s="2" customFormat="1" x14ac:dyDescent="0.25">
      <c r="A4816" t="s">
        <v>1053</v>
      </c>
      <c r="B4816"/>
      <c r="C4816" t="s">
        <v>867</v>
      </c>
      <c r="D4816"/>
      <c r="E4816" t="s">
        <v>5828</v>
      </c>
      <c r="F4816" s="67"/>
      <c r="G4816" s="67"/>
      <c r="H4816" s="67"/>
    </row>
    <row r="4817" spans="1:8" s="2" customFormat="1" x14ac:dyDescent="0.25">
      <c r="A4817" t="s">
        <v>1053</v>
      </c>
      <c r="B4817"/>
      <c r="C4817" t="s">
        <v>867</v>
      </c>
      <c r="D4817"/>
      <c r="E4817" t="s">
        <v>5829</v>
      </c>
      <c r="F4817" s="67"/>
      <c r="G4817" s="67"/>
      <c r="H4817" s="67"/>
    </row>
    <row r="4818" spans="1:8" s="2" customFormat="1" x14ac:dyDescent="0.25">
      <c r="A4818" t="s">
        <v>1053</v>
      </c>
      <c r="B4818"/>
      <c r="C4818" t="s">
        <v>867</v>
      </c>
      <c r="D4818"/>
      <c r="E4818" t="s">
        <v>5830</v>
      </c>
      <c r="F4818" s="67"/>
      <c r="G4818" s="67"/>
      <c r="H4818" s="67"/>
    </row>
    <row r="4819" spans="1:8" s="2" customFormat="1" x14ac:dyDescent="0.25">
      <c r="A4819" t="s">
        <v>1053</v>
      </c>
      <c r="B4819"/>
      <c r="C4819" t="s">
        <v>268</v>
      </c>
      <c r="D4819"/>
      <c r="E4819" t="s">
        <v>5831</v>
      </c>
      <c r="F4819" s="67"/>
      <c r="G4819" s="67"/>
      <c r="H4819" s="67"/>
    </row>
    <row r="4820" spans="1:8" s="2" customFormat="1" x14ac:dyDescent="0.25">
      <c r="A4820" t="s">
        <v>1053</v>
      </c>
      <c r="B4820"/>
      <c r="C4820" t="s">
        <v>268</v>
      </c>
      <c r="D4820"/>
      <c r="E4820" t="s">
        <v>268</v>
      </c>
      <c r="F4820" s="67"/>
      <c r="G4820" s="67"/>
      <c r="H4820" s="67"/>
    </row>
    <row r="4821" spans="1:8" s="2" customFormat="1" x14ac:dyDescent="0.25">
      <c r="A4821" t="s">
        <v>1053</v>
      </c>
      <c r="B4821"/>
      <c r="C4821" t="s">
        <v>268</v>
      </c>
      <c r="D4821"/>
      <c r="E4821" t="s">
        <v>5832</v>
      </c>
      <c r="F4821" s="67"/>
      <c r="G4821" s="67"/>
      <c r="H4821" s="67"/>
    </row>
    <row r="4822" spans="1:8" s="2" customFormat="1" x14ac:dyDescent="0.25">
      <c r="A4822" t="s">
        <v>1053</v>
      </c>
      <c r="B4822"/>
      <c r="C4822" t="s">
        <v>268</v>
      </c>
      <c r="D4822"/>
      <c r="E4822" t="s">
        <v>5833</v>
      </c>
      <c r="F4822" s="67"/>
      <c r="G4822" s="67"/>
      <c r="H4822" s="67"/>
    </row>
    <row r="4823" spans="1:8" s="2" customFormat="1" x14ac:dyDescent="0.25">
      <c r="A4823" t="s">
        <v>1053</v>
      </c>
      <c r="B4823"/>
      <c r="C4823" t="s">
        <v>268</v>
      </c>
      <c r="D4823"/>
      <c r="E4823" t="s">
        <v>5834</v>
      </c>
      <c r="F4823" s="67"/>
      <c r="G4823" s="67"/>
      <c r="H4823" s="67"/>
    </row>
    <row r="4824" spans="1:8" s="2" customFormat="1" x14ac:dyDescent="0.25">
      <c r="A4824" t="s">
        <v>1053</v>
      </c>
      <c r="B4824"/>
      <c r="C4824" t="s">
        <v>268</v>
      </c>
      <c r="D4824"/>
      <c r="E4824" t="s">
        <v>5835</v>
      </c>
      <c r="F4824" s="67"/>
      <c r="G4824" s="67"/>
      <c r="H4824" s="67"/>
    </row>
    <row r="4825" spans="1:8" s="2" customFormat="1" x14ac:dyDescent="0.25">
      <c r="A4825" t="s">
        <v>1053</v>
      </c>
      <c r="B4825"/>
      <c r="C4825" t="s">
        <v>268</v>
      </c>
      <c r="D4825"/>
      <c r="E4825" t="s">
        <v>5836</v>
      </c>
      <c r="F4825" s="67"/>
      <c r="G4825" s="67"/>
      <c r="H4825" s="67"/>
    </row>
    <row r="4826" spans="1:8" s="2" customFormat="1" x14ac:dyDescent="0.25">
      <c r="A4826" t="s">
        <v>1053</v>
      </c>
      <c r="B4826"/>
      <c r="C4826" t="s">
        <v>268</v>
      </c>
      <c r="D4826"/>
      <c r="E4826" t="s">
        <v>5837</v>
      </c>
      <c r="F4826" s="67"/>
      <c r="G4826" s="67"/>
      <c r="H4826" s="67"/>
    </row>
    <row r="4827" spans="1:8" s="2" customFormat="1" x14ac:dyDescent="0.25">
      <c r="A4827" t="s">
        <v>1053</v>
      </c>
      <c r="B4827"/>
      <c r="C4827" t="s">
        <v>268</v>
      </c>
      <c r="D4827"/>
      <c r="E4827" t="s">
        <v>5838</v>
      </c>
      <c r="F4827" s="67"/>
      <c r="G4827" s="67"/>
      <c r="H4827" s="67"/>
    </row>
    <row r="4828" spans="1:8" s="2" customFormat="1" x14ac:dyDescent="0.25">
      <c r="A4828" t="s">
        <v>1053</v>
      </c>
      <c r="B4828"/>
      <c r="C4828" t="s">
        <v>268</v>
      </c>
      <c r="D4828"/>
      <c r="E4828" t="s">
        <v>1323</v>
      </c>
      <c r="F4828" s="67"/>
      <c r="G4828" s="67"/>
      <c r="H4828" s="67"/>
    </row>
    <row r="4829" spans="1:8" s="2" customFormat="1" x14ac:dyDescent="0.25">
      <c r="A4829" t="s">
        <v>1053</v>
      </c>
      <c r="B4829"/>
      <c r="C4829" t="s">
        <v>268</v>
      </c>
      <c r="D4829"/>
      <c r="E4829" t="s">
        <v>5839</v>
      </c>
      <c r="F4829" s="67"/>
      <c r="G4829" s="67"/>
      <c r="H4829" s="67"/>
    </row>
    <row r="4830" spans="1:8" s="2" customFormat="1" x14ac:dyDescent="0.25">
      <c r="A4830" t="s">
        <v>1053</v>
      </c>
      <c r="B4830"/>
      <c r="C4830" t="s">
        <v>270</v>
      </c>
      <c r="D4830"/>
      <c r="E4830" t="s">
        <v>5840</v>
      </c>
      <c r="F4830" s="67"/>
      <c r="G4830" s="67"/>
      <c r="H4830" s="67"/>
    </row>
    <row r="4831" spans="1:8" s="2" customFormat="1" x14ac:dyDescent="0.25">
      <c r="A4831" t="s">
        <v>1053</v>
      </c>
      <c r="B4831"/>
      <c r="C4831" t="s">
        <v>270</v>
      </c>
      <c r="D4831"/>
      <c r="E4831" t="s">
        <v>5841</v>
      </c>
      <c r="F4831" s="67"/>
      <c r="G4831" s="67"/>
      <c r="H4831" s="67"/>
    </row>
    <row r="4832" spans="1:8" s="2" customFormat="1" x14ac:dyDescent="0.25">
      <c r="A4832" t="s">
        <v>1053</v>
      </c>
      <c r="B4832"/>
      <c r="C4832" t="s">
        <v>270</v>
      </c>
      <c r="D4832"/>
      <c r="E4832" t="s">
        <v>5842</v>
      </c>
      <c r="F4832" s="67"/>
      <c r="G4832" s="67"/>
      <c r="H4832" s="67"/>
    </row>
    <row r="4833" spans="1:8" s="2" customFormat="1" x14ac:dyDescent="0.25">
      <c r="A4833" t="s">
        <v>1053</v>
      </c>
      <c r="B4833"/>
      <c r="C4833" t="s">
        <v>270</v>
      </c>
      <c r="D4833"/>
      <c r="E4833" t="s">
        <v>5843</v>
      </c>
      <c r="F4833" s="67"/>
      <c r="G4833" s="67"/>
      <c r="H4833" s="67"/>
    </row>
    <row r="4834" spans="1:8" s="2" customFormat="1" x14ac:dyDescent="0.25">
      <c r="A4834" t="s">
        <v>1053</v>
      </c>
      <c r="B4834"/>
      <c r="C4834" t="s">
        <v>270</v>
      </c>
      <c r="D4834"/>
      <c r="E4834" t="s">
        <v>270</v>
      </c>
      <c r="F4834" s="67"/>
      <c r="G4834" s="67"/>
      <c r="H4834" s="67"/>
    </row>
    <row r="4835" spans="1:8" s="2" customFormat="1" x14ac:dyDescent="0.25">
      <c r="A4835" t="s">
        <v>1053</v>
      </c>
      <c r="B4835"/>
      <c r="C4835" t="s">
        <v>270</v>
      </c>
      <c r="D4835"/>
      <c r="E4835" t="s">
        <v>5844</v>
      </c>
      <c r="F4835" s="67"/>
      <c r="G4835" s="67"/>
      <c r="H4835" s="67"/>
    </row>
    <row r="4836" spans="1:8" s="2" customFormat="1" x14ac:dyDescent="0.25">
      <c r="A4836" t="s">
        <v>1053</v>
      </c>
      <c r="B4836"/>
      <c r="C4836" t="s">
        <v>270</v>
      </c>
      <c r="D4836"/>
      <c r="E4836" t="s">
        <v>5845</v>
      </c>
      <c r="F4836" s="67"/>
      <c r="G4836" s="67"/>
      <c r="H4836" s="67"/>
    </row>
    <row r="4837" spans="1:8" s="2" customFormat="1" x14ac:dyDescent="0.25">
      <c r="A4837" t="s">
        <v>1053</v>
      </c>
      <c r="B4837"/>
      <c r="C4837" t="s">
        <v>270</v>
      </c>
      <c r="D4837"/>
      <c r="E4837" t="s">
        <v>5846</v>
      </c>
      <c r="F4837" s="67"/>
      <c r="G4837" s="67"/>
      <c r="H4837" s="67"/>
    </row>
    <row r="4838" spans="1:8" s="2" customFormat="1" x14ac:dyDescent="0.25">
      <c r="A4838" t="s">
        <v>1053</v>
      </c>
      <c r="B4838"/>
      <c r="C4838" t="s">
        <v>270</v>
      </c>
      <c r="D4838"/>
      <c r="E4838" t="s">
        <v>5847</v>
      </c>
      <c r="F4838" s="67"/>
      <c r="G4838" s="67"/>
      <c r="H4838" s="67"/>
    </row>
    <row r="4839" spans="1:8" s="2" customFormat="1" x14ac:dyDescent="0.25">
      <c r="A4839" t="s">
        <v>1053</v>
      </c>
      <c r="B4839"/>
      <c r="C4839" t="s">
        <v>270</v>
      </c>
      <c r="D4839"/>
      <c r="E4839" t="s">
        <v>5848</v>
      </c>
      <c r="F4839" s="67"/>
      <c r="G4839" s="67"/>
      <c r="H4839" s="67"/>
    </row>
    <row r="4840" spans="1:8" s="2" customFormat="1" x14ac:dyDescent="0.25">
      <c r="A4840" t="s">
        <v>1053</v>
      </c>
      <c r="B4840"/>
      <c r="C4840" t="s">
        <v>270</v>
      </c>
      <c r="D4840"/>
      <c r="E4840" t="s">
        <v>5849</v>
      </c>
      <c r="F4840" s="67"/>
      <c r="G4840" s="67"/>
      <c r="H4840" s="67"/>
    </row>
    <row r="4841" spans="1:8" s="2" customFormat="1" x14ac:dyDescent="0.25">
      <c r="A4841" t="s">
        <v>1053</v>
      </c>
      <c r="B4841"/>
      <c r="C4841" t="s">
        <v>270</v>
      </c>
      <c r="D4841"/>
      <c r="E4841" t="s">
        <v>5850</v>
      </c>
      <c r="F4841" s="67"/>
      <c r="G4841" s="67"/>
      <c r="H4841" s="67"/>
    </row>
    <row r="4842" spans="1:8" s="2" customFormat="1" x14ac:dyDescent="0.25">
      <c r="A4842" t="s">
        <v>1053</v>
      </c>
      <c r="B4842"/>
      <c r="C4842" t="s">
        <v>270</v>
      </c>
      <c r="D4842"/>
      <c r="E4842" t="s">
        <v>5851</v>
      </c>
      <c r="F4842" s="67"/>
      <c r="G4842" s="67"/>
      <c r="H4842" s="67"/>
    </row>
    <row r="4843" spans="1:8" s="2" customFormat="1" x14ac:dyDescent="0.25">
      <c r="A4843" t="s">
        <v>1053</v>
      </c>
      <c r="B4843"/>
      <c r="C4843" t="s">
        <v>270</v>
      </c>
      <c r="D4843"/>
      <c r="E4843" t="s">
        <v>5852</v>
      </c>
      <c r="F4843" s="67"/>
      <c r="G4843" s="67"/>
      <c r="H4843" s="67"/>
    </row>
    <row r="4844" spans="1:8" s="2" customFormat="1" x14ac:dyDescent="0.25">
      <c r="A4844" t="s">
        <v>1053</v>
      </c>
      <c r="B4844"/>
      <c r="C4844" t="s">
        <v>270</v>
      </c>
      <c r="D4844"/>
      <c r="E4844" t="s">
        <v>5853</v>
      </c>
      <c r="F4844" s="67"/>
      <c r="G4844" s="67"/>
      <c r="H4844" s="67"/>
    </row>
    <row r="4845" spans="1:8" s="2" customFormat="1" x14ac:dyDescent="0.25">
      <c r="A4845" t="s">
        <v>1053</v>
      </c>
      <c r="B4845"/>
      <c r="C4845" t="s">
        <v>270</v>
      </c>
      <c r="D4845"/>
      <c r="E4845" t="s">
        <v>5854</v>
      </c>
      <c r="F4845" s="67"/>
      <c r="G4845" s="67"/>
      <c r="H4845" s="67"/>
    </row>
    <row r="4846" spans="1:8" s="2" customFormat="1" x14ac:dyDescent="0.25">
      <c r="A4846" t="s">
        <v>1053</v>
      </c>
      <c r="B4846"/>
      <c r="C4846" t="s">
        <v>270</v>
      </c>
      <c r="D4846"/>
      <c r="E4846" t="s">
        <v>5855</v>
      </c>
      <c r="F4846" s="67"/>
      <c r="G4846" s="67"/>
      <c r="H4846" s="67"/>
    </row>
    <row r="4847" spans="1:8" s="2" customFormat="1" x14ac:dyDescent="0.25">
      <c r="A4847" t="s">
        <v>1053</v>
      </c>
      <c r="B4847"/>
      <c r="C4847" t="s">
        <v>270</v>
      </c>
      <c r="D4847"/>
      <c r="E4847" t="s">
        <v>5856</v>
      </c>
      <c r="F4847" s="67"/>
      <c r="G4847" s="67"/>
      <c r="H4847" s="67"/>
    </row>
    <row r="4848" spans="1:8" s="2" customFormat="1" x14ac:dyDescent="0.25">
      <c r="A4848" t="s">
        <v>1053</v>
      </c>
      <c r="B4848"/>
      <c r="C4848" t="s">
        <v>270</v>
      </c>
      <c r="D4848"/>
      <c r="E4848" t="s">
        <v>5857</v>
      </c>
      <c r="F4848" s="67"/>
      <c r="G4848" s="67"/>
      <c r="H4848" s="67"/>
    </row>
    <row r="4849" spans="1:8" s="2" customFormat="1" x14ac:dyDescent="0.25">
      <c r="A4849" t="s">
        <v>1053</v>
      </c>
      <c r="B4849"/>
      <c r="C4849" t="s">
        <v>270</v>
      </c>
      <c r="D4849"/>
      <c r="E4849" t="s">
        <v>5858</v>
      </c>
      <c r="F4849" s="67"/>
      <c r="G4849" s="67"/>
      <c r="H4849" s="67"/>
    </row>
    <row r="4850" spans="1:8" s="2" customFormat="1" x14ac:dyDescent="0.25">
      <c r="A4850" t="s">
        <v>1053</v>
      </c>
      <c r="B4850"/>
      <c r="C4850" t="s">
        <v>270</v>
      </c>
      <c r="D4850"/>
      <c r="E4850" t="s">
        <v>5859</v>
      </c>
      <c r="F4850" s="67"/>
      <c r="G4850" s="67"/>
      <c r="H4850" s="67"/>
    </row>
    <row r="4851" spans="1:8" s="2" customFormat="1" x14ac:dyDescent="0.25">
      <c r="A4851" t="s">
        <v>1053</v>
      </c>
      <c r="B4851"/>
      <c r="C4851" t="s">
        <v>270</v>
      </c>
      <c r="D4851"/>
      <c r="E4851" t="s">
        <v>5860</v>
      </c>
      <c r="F4851" s="67"/>
      <c r="G4851" s="67"/>
      <c r="H4851" s="67"/>
    </row>
    <row r="4852" spans="1:8" s="2" customFormat="1" x14ac:dyDescent="0.25">
      <c r="A4852" t="s">
        <v>1053</v>
      </c>
      <c r="B4852"/>
      <c r="C4852" t="s">
        <v>270</v>
      </c>
      <c r="D4852"/>
      <c r="E4852" t="s">
        <v>5861</v>
      </c>
      <c r="F4852" s="67"/>
      <c r="G4852" s="67"/>
      <c r="H4852" s="67"/>
    </row>
    <row r="4853" spans="1:8" s="2" customFormat="1" x14ac:dyDescent="0.25">
      <c r="A4853" t="s">
        <v>1053</v>
      </c>
      <c r="B4853"/>
      <c r="C4853" t="s">
        <v>270</v>
      </c>
      <c r="D4853"/>
      <c r="E4853" t="s">
        <v>5862</v>
      </c>
      <c r="F4853" s="67"/>
      <c r="G4853" s="67"/>
      <c r="H4853" s="67"/>
    </row>
    <row r="4854" spans="1:8" s="2" customFormat="1" x14ac:dyDescent="0.25">
      <c r="A4854" t="s">
        <v>1053</v>
      </c>
      <c r="B4854"/>
      <c r="C4854" t="s">
        <v>270</v>
      </c>
      <c r="D4854"/>
      <c r="E4854" t="s">
        <v>5863</v>
      </c>
      <c r="F4854" s="67"/>
      <c r="G4854" s="67"/>
      <c r="H4854" s="67"/>
    </row>
    <row r="4855" spans="1:8" s="2" customFormat="1" x14ac:dyDescent="0.25">
      <c r="A4855" t="s">
        <v>1053</v>
      </c>
      <c r="B4855"/>
      <c r="C4855" t="s">
        <v>270</v>
      </c>
      <c r="D4855"/>
      <c r="E4855" t="s">
        <v>5864</v>
      </c>
      <c r="F4855" s="67"/>
      <c r="G4855" s="67"/>
      <c r="H4855" s="67"/>
    </row>
    <row r="4856" spans="1:8" s="2" customFormat="1" x14ac:dyDescent="0.25">
      <c r="A4856" t="s">
        <v>1053</v>
      </c>
      <c r="B4856"/>
      <c r="C4856" t="s">
        <v>270</v>
      </c>
      <c r="D4856"/>
      <c r="E4856" t="s">
        <v>1867</v>
      </c>
      <c r="F4856" s="67"/>
      <c r="G4856" s="67"/>
      <c r="H4856" s="67"/>
    </row>
    <row r="4857" spans="1:8" s="2" customFormat="1" x14ac:dyDescent="0.25">
      <c r="A4857" t="s">
        <v>1053</v>
      </c>
      <c r="B4857"/>
      <c r="C4857" t="s">
        <v>273</v>
      </c>
      <c r="D4857"/>
      <c r="E4857" t="s">
        <v>5865</v>
      </c>
      <c r="F4857" s="67"/>
      <c r="G4857" s="67"/>
      <c r="H4857" s="67"/>
    </row>
    <row r="4858" spans="1:8" s="2" customFormat="1" x14ac:dyDescent="0.25">
      <c r="A4858" t="s">
        <v>1053</v>
      </c>
      <c r="B4858"/>
      <c r="C4858" t="s">
        <v>273</v>
      </c>
      <c r="D4858"/>
      <c r="E4858" t="s">
        <v>5866</v>
      </c>
      <c r="F4858" s="67"/>
      <c r="G4858" s="67"/>
      <c r="H4858" s="67"/>
    </row>
    <row r="4859" spans="1:8" s="2" customFormat="1" x14ac:dyDescent="0.25">
      <c r="A4859" t="s">
        <v>1053</v>
      </c>
      <c r="B4859"/>
      <c r="C4859" t="s">
        <v>273</v>
      </c>
      <c r="D4859"/>
      <c r="E4859" t="s">
        <v>5867</v>
      </c>
      <c r="F4859" s="67"/>
      <c r="G4859" s="67"/>
      <c r="H4859" s="67"/>
    </row>
    <row r="4860" spans="1:8" s="2" customFormat="1" x14ac:dyDescent="0.25">
      <c r="A4860" t="s">
        <v>1053</v>
      </c>
      <c r="B4860"/>
      <c r="C4860" t="s">
        <v>273</v>
      </c>
      <c r="D4860"/>
      <c r="E4860" t="s">
        <v>5868</v>
      </c>
      <c r="F4860" s="67"/>
      <c r="G4860" s="67"/>
      <c r="H4860" s="67"/>
    </row>
    <row r="4861" spans="1:8" s="2" customFormat="1" x14ac:dyDescent="0.25">
      <c r="A4861" t="s">
        <v>1053</v>
      </c>
      <c r="B4861"/>
      <c r="C4861" t="s">
        <v>273</v>
      </c>
      <c r="D4861"/>
      <c r="E4861" t="s">
        <v>5869</v>
      </c>
      <c r="F4861" s="67"/>
      <c r="G4861" s="67"/>
      <c r="H4861" s="67"/>
    </row>
    <row r="4862" spans="1:8" s="2" customFormat="1" x14ac:dyDescent="0.25">
      <c r="A4862" t="s">
        <v>1053</v>
      </c>
      <c r="B4862"/>
      <c r="C4862" t="s">
        <v>273</v>
      </c>
      <c r="D4862"/>
      <c r="E4862" t="s">
        <v>5870</v>
      </c>
      <c r="F4862" s="67"/>
      <c r="G4862" s="67"/>
      <c r="H4862" s="67"/>
    </row>
    <row r="4863" spans="1:8" s="2" customFormat="1" x14ac:dyDescent="0.25">
      <c r="A4863" t="s">
        <v>1053</v>
      </c>
      <c r="B4863"/>
      <c r="C4863" t="s">
        <v>273</v>
      </c>
      <c r="D4863"/>
      <c r="E4863" t="s">
        <v>5871</v>
      </c>
      <c r="F4863" s="67"/>
      <c r="G4863" s="67"/>
      <c r="H4863" s="67"/>
    </row>
    <row r="4864" spans="1:8" s="2" customFormat="1" x14ac:dyDescent="0.25">
      <c r="A4864" t="s">
        <v>1053</v>
      </c>
      <c r="B4864"/>
      <c r="C4864" t="s">
        <v>273</v>
      </c>
      <c r="D4864"/>
      <c r="E4864" t="s">
        <v>1101</v>
      </c>
      <c r="F4864" s="67"/>
      <c r="G4864" s="67"/>
      <c r="H4864" s="67"/>
    </row>
    <row r="4865" spans="1:8" s="2" customFormat="1" x14ac:dyDescent="0.25">
      <c r="A4865" t="s">
        <v>1053</v>
      </c>
      <c r="B4865"/>
      <c r="C4865" t="s">
        <v>273</v>
      </c>
      <c r="D4865"/>
      <c r="E4865" t="s">
        <v>5872</v>
      </c>
      <c r="F4865" s="67"/>
      <c r="G4865" s="67"/>
      <c r="H4865" s="67"/>
    </row>
    <row r="4866" spans="1:8" s="2" customFormat="1" x14ac:dyDescent="0.25">
      <c r="A4866" t="s">
        <v>1053</v>
      </c>
      <c r="B4866"/>
      <c r="C4866" t="s">
        <v>273</v>
      </c>
      <c r="D4866"/>
      <c r="E4866" t="s">
        <v>5873</v>
      </c>
      <c r="F4866" s="67"/>
      <c r="G4866" s="67"/>
      <c r="H4866" s="67"/>
    </row>
    <row r="4867" spans="1:8" s="2" customFormat="1" x14ac:dyDescent="0.25">
      <c r="A4867" t="s">
        <v>1053</v>
      </c>
      <c r="B4867"/>
      <c r="C4867" t="s">
        <v>273</v>
      </c>
      <c r="D4867"/>
      <c r="E4867" t="s">
        <v>5874</v>
      </c>
      <c r="F4867" s="67"/>
      <c r="G4867" s="67"/>
      <c r="H4867" s="67"/>
    </row>
    <row r="4868" spans="1:8" s="2" customFormat="1" x14ac:dyDescent="0.25">
      <c r="A4868" t="s">
        <v>1053</v>
      </c>
      <c r="B4868"/>
      <c r="C4868" t="s">
        <v>870</v>
      </c>
      <c r="D4868"/>
      <c r="E4868" t="s">
        <v>5875</v>
      </c>
      <c r="F4868" s="67"/>
      <c r="G4868" s="67"/>
      <c r="H4868" s="67"/>
    </row>
    <row r="4869" spans="1:8" s="2" customFormat="1" x14ac:dyDescent="0.25">
      <c r="A4869" t="s">
        <v>1053</v>
      </c>
      <c r="B4869"/>
      <c r="C4869" t="s">
        <v>870</v>
      </c>
      <c r="D4869"/>
      <c r="E4869" t="s">
        <v>5876</v>
      </c>
      <c r="F4869" s="67"/>
      <c r="G4869" s="67"/>
      <c r="H4869" s="67"/>
    </row>
    <row r="4870" spans="1:8" s="2" customFormat="1" x14ac:dyDescent="0.25">
      <c r="A4870" t="s">
        <v>1053</v>
      </c>
      <c r="B4870"/>
      <c r="C4870" t="s">
        <v>870</v>
      </c>
      <c r="D4870"/>
      <c r="E4870" t="s">
        <v>5877</v>
      </c>
      <c r="F4870" s="67"/>
      <c r="G4870" s="67"/>
      <c r="H4870" s="67"/>
    </row>
    <row r="4871" spans="1:8" s="2" customFormat="1" x14ac:dyDescent="0.25">
      <c r="A4871" t="s">
        <v>1053</v>
      </c>
      <c r="B4871"/>
      <c r="C4871" t="s">
        <v>870</v>
      </c>
      <c r="D4871"/>
      <c r="E4871" t="s">
        <v>5878</v>
      </c>
      <c r="F4871" s="67"/>
      <c r="G4871" s="67"/>
      <c r="H4871" s="67"/>
    </row>
    <row r="4872" spans="1:8" s="2" customFormat="1" x14ac:dyDescent="0.25">
      <c r="A4872" t="s">
        <v>1053</v>
      </c>
      <c r="B4872"/>
      <c r="C4872" t="s">
        <v>870</v>
      </c>
      <c r="D4872"/>
      <c r="E4872" t="s">
        <v>5879</v>
      </c>
      <c r="F4872" s="67"/>
      <c r="G4872" s="67"/>
      <c r="H4872" s="67"/>
    </row>
    <row r="4873" spans="1:8" s="2" customFormat="1" x14ac:dyDescent="0.25">
      <c r="A4873" t="s">
        <v>1053</v>
      </c>
      <c r="B4873"/>
      <c r="C4873" t="s">
        <v>870</v>
      </c>
      <c r="D4873"/>
      <c r="E4873" t="s">
        <v>5880</v>
      </c>
      <c r="F4873" s="67"/>
      <c r="G4873" s="67"/>
      <c r="H4873" s="67"/>
    </row>
    <row r="4874" spans="1:8" s="2" customFormat="1" x14ac:dyDescent="0.25">
      <c r="A4874" t="s">
        <v>1053</v>
      </c>
      <c r="B4874"/>
      <c r="C4874" t="s">
        <v>870</v>
      </c>
      <c r="D4874"/>
      <c r="E4874" t="s">
        <v>5881</v>
      </c>
      <c r="F4874" s="67"/>
      <c r="G4874" s="67"/>
      <c r="H4874" s="67"/>
    </row>
    <row r="4875" spans="1:8" s="2" customFormat="1" x14ac:dyDescent="0.25">
      <c r="A4875" t="s">
        <v>1053</v>
      </c>
      <c r="B4875"/>
      <c r="C4875" t="s">
        <v>870</v>
      </c>
      <c r="D4875"/>
      <c r="E4875" t="s">
        <v>5882</v>
      </c>
      <c r="F4875" s="67"/>
      <c r="G4875" s="67"/>
      <c r="H4875" s="67"/>
    </row>
    <row r="4876" spans="1:8" s="2" customFormat="1" x14ac:dyDescent="0.25">
      <c r="A4876" t="s">
        <v>1053</v>
      </c>
      <c r="B4876"/>
      <c r="C4876" t="s">
        <v>870</v>
      </c>
      <c r="D4876"/>
      <c r="E4876" t="s">
        <v>5883</v>
      </c>
      <c r="F4876" s="67"/>
      <c r="G4876" s="67"/>
      <c r="H4876" s="67"/>
    </row>
    <row r="4877" spans="1:8" s="2" customFormat="1" x14ac:dyDescent="0.25">
      <c r="A4877" t="s">
        <v>1053</v>
      </c>
      <c r="B4877"/>
      <c r="C4877" t="s">
        <v>870</v>
      </c>
      <c r="D4877"/>
      <c r="E4877" t="s">
        <v>5884</v>
      </c>
      <c r="F4877" s="67"/>
      <c r="G4877" s="67"/>
      <c r="H4877" s="67"/>
    </row>
    <row r="4878" spans="1:8" s="2" customFormat="1" x14ac:dyDescent="0.25">
      <c r="A4878" t="s">
        <v>1053</v>
      </c>
      <c r="B4878"/>
      <c r="C4878" t="s">
        <v>870</v>
      </c>
      <c r="D4878"/>
      <c r="E4878" t="s">
        <v>5885</v>
      </c>
      <c r="F4878" s="67"/>
      <c r="G4878" s="67"/>
      <c r="H4878" s="67"/>
    </row>
    <row r="4879" spans="1:8" s="2" customFormat="1" x14ac:dyDescent="0.25">
      <c r="A4879" t="s">
        <v>1053</v>
      </c>
      <c r="B4879"/>
      <c r="C4879" t="s">
        <v>870</v>
      </c>
      <c r="D4879"/>
      <c r="E4879" t="s">
        <v>5886</v>
      </c>
      <c r="F4879" s="67"/>
      <c r="G4879" s="67"/>
      <c r="H4879" s="67"/>
    </row>
    <row r="4880" spans="1:8" s="2" customFormat="1" x14ac:dyDescent="0.25">
      <c r="A4880" t="s">
        <v>1053</v>
      </c>
      <c r="B4880"/>
      <c r="C4880" t="s">
        <v>275</v>
      </c>
      <c r="D4880"/>
      <c r="E4880" t="s">
        <v>5887</v>
      </c>
      <c r="F4880" s="67"/>
      <c r="G4880" s="67"/>
      <c r="H4880" s="67"/>
    </row>
    <row r="4881" spans="1:8" s="2" customFormat="1" x14ac:dyDescent="0.25">
      <c r="A4881" t="s">
        <v>1053</v>
      </c>
      <c r="B4881"/>
      <c r="C4881" t="s">
        <v>275</v>
      </c>
      <c r="D4881"/>
      <c r="E4881" t="s">
        <v>5888</v>
      </c>
      <c r="F4881" s="67"/>
      <c r="G4881" s="67"/>
      <c r="H4881" s="67"/>
    </row>
    <row r="4882" spans="1:8" s="2" customFormat="1" x14ac:dyDescent="0.25">
      <c r="A4882" t="s">
        <v>1053</v>
      </c>
      <c r="B4882"/>
      <c r="C4882" t="s">
        <v>275</v>
      </c>
      <c r="D4882"/>
      <c r="E4882" t="s">
        <v>5889</v>
      </c>
      <c r="F4882" s="67"/>
      <c r="G4882" s="67"/>
      <c r="H4882" s="67"/>
    </row>
    <row r="4883" spans="1:8" s="2" customFormat="1" x14ac:dyDescent="0.25">
      <c r="A4883" t="s">
        <v>1053</v>
      </c>
      <c r="B4883"/>
      <c r="C4883" t="s">
        <v>275</v>
      </c>
      <c r="D4883"/>
      <c r="E4883" t="s">
        <v>5890</v>
      </c>
      <c r="F4883" s="67"/>
      <c r="G4883" s="67"/>
      <c r="H4883" s="67"/>
    </row>
    <row r="4884" spans="1:8" s="2" customFormat="1" x14ac:dyDescent="0.25">
      <c r="A4884" t="s">
        <v>1053</v>
      </c>
      <c r="B4884"/>
      <c r="C4884" t="s">
        <v>275</v>
      </c>
      <c r="D4884"/>
      <c r="E4884" t="s">
        <v>5891</v>
      </c>
      <c r="F4884" s="67"/>
      <c r="G4884" s="67"/>
      <c r="H4884" s="67"/>
    </row>
    <row r="4885" spans="1:8" s="2" customFormat="1" x14ac:dyDescent="0.25">
      <c r="A4885" t="s">
        <v>1053</v>
      </c>
      <c r="B4885"/>
      <c r="C4885" t="s">
        <v>275</v>
      </c>
      <c r="D4885"/>
      <c r="E4885" t="s">
        <v>5892</v>
      </c>
      <c r="F4885" s="67"/>
      <c r="G4885" s="67"/>
      <c r="H4885" s="67"/>
    </row>
    <row r="4886" spans="1:8" s="2" customFormat="1" x14ac:dyDescent="0.25">
      <c r="A4886" t="s">
        <v>1053</v>
      </c>
      <c r="B4886"/>
      <c r="C4886" t="s">
        <v>275</v>
      </c>
      <c r="D4886"/>
      <c r="E4886" t="s">
        <v>5893</v>
      </c>
      <c r="F4886" s="67"/>
      <c r="G4886" s="67"/>
      <c r="H4886" s="67"/>
    </row>
    <row r="4887" spans="1:8" s="2" customFormat="1" x14ac:dyDescent="0.25">
      <c r="A4887" t="s">
        <v>1053</v>
      </c>
      <c r="B4887"/>
      <c r="C4887" t="s">
        <v>275</v>
      </c>
      <c r="D4887"/>
      <c r="E4887" t="s">
        <v>5894</v>
      </c>
      <c r="F4887" s="67"/>
      <c r="G4887" s="67"/>
      <c r="H4887" s="67"/>
    </row>
    <row r="4888" spans="1:8" s="2" customFormat="1" x14ac:dyDescent="0.25">
      <c r="A4888" t="s">
        <v>1053</v>
      </c>
      <c r="B4888"/>
      <c r="C4888" t="s">
        <v>275</v>
      </c>
      <c r="D4888"/>
      <c r="E4888" t="s">
        <v>5895</v>
      </c>
      <c r="F4888" s="67"/>
      <c r="G4888" s="67"/>
      <c r="H4888" s="67"/>
    </row>
    <row r="4889" spans="1:8" s="2" customFormat="1" x14ac:dyDescent="0.25">
      <c r="A4889" t="s">
        <v>1053</v>
      </c>
      <c r="B4889"/>
      <c r="C4889" t="s">
        <v>275</v>
      </c>
      <c r="D4889"/>
      <c r="E4889" t="s">
        <v>5896</v>
      </c>
      <c r="F4889" s="67"/>
      <c r="G4889" s="67"/>
      <c r="H4889" s="67"/>
    </row>
    <row r="4890" spans="1:8" s="2" customFormat="1" x14ac:dyDescent="0.25">
      <c r="A4890" t="s">
        <v>1053</v>
      </c>
      <c r="B4890"/>
      <c r="C4890" t="s">
        <v>275</v>
      </c>
      <c r="D4890"/>
      <c r="E4890" t="s">
        <v>5897</v>
      </c>
      <c r="F4890" s="67"/>
      <c r="G4890" s="67"/>
      <c r="H4890" s="67"/>
    </row>
    <row r="4891" spans="1:8" s="2" customFormat="1" x14ac:dyDescent="0.25">
      <c r="A4891" t="s">
        <v>1053</v>
      </c>
      <c r="B4891"/>
      <c r="C4891" t="s">
        <v>275</v>
      </c>
      <c r="D4891"/>
      <c r="E4891" t="s">
        <v>5898</v>
      </c>
      <c r="F4891" s="67"/>
      <c r="G4891" s="67"/>
      <c r="H4891" s="67"/>
    </row>
    <row r="4892" spans="1:8" s="2" customFormat="1" x14ac:dyDescent="0.25">
      <c r="A4892" t="s">
        <v>1053</v>
      </c>
      <c r="B4892"/>
      <c r="C4892" t="s">
        <v>275</v>
      </c>
      <c r="D4892"/>
      <c r="E4892" t="s">
        <v>5899</v>
      </c>
      <c r="F4892" s="67"/>
      <c r="G4892" s="67"/>
      <c r="H4892" s="67"/>
    </row>
    <row r="4893" spans="1:8" s="2" customFormat="1" x14ac:dyDescent="0.25">
      <c r="A4893" t="s">
        <v>1053</v>
      </c>
      <c r="B4893"/>
      <c r="C4893" t="s">
        <v>275</v>
      </c>
      <c r="D4893"/>
      <c r="E4893" t="s">
        <v>5900</v>
      </c>
      <c r="F4893" s="67"/>
      <c r="G4893" s="67"/>
      <c r="H4893" s="67"/>
    </row>
    <row r="4894" spans="1:8" s="2" customFormat="1" x14ac:dyDescent="0.25">
      <c r="A4894" t="s">
        <v>1053</v>
      </c>
      <c r="B4894"/>
      <c r="C4894" t="s">
        <v>275</v>
      </c>
      <c r="D4894"/>
      <c r="E4894" t="s">
        <v>5901</v>
      </c>
      <c r="F4894" s="67"/>
      <c r="G4894" s="67"/>
      <c r="H4894" s="67"/>
    </row>
    <row r="4895" spans="1:8" s="2" customFormat="1" x14ac:dyDescent="0.25">
      <c r="A4895" t="s">
        <v>1053</v>
      </c>
      <c r="B4895"/>
      <c r="C4895" t="s">
        <v>275</v>
      </c>
      <c r="D4895"/>
      <c r="E4895" t="s">
        <v>5902</v>
      </c>
      <c r="F4895" s="67"/>
      <c r="G4895" s="67"/>
      <c r="H4895" s="67"/>
    </row>
    <row r="4896" spans="1:8" s="2" customFormat="1" x14ac:dyDescent="0.25">
      <c r="A4896" t="s">
        <v>1053</v>
      </c>
      <c r="B4896"/>
      <c r="C4896" t="s">
        <v>873</v>
      </c>
      <c r="D4896"/>
      <c r="E4896" t="s">
        <v>5903</v>
      </c>
      <c r="F4896" s="67"/>
      <c r="G4896" s="67"/>
      <c r="H4896" s="67"/>
    </row>
    <row r="4897" spans="1:8" s="2" customFormat="1" x14ac:dyDescent="0.25">
      <c r="A4897" t="s">
        <v>1053</v>
      </c>
      <c r="B4897"/>
      <c r="C4897" t="s">
        <v>873</v>
      </c>
      <c r="D4897"/>
      <c r="E4897" t="s">
        <v>5904</v>
      </c>
      <c r="F4897" s="67"/>
      <c r="G4897" s="67"/>
      <c r="H4897" s="67"/>
    </row>
    <row r="4898" spans="1:8" s="2" customFormat="1" x14ac:dyDescent="0.25">
      <c r="A4898" t="s">
        <v>1053</v>
      </c>
      <c r="B4898"/>
      <c r="C4898" t="s">
        <v>873</v>
      </c>
      <c r="D4898"/>
      <c r="E4898" t="s">
        <v>5905</v>
      </c>
      <c r="F4898" s="67"/>
      <c r="G4898" s="67"/>
      <c r="H4898" s="67"/>
    </row>
    <row r="4899" spans="1:8" s="2" customFormat="1" x14ac:dyDescent="0.25">
      <c r="A4899" t="s">
        <v>1053</v>
      </c>
      <c r="B4899"/>
      <c r="C4899" t="s">
        <v>873</v>
      </c>
      <c r="D4899"/>
      <c r="E4899" t="s">
        <v>5906</v>
      </c>
      <c r="F4899" s="67"/>
      <c r="G4899" s="67"/>
      <c r="H4899" s="67"/>
    </row>
    <row r="4900" spans="1:8" s="2" customFormat="1" x14ac:dyDescent="0.25">
      <c r="A4900" t="s">
        <v>1053</v>
      </c>
      <c r="B4900"/>
      <c r="C4900" t="s">
        <v>873</v>
      </c>
      <c r="D4900"/>
      <c r="E4900" t="s">
        <v>5907</v>
      </c>
      <c r="F4900" s="67"/>
      <c r="G4900" s="67"/>
      <c r="H4900" s="67"/>
    </row>
    <row r="4901" spans="1:8" s="2" customFormat="1" x14ac:dyDescent="0.25">
      <c r="A4901" t="s">
        <v>1053</v>
      </c>
      <c r="B4901"/>
      <c r="C4901" t="s">
        <v>873</v>
      </c>
      <c r="D4901"/>
      <c r="E4901" t="s">
        <v>5908</v>
      </c>
      <c r="F4901" s="67"/>
      <c r="G4901" s="67"/>
      <c r="H4901" s="67"/>
    </row>
    <row r="4902" spans="1:8" s="2" customFormat="1" x14ac:dyDescent="0.25">
      <c r="A4902" t="s">
        <v>1053</v>
      </c>
      <c r="B4902"/>
      <c r="C4902" t="s">
        <v>873</v>
      </c>
      <c r="D4902"/>
      <c r="E4902" t="s">
        <v>5909</v>
      </c>
      <c r="F4902" s="67"/>
      <c r="G4902" s="67"/>
      <c r="H4902" s="67"/>
    </row>
    <row r="4903" spans="1:8" s="2" customFormat="1" x14ac:dyDescent="0.25">
      <c r="A4903" t="s">
        <v>1053</v>
      </c>
      <c r="B4903"/>
      <c r="C4903" t="s">
        <v>873</v>
      </c>
      <c r="D4903"/>
      <c r="E4903" t="s">
        <v>5910</v>
      </c>
      <c r="F4903" s="67"/>
      <c r="G4903" s="67"/>
      <c r="H4903" s="67"/>
    </row>
    <row r="4904" spans="1:8" s="2" customFormat="1" x14ac:dyDescent="0.25">
      <c r="A4904" t="s">
        <v>1053</v>
      </c>
      <c r="B4904"/>
      <c r="C4904" t="s">
        <v>277</v>
      </c>
      <c r="D4904"/>
      <c r="E4904" t="s">
        <v>1500</v>
      </c>
      <c r="F4904" s="67"/>
      <c r="G4904" s="67"/>
      <c r="H4904" s="67"/>
    </row>
    <row r="4905" spans="1:8" s="2" customFormat="1" x14ac:dyDescent="0.25">
      <c r="A4905" t="s">
        <v>1053</v>
      </c>
      <c r="B4905"/>
      <c r="C4905" t="s">
        <v>277</v>
      </c>
      <c r="D4905"/>
      <c r="E4905" t="s">
        <v>5911</v>
      </c>
      <c r="F4905" s="67"/>
      <c r="G4905" s="67"/>
      <c r="H4905" s="67"/>
    </row>
    <row r="4906" spans="1:8" s="2" customFormat="1" x14ac:dyDescent="0.25">
      <c r="A4906" t="s">
        <v>1053</v>
      </c>
      <c r="B4906"/>
      <c r="C4906" t="s">
        <v>277</v>
      </c>
      <c r="D4906"/>
      <c r="E4906" t="s">
        <v>5912</v>
      </c>
      <c r="F4906" s="67"/>
      <c r="G4906" s="67"/>
      <c r="H4906" s="67"/>
    </row>
    <row r="4907" spans="1:8" s="2" customFormat="1" x14ac:dyDescent="0.25">
      <c r="A4907" t="s">
        <v>1053</v>
      </c>
      <c r="B4907"/>
      <c r="C4907" t="s">
        <v>277</v>
      </c>
      <c r="D4907"/>
      <c r="E4907" t="s">
        <v>5913</v>
      </c>
      <c r="F4907" s="67"/>
      <c r="G4907" s="67"/>
      <c r="H4907" s="67"/>
    </row>
    <row r="4908" spans="1:8" s="2" customFormat="1" x14ac:dyDescent="0.25">
      <c r="A4908" t="s">
        <v>1053</v>
      </c>
      <c r="B4908"/>
      <c r="C4908" t="s">
        <v>277</v>
      </c>
      <c r="D4908"/>
      <c r="E4908" t="s">
        <v>5914</v>
      </c>
      <c r="F4908" s="67"/>
      <c r="G4908" s="67"/>
      <c r="H4908" s="67"/>
    </row>
    <row r="4909" spans="1:8" s="2" customFormat="1" x14ac:dyDescent="0.25">
      <c r="A4909" t="s">
        <v>1053</v>
      </c>
      <c r="B4909"/>
      <c r="C4909" t="s">
        <v>277</v>
      </c>
      <c r="D4909"/>
      <c r="E4909" t="s">
        <v>5915</v>
      </c>
      <c r="F4909" s="67"/>
      <c r="G4909" s="67"/>
      <c r="H4909" s="67"/>
    </row>
    <row r="4910" spans="1:8" s="2" customFormat="1" x14ac:dyDescent="0.25">
      <c r="A4910" t="s">
        <v>1053</v>
      </c>
      <c r="B4910"/>
      <c r="C4910" t="s">
        <v>277</v>
      </c>
      <c r="D4910"/>
      <c r="E4910" t="s">
        <v>5916</v>
      </c>
      <c r="F4910" s="67"/>
      <c r="G4910" s="67"/>
      <c r="H4910" s="67"/>
    </row>
    <row r="4911" spans="1:8" s="2" customFormat="1" x14ac:dyDescent="0.25">
      <c r="A4911" t="s">
        <v>1053</v>
      </c>
      <c r="B4911"/>
      <c r="C4911" t="s">
        <v>277</v>
      </c>
      <c r="D4911"/>
      <c r="E4911" t="s">
        <v>5917</v>
      </c>
      <c r="F4911" s="67"/>
      <c r="G4911" s="67"/>
      <c r="H4911" s="67"/>
    </row>
    <row r="4912" spans="1:8" s="2" customFormat="1" x14ac:dyDescent="0.25">
      <c r="A4912" t="s">
        <v>1053</v>
      </c>
      <c r="B4912"/>
      <c r="C4912" t="s">
        <v>277</v>
      </c>
      <c r="D4912"/>
      <c r="E4912" t="s">
        <v>5918</v>
      </c>
      <c r="F4912" s="67"/>
      <c r="G4912" s="67"/>
      <c r="H4912" s="67"/>
    </row>
    <row r="4913" spans="1:8" s="2" customFormat="1" x14ac:dyDescent="0.25">
      <c r="A4913" t="s">
        <v>1053</v>
      </c>
      <c r="B4913"/>
      <c r="C4913" t="s">
        <v>277</v>
      </c>
      <c r="D4913"/>
      <c r="E4913" t="s">
        <v>5919</v>
      </c>
      <c r="F4913" s="67"/>
      <c r="G4913" s="67"/>
      <c r="H4913" s="67"/>
    </row>
    <row r="4914" spans="1:8" s="2" customFormat="1" x14ac:dyDescent="0.25">
      <c r="A4914" t="s">
        <v>1053</v>
      </c>
      <c r="B4914"/>
      <c r="C4914" t="s">
        <v>277</v>
      </c>
      <c r="D4914"/>
      <c r="E4914" t="s">
        <v>5920</v>
      </c>
      <c r="F4914" s="67"/>
      <c r="G4914" s="67"/>
      <c r="H4914" s="67"/>
    </row>
    <row r="4915" spans="1:8" s="2" customFormat="1" x14ac:dyDescent="0.25">
      <c r="A4915" t="s">
        <v>1053</v>
      </c>
      <c r="B4915"/>
      <c r="C4915" t="s">
        <v>277</v>
      </c>
      <c r="D4915"/>
      <c r="E4915" t="s">
        <v>5921</v>
      </c>
      <c r="F4915" s="67"/>
      <c r="G4915" s="67"/>
      <c r="H4915" s="67"/>
    </row>
    <row r="4916" spans="1:8" s="2" customFormat="1" x14ac:dyDescent="0.25">
      <c r="A4916" t="s">
        <v>1053</v>
      </c>
      <c r="B4916"/>
      <c r="C4916" t="s">
        <v>277</v>
      </c>
      <c r="D4916"/>
      <c r="E4916" t="s">
        <v>5922</v>
      </c>
      <c r="F4916" s="67"/>
      <c r="G4916" s="67"/>
      <c r="H4916" s="67"/>
    </row>
    <row r="4917" spans="1:8" s="2" customFormat="1" x14ac:dyDescent="0.25">
      <c r="A4917" t="s">
        <v>1053</v>
      </c>
      <c r="B4917"/>
      <c r="C4917" t="s">
        <v>277</v>
      </c>
      <c r="D4917"/>
      <c r="E4917" t="s">
        <v>5923</v>
      </c>
      <c r="F4917" s="67"/>
      <c r="G4917" s="67"/>
      <c r="H4917" s="67"/>
    </row>
    <row r="4918" spans="1:8" s="2" customFormat="1" x14ac:dyDescent="0.25">
      <c r="A4918" t="s">
        <v>1053</v>
      </c>
      <c r="B4918"/>
      <c r="C4918" t="s">
        <v>277</v>
      </c>
      <c r="D4918"/>
      <c r="E4918" t="s">
        <v>5924</v>
      </c>
      <c r="F4918" s="67"/>
      <c r="G4918" s="67"/>
      <c r="H4918" s="67"/>
    </row>
    <row r="4919" spans="1:8" s="2" customFormat="1" x14ac:dyDescent="0.25">
      <c r="A4919" t="s">
        <v>1053</v>
      </c>
      <c r="B4919"/>
      <c r="C4919" t="s">
        <v>277</v>
      </c>
      <c r="D4919"/>
      <c r="E4919" t="s">
        <v>5925</v>
      </c>
      <c r="F4919" s="67"/>
      <c r="G4919" s="67"/>
      <c r="H4919" s="67"/>
    </row>
    <row r="4920" spans="1:8" s="2" customFormat="1" x14ac:dyDescent="0.25">
      <c r="A4920" t="s">
        <v>1053</v>
      </c>
      <c r="B4920"/>
      <c r="C4920" t="s">
        <v>277</v>
      </c>
      <c r="D4920"/>
      <c r="E4920" t="s">
        <v>5926</v>
      </c>
      <c r="F4920" s="67"/>
      <c r="G4920" s="67"/>
      <c r="H4920" s="67"/>
    </row>
    <row r="4921" spans="1:8" s="2" customFormat="1" x14ac:dyDescent="0.25">
      <c r="A4921" t="s">
        <v>1053</v>
      </c>
      <c r="B4921"/>
      <c r="C4921" t="s">
        <v>277</v>
      </c>
      <c r="D4921"/>
      <c r="E4921" t="s">
        <v>5927</v>
      </c>
      <c r="F4921" s="67"/>
      <c r="G4921" s="67"/>
      <c r="H4921" s="67"/>
    </row>
    <row r="4922" spans="1:8" s="2" customFormat="1" x14ac:dyDescent="0.25">
      <c r="A4922" t="s">
        <v>1053</v>
      </c>
      <c r="B4922"/>
      <c r="C4922" t="s">
        <v>277</v>
      </c>
      <c r="D4922"/>
      <c r="E4922" t="s">
        <v>5928</v>
      </c>
      <c r="F4922" s="67"/>
      <c r="G4922" s="67"/>
      <c r="H4922" s="67"/>
    </row>
    <row r="4923" spans="1:8" s="2" customFormat="1" x14ac:dyDescent="0.25">
      <c r="A4923" t="s">
        <v>1053</v>
      </c>
      <c r="B4923"/>
      <c r="C4923" t="s">
        <v>277</v>
      </c>
      <c r="D4923"/>
      <c r="E4923" t="s">
        <v>5929</v>
      </c>
      <c r="F4923" s="67"/>
      <c r="G4923" s="67"/>
      <c r="H4923" s="67"/>
    </row>
    <row r="4924" spans="1:8" s="2" customFormat="1" x14ac:dyDescent="0.25">
      <c r="A4924" t="s">
        <v>1053</v>
      </c>
      <c r="B4924"/>
      <c r="C4924" t="s">
        <v>277</v>
      </c>
      <c r="D4924"/>
      <c r="E4924" t="s">
        <v>5930</v>
      </c>
      <c r="F4924" s="67"/>
      <c r="G4924" s="67"/>
      <c r="H4924" s="67"/>
    </row>
    <row r="4925" spans="1:8" s="2" customFormat="1" x14ac:dyDescent="0.25">
      <c r="A4925" t="s">
        <v>1053</v>
      </c>
      <c r="B4925"/>
      <c r="C4925" t="s">
        <v>277</v>
      </c>
      <c r="D4925"/>
      <c r="E4925" t="s">
        <v>5931</v>
      </c>
      <c r="F4925" s="67"/>
      <c r="G4925" s="67"/>
      <c r="H4925" s="67"/>
    </row>
    <row r="4926" spans="1:8" s="2" customFormat="1" x14ac:dyDescent="0.25">
      <c r="A4926" t="s">
        <v>1053</v>
      </c>
      <c r="B4926"/>
      <c r="C4926" t="s">
        <v>277</v>
      </c>
      <c r="D4926"/>
      <c r="E4926" t="s">
        <v>5932</v>
      </c>
      <c r="F4926" s="67"/>
      <c r="G4926" s="67"/>
      <c r="H4926" s="67"/>
    </row>
    <row r="4927" spans="1:8" s="2" customFormat="1" x14ac:dyDescent="0.25">
      <c r="A4927" t="s">
        <v>1053</v>
      </c>
      <c r="B4927"/>
      <c r="C4927" t="s">
        <v>277</v>
      </c>
      <c r="D4927"/>
      <c r="E4927" t="s">
        <v>5933</v>
      </c>
      <c r="F4927" s="67"/>
      <c r="G4927" s="67"/>
      <c r="H4927" s="67"/>
    </row>
    <row r="4928" spans="1:8" s="2" customFormat="1" x14ac:dyDescent="0.25">
      <c r="A4928" t="s">
        <v>1053</v>
      </c>
      <c r="B4928"/>
      <c r="C4928" t="s">
        <v>277</v>
      </c>
      <c r="D4928"/>
      <c r="E4928" t="s">
        <v>5934</v>
      </c>
      <c r="F4928" s="67"/>
      <c r="G4928" s="67"/>
      <c r="H4928" s="67"/>
    </row>
    <row r="4929" spans="1:8" s="2" customFormat="1" x14ac:dyDescent="0.25">
      <c r="A4929" t="s">
        <v>1053</v>
      </c>
      <c r="B4929"/>
      <c r="C4929" t="s">
        <v>277</v>
      </c>
      <c r="D4929"/>
      <c r="E4929" t="s">
        <v>5935</v>
      </c>
      <c r="F4929" s="67"/>
      <c r="G4929" s="67"/>
      <c r="H4929" s="67"/>
    </row>
    <row r="4930" spans="1:8" s="2" customFormat="1" x14ac:dyDescent="0.25">
      <c r="A4930" t="s">
        <v>1053</v>
      </c>
      <c r="B4930"/>
      <c r="C4930" t="s">
        <v>277</v>
      </c>
      <c r="D4930"/>
      <c r="E4930" t="s">
        <v>5936</v>
      </c>
      <c r="F4930" s="67"/>
      <c r="G4930" s="67"/>
      <c r="H4930" s="67"/>
    </row>
    <row r="4931" spans="1:8" s="2" customFormat="1" x14ac:dyDescent="0.25">
      <c r="A4931" t="s">
        <v>1053</v>
      </c>
      <c r="B4931"/>
      <c r="C4931" t="s">
        <v>277</v>
      </c>
      <c r="D4931"/>
      <c r="E4931" t="s">
        <v>5937</v>
      </c>
      <c r="F4931" s="67"/>
      <c r="G4931" s="67"/>
      <c r="H4931" s="67"/>
    </row>
    <row r="4932" spans="1:8" s="2" customFormat="1" x14ac:dyDescent="0.25">
      <c r="A4932" t="s">
        <v>1053</v>
      </c>
      <c r="B4932"/>
      <c r="C4932" t="s">
        <v>277</v>
      </c>
      <c r="D4932"/>
      <c r="E4932" t="s">
        <v>5938</v>
      </c>
      <c r="F4932" s="67"/>
      <c r="G4932" s="67"/>
      <c r="H4932" s="67"/>
    </row>
    <row r="4933" spans="1:8" s="2" customFormat="1" x14ac:dyDescent="0.25">
      <c r="A4933" t="s">
        <v>1053</v>
      </c>
      <c r="B4933"/>
      <c r="C4933" t="s">
        <v>277</v>
      </c>
      <c r="D4933"/>
      <c r="E4933" t="s">
        <v>5939</v>
      </c>
      <c r="F4933" s="67"/>
      <c r="G4933" s="67"/>
      <c r="H4933" s="67"/>
    </row>
    <row r="4934" spans="1:8" s="2" customFormat="1" x14ac:dyDescent="0.25">
      <c r="A4934" t="s">
        <v>1053</v>
      </c>
      <c r="B4934"/>
      <c r="C4934" t="s">
        <v>277</v>
      </c>
      <c r="D4934"/>
      <c r="E4934" t="s">
        <v>5940</v>
      </c>
      <c r="F4934" s="67"/>
      <c r="G4934" s="67"/>
      <c r="H4934" s="67"/>
    </row>
    <row r="4935" spans="1:8" s="2" customFormat="1" x14ac:dyDescent="0.25">
      <c r="A4935" t="s">
        <v>1053</v>
      </c>
      <c r="B4935"/>
      <c r="C4935" t="s">
        <v>277</v>
      </c>
      <c r="D4935"/>
      <c r="E4935" t="s">
        <v>5941</v>
      </c>
      <c r="F4935" s="67"/>
      <c r="G4935" s="67"/>
      <c r="H4935" s="67"/>
    </row>
    <row r="4936" spans="1:8" s="2" customFormat="1" x14ac:dyDescent="0.25">
      <c r="A4936" t="s">
        <v>1053</v>
      </c>
      <c r="B4936"/>
      <c r="C4936" t="s">
        <v>277</v>
      </c>
      <c r="D4936"/>
      <c r="E4936" t="s">
        <v>5942</v>
      </c>
      <c r="F4936" s="67"/>
      <c r="G4936" s="67"/>
      <c r="H4936" s="67"/>
    </row>
    <row r="4937" spans="1:8" s="2" customFormat="1" x14ac:dyDescent="0.25">
      <c r="A4937" t="s">
        <v>1053</v>
      </c>
      <c r="B4937"/>
      <c r="C4937" t="s">
        <v>277</v>
      </c>
      <c r="D4937"/>
      <c r="E4937" t="s">
        <v>5943</v>
      </c>
      <c r="F4937" s="67"/>
      <c r="G4937" s="67"/>
      <c r="H4937" s="67"/>
    </row>
    <row r="4938" spans="1:8" s="2" customFormat="1" x14ac:dyDescent="0.25">
      <c r="A4938" t="s">
        <v>1053</v>
      </c>
      <c r="B4938"/>
      <c r="C4938" t="s">
        <v>277</v>
      </c>
      <c r="D4938"/>
      <c r="E4938" t="s">
        <v>5944</v>
      </c>
      <c r="F4938" s="67"/>
      <c r="G4938" s="67"/>
      <c r="H4938" s="67"/>
    </row>
    <row r="4939" spans="1:8" s="2" customFormat="1" x14ac:dyDescent="0.25">
      <c r="A4939" t="s">
        <v>1053</v>
      </c>
      <c r="B4939"/>
      <c r="C4939" t="s">
        <v>277</v>
      </c>
      <c r="D4939"/>
      <c r="E4939" t="s">
        <v>5945</v>
      </c>
      <c r="F4939" s="67"/>
      <c r="G4939" s="67"/>
      <c r="H4939" s="67"/>
    </row>
    <row r="4940" spans="1:8" s="2" customFormat="1" x14ac:dyDescent="0.25">
      <c r="A4940" t="s">
        <v>1053</v>
      </c>
      <c r="B4940"/>
      <c r="C4940" t="s">
        <v>277</v>
      </c>
      <c r="D4940"/>
      <c r="E4940" t="s">
        <v>5946</v>
      </c>
      <c r="F4940" s="67"/>
      <c r="G4940" s="67"/>
      <c r="H4940" s="67"/>
    </row>
    <row r="4941" spans="1:8" s="2" customFormat="1" x14ac:dyDescent="0.25">
      <c r="A4941" t="s">
        <v>1053</v>
      </c>
      <c r="B4941"/>
      <c r="C4941" t="s">
        <v>277</v>
      </c>
      <c r="D4941"/>
      <c r="E4941" t="s">
        <v>5947</v>
      </c>
      <c r="F4941" s="67"/>
      <c r="G4941" s="67"/>
      <c r="H4941" s="67"/>
    </row>
    <row r="4942" spans="1:8" s="2" customFormat="1" x14ac:dyDescent="0.25">
      <c r="A4942" t="s">
        <v>1053</v>
      </c>
      <c r="B4942"/>
      <c r="C4942" t="s">
        <v>5948</v>
      </c>
      <c r="D4942"/>
      <c r="E4942" t="s">
        <v>5949</v>
      </c>
      <c r="F4942" s="67"/>
      <c r="G4942" s="67"/>
      <c r="H4942" s="67"/>
    </row>
    <row r="4943" spans="1:8" s="2" customFormat="1" x14ac:dyDescent="0.25">
      <c r="A4943" t="s">
        <v>1053</v>
      </c>
      <c r="B4943"/>
      <c r="C4943" t="s">
        <v>279</v>
      </c>
      <c r="D4943"/>
      <c r="E4943" t="s">
        <v>5950</v>
      </c>
      <c r="F4943" s="67"/>
      <c r="G4943" s="67"/>
      <c r="H4943" s="67"/>
    </row>
    <row r="4944" spans="1:8" s="2" customFormat="1" x14ac:dyDescent="0.25">
      <c r="A4944" t="s">
        <v>1053</v>
      </c>
      <c r="B4944"/>
      <c r="C4944" t="s">
        <v>279</v>
      </c>
      <c r="D4944"/>
      <c r="E4944" t="s">
        <v>5951</v>
      </c>
      <c r="F4944" s="67"/>
      <c r="G4944" s="67"/>
      <c r="H4944" s="67"/>
    </row>
    <row r="4945" spans="1:8" s="2" customFormat="1" x14ac:dyDescent="0.25">
      <c r="A4945" t="s">
        <v>1053</v>
      </c>
      <c r="B4945"/>
      <c r="C4945" t="s">
        <v>279</v>
      </c>
      <c r="D4945"/>
      <c r="E4945" t="s">
        <v>5952</v>
      </c>
      <c r="F4945" s="67"/>
      <c r="G4945" s="67"/>
      <c r="H4945" s="67"/>
    </row>
    <row r="4946" spans="1:8" s="2" customFormat="1" x14ac:dyDescent="0.25">
      <c r="A4946" t="s">
        <v>1053</v>
      </c>
      <c r="B4946"/>
      <c r="C4946" t="s">
        <v>279</v>
      </c>
      <c r="D4946"/>
      <c r="E4946" t="s">
        <v>5953</v>
      </c>
      <c r="F4946" s="67"/>
      <c r="G4946" s="67"/>
      <c r="H4946" s="67"/>
    </row>
    <row r="4947" spans="1:8" s="2" customFormat="1" x14ac:dyDescent="0.25">
      <c r="A4947" t="s">
        <v>1053</v>
      </c>
      <c r="B4947"/>
      <c r="C4947" t="s">
        <v>279</v>
      </c>
      <c r="D4947"/>
      <c r="E4947" t="s">
        <v>5954</v>
      </c>
      <c r="F4947" s="67"/>
      <c r="G4947" s="67"/>
      <c r="H4947" s="67"/>
    </row>
    <row r="4948" spans="1:8" s="2" customFormat="1" x14ac:dyDescent="0.25">
      <c r="A4948" t="s">
        <v>1053</v>
      </c>
      <c r="B4948"/>
      <c r="C4948" t="s">
        <v>279</v>
      </c>
      <c r="D4948"/>
      <c r="E4948" t="s">
        <v>5955</v>
      </c>
      <c r="F4948" s="67"/>
      <c r="G4948" s="67"/>
      <c r="H4948" s="67"/>
    </row>
    <row r="4949" spans="1:8" s="2" customFormat="1" x14ac:dyDescent="0.25">
      <c r="A4949" t="s">
        <v>1053</v>
      </c>
      <c r="B4949"/>
      <c r="C4949" t="s">
        <v>279</v>
      </c>
      <c r="D4949"/>
      <c r="E4949" t="s">
        <v>5956</v>
      </c>
      <c r="F4949" s="67"/>
      <c r="G4949" s="67"/>
      <c r="H4949" s="67"/>
    </row>
    <row r="4950" spans="1:8" s="2" customFormat="1" x14ac:dyDescent="0.25">
      <c r="A4950" t="s">
        <v>1053</v>
      </c>
      <c r="B4950"/>
      <c r="C4950" t="s">
        <v>279</v>
      </c>
      <c r="D4950"/>
      <c r="E4950" t="s">
        <v>5957</v>
      </c>
      <c r="F4950" s="67"/>
      <c r="G4950" s="67"/>
      <c r="H4950" s="67"/>
    </row>
    <row r="4951" spans="1:8" s="2" customFormat="1" x14ac:dyDescent="0.25">
      <c r="A4951" t="s">
        <v>1053</v>
      </c>
      <c r="B4951"/>
      <c r="C4951" t="s">
        <v>279</v>
      </c>
      <c r="D4951"/>
      <c r="E4951" t="s">
        <v>5958</v>
      </c>
      <c r="F4951" s="67"/>
      <c r="G4951" s="67"/>
      <c r="H4951" s="67"/>
    </row>
    <row r="4952" spans="1:8" s="2" customFormat="1" x14ac:dyDescent="0.25">
      <c r="A4952" t="s">
        <v>1053</v>
      </c>
      <c r="B4952"/>
      <c r="C4952" t="s">
        <v>279</v>
      </c>
      <c r="D4952"/>
      <c r="E4952" t="s">
        <v>5959</v>
      </c>
      <c r="F4952" s="67"/>
      <c r="G4952" s="67"/>
      <c r="H4952" s="67"/>
    </row>
    <row r="4953" spans="1:8" s="2" customFormat="1" x14ac:dyDescent="0.25">
      <c r="A4953" t="s">
        <v>1053</v>
      </c>
      <c r="B4953"/>
      <c r="C4953" t="s">
        <v>279</v>
      </c>
      <c r="D4953"/>
      <c r="E4953" t="s">
        <v>5960</v>
      </c>
      <c r="F4953" s="67"/>
      <c r="G4953" s="67"/>
      <c r="H4953" s="67"/>
    </row>
    <row r="4954" spans="1:8" s="2" customFormat="1" x14ac:dyDescent="0.25">
      <c r="A4954" t="s">
        <v>1053</v>
      </c>
      <c r="B4954"/>
      <c r="C4954" t="s">
        <v>5961</v>
      </c>
      <c r="D4954"/>
      <c r="E4954" t="s">
        <v>5962</v>
      </c>
      <c r="F4954" s="67"/>
      <c r="G4954" s="67"/>
      <c r="H4954" s="67"/>
    </row>
    <row r="4955" spans="1:8" s="2" customFormat="1" x14ac:dyDescent="0.25">
      <c r="A4955" t="s">
        <v>1053</v>
      </c>
      <c r="B4955"/>
      <c r="C4955" t="s">
        <v>5961</v>
      </c>
      <c r="D4955"/>
      <c r="E4955" t="s">
        <v>5963</v>
      </c>
      <c r="F4955" s="67"/>
      <c r="G4955" s="67"/>
      <c r="H4955" s="67"/>
    </row>
    <row r="4956" spans="1:8" s="2" customFormat="1" x14ac:dyDescent="0.25">
      <c r="A4956" t="s">
        <v>1053</v>
      </c>
      <c r="B4956"/>
      <c r="C4956" t="s">
        <v>5961</v>
      </c>
      <c r="D4956"/>
      <c r="E4956" t="s">
        <v>2146</v>
      </c>
      <c r="F4956" s="67"/>
      <c r="G4956" s="67"/>
      <c r="H4956" s="67"/>
    </row>
    <row r="4957" spans="1:8" s="2" customFormat="1" x14ac:dyDescent="0.25">
      <c r="A4957" t="s">
        <v>1053</v>
      </c>
      <c r="B4957"/>
      <c r="C4957" t="s">
        <v>5961</v>
      </c>
      <c r="D4957"/>
      <c r="E4957" t="s">
        <v>5964</v>
      </c>
      <c r="F4957" s="67"/>
      <c r="G4957" s="67"/>
      <c r="H4957" s="67"/>
    </row>
    <row r="4958" spans="1:8" s="2" customFormat="1" x14ac:dyDescent="0.25">
      <c r="A4958" t="s">
        <v>1053</v>
      </c>
      <c r="B4958"/>
      <c r="C4958" t="s">
        <v>5961</v>
      </c>
      <c r="D4958"/>
      <c r="E4958" t="s">
        <v>5965</v>
      </c>
      <c r="F4958" s="67"/>
      <c r="G4958" s="67"/>
      <c r="H4958" s="67"/>
    </row>
    <row r="4959" spans="1:8" s="2" customFormat="1" x14ac:dyDescent="0.25">
      <c r="A4959" t="s">
        <v>1053</v>
      </c>
      <c r="B4959"/>
      <c r="C4959" t="s">
        <v>5961</v>
      </c>
      <c r="D4959"/>
      <c r="E4959" t="s">
        <v>5966</v>
      </c>
      <c r="F4959" s="67"/>
      <c r="G4959" s="67"/>
      <c r="H4959" s="67"/>
    </row>
    <row r="4960" spans="1:8" s="2" customFormat="1" x14ac:dyDescent="0.25">
      <c r="A4960" t="s">
        <v>1053</v>
      </c>
      <c r="B4960"/>
      <c r="C4960" t="s">
        <v>5961</v>
      </c>
      <c r="D4960"/>
      <c r="E4960" t="s">
        <v>5967</v>
      </c>
      <c r="F4960" s="67"/>
      <c r="G4960" s="67"/>
      <c r="H4960" s="67"/>
    </row>
    <row r="4961" spans="1:8" s="2" customFormat="1" x14ac:dyDescent="0.25">
      <c r="A4961" t="s">
        <v>1053</v>
      </c>
      <c r="B4961"/>
      <c r="C4961" t="s">
        <v>5961</v>
      </c>
      <c r="D4961"/>
      <c r="E4961" t="s">
        <v>5968</v>
      </c>
      <c r="F4961" s="67"/>
      <c r="G4961" s="67"/>
      <c r="H4961" s="67"/>
    </row>
    <row r="4962" spans="1:8" s="2" customFormat="1" x14ac:dyDescent="0.25">
      <c r="A4962" t="s">
        <v>1053</v>
      </c>
      <c r="B4962"/>
      <c r="C4962" t="s">
        <v>5961</v>
      </c>
      <c r="D4962"/>
      <c r="E4962" t="s">
        <v>5969</v>
      </c>
      <c r="F4962" s="67"/>
      <c r="G4962" s="67"/>
      <c r="H4962" s="67"/>
    </row>
    <row r="4963" spans="1:8" s="2" customFormat="1" x14ac:dyDescent="0.25">
      <c r="A4963" t="s">
        <v>1053</v>
      </c>
      <c r="B4963"/>
      <c r="C4963" t="s">
        <v>5961</v>
      </c>
      <c r="D4963"/>
      <c r="E4963" t="s">
        <v>5970</v>
      </c>
      <c r="F4963" s="67"/>
      <c r="G4963" s="67"/>
      <c r="H4963" s="67"/>
    </row>
    <row r="4964" spans="1:8" s="2" customFormat="1" x14ac:dyDescent="0.25">
      <c r="A4964" t="s">
        <v>1053</v>
      </c>
      <c r="B4964"/>
      <c r="C4964" t="s">
        <v>876</v>
      </c>
      <c r="D4964"/>
      <c r="E4964" t="s">
        <v>5971</v>
      </c>
      <c r="F4964" s="67"/>
      <c r="G4964" s="67"/>
      <c r="H4964" s="67"/>
    </row>
    <row r="4965" spans="1:8" s="2" customFormat="1" x14ac:dyDescent="0.25">
      <c r="A4965" t="s">
        <v>1053</v>
      </c>
      <c r="B4965"/>
      <c r="C4965" t="s">
        <v>876</v>
      </c>
      <c r="D4965"/>
      <c r="E4965" t="s">
        <v>5972</v>
      </c>
      <c r="F4965" s="67"/>
      <c r="G4965" s="67"/>
      <c r="H4965" s="67"/>
    </row>
    <row r="4966" spans="1:8" s="2" customFormat="1" x14ac:dyDescent="0.25">
      <c r="A4966" t="s">
        <v>1053</v>
      </c>
      <c r="B4966"/>
      <c r="C4966" t="s">
        <v>876</v>
      </c>
      <c r="D4966"/>
      <c r="E4966" t="s">
        <v>5973</v>
      </c>
      <c r="F4966" s="67"/>
      <c r="G4966" s="67"/>
      <c r="H4966" s="67"/>
    </row>
    <row r="4967" spans="1:8" s="2" customFormat="1" x14ac:dyDescent="0.25">
      <c r="A4967" t="s">
        <v>1053</v>
      </c>
      <c r="B4967"/>
      <c r="C4967" t="s">
        <v>876</v>
      </c>
      <c r="D4967"/>
      <c r="E4967" t="s">
        <v>5974</v>
      </c>
      <c r="F4967" s="67"/>
      <c r="G4967" s="67"/>
      <c r="H4967" s="67"/>
    </row>
    <row r="4968" spans="1:8" s="2" customFormat="1" x14ac:dyDescent="0.25">
      <c r="A4968" t="s">
        <v>1053</v>
      </c>
      <c r="B4968"/>
      <c r="C4968" t="s">
        <v>876</v>
      </c>
      <c r="D4968"/>
      <c r="E4968" t="s">
        <v>5975</v>
      </c>
      <c r="F4968" s="67"/>
      <c r="G4968" s="67"/>
      <c r="H4968" s="67"/>
    </row>
    <row r="4969" spans="1:8" s="2" customFormat="1" x14ac:dyDescent="0.25">
      <c r="A4969" t="s">
        <v>1053</v>
      </c>
      <c r="B4969"/>
      <c r="C4969" t="s">
        <v>876</v>
      </c>
      <c r="D4969"/>
      <c r="E4969" t="s">
        <v>5976</v>
      </c>
      <c r="F4969" s="67"/>
      <c r="G4969" s="67"/>
      <c r="H4969" s="67"/>
    </row>
    <row r="4970" spans="1:8" s="2" customFormat="1" x14ac:dyDescent="0.25">
      <c r="A4970" t="s">
        <v>1053</v>
      </c>
      <c r="B4970"/>
      <c r="C4970" t="s">
        <v>876</v>
      </c>
      <c r="D4970"/>
      <c r="E4970" t="s">
        <v>5977</v>
      </c>
      <c r="F4970" s="67"/>
      <c r="G4970" s="67"/>
      <c r="H4970" s="67"/>
    </row>
    <row r="4971" spans="1:8" s="2" customFormat="1" x14ac:dyDescent="0.25">
      <c r="A4971" t="s">
        <v>1053</v>
      </c>
      <c r="B4971"/>
      <c r="C4971" t="s">
        <v>876</v>
      </c>
      <c r="D4971"/>
      <c r="E4971" t="s">
        <v>5978</v>
      </c>
      <c r="F4971" s="67"/>
      <c r="G4971" s="67"/>
      <c r="H4971" s="67"/>
    </row>
    <row r="4972" spans="1:8" s="2" customFormat="1" x14ac:dyDescent="0.25">
      <c r="A4972" t="s">
        <v>1053</v>
      </c>
      <c r="B4972"/>
      <c r="C4972" t="s">
        <v>876</v>
      </c>
      <c r="D4972"/>
      <c r="E4972" t="s">
        <v>5979</v>
      </c>
      <c r="F4972" s="67"/>
      <c r="G4972" s="67"/>
      <c r="H4972" s="67"/>
    </row>
    <row r="4973" spans="1:8" s="2" customFormat="1" x14ac:dyDescent="0.25">
      <c r="A4973" t="s">
        <v>1053</v>
      </c>
      <c r="B4973"/>
      <c r="C4973" t="s">
        <v>876</v>
      </c>
      <c r="D4973"/>
      <c r="E4973" t="s">
        <v>5980</v>
      </c>
      <c r="F4973" s="67"/>
      <c r="G4973" s="67"/>
      <c r="H4973" s="67"/>
    </row>
    <row r="4974" spans="1:8" s="2" customFormat="1" x14ac:dyDescent="0.25">
      <c r="A4974" t="s">
        <v>1053</v>
      </c>
      <c r="B4974"/>
      <c r="C4974" t="s">
        <v>876</v>
      </c>
      <c r="D4974"/>
      <c r="E4974" t="s">
        <v>5981</v>
      </c>
      <c r="F4974" s="67"/>
      <c r="G4974" s="67"/>
      <c r="H4974" s="67"/>
    </row>
    <row r="4975" spans="1:8" s="2" customFormat="1" x14ac:dyDescent="0.25">
      <c r="A4975" t="s">
        <v>1053</v>
      </c>
      <c r="B4975"/>
      <c r="C4975" t="s">
        <v>876</v>
      </c>
      <c r="D4975"/>
      <c r="E4975" t="s">
        <v>5982</v>
      </c>
      <c r="F4975" s="67"/>
      <c r="G4975" s="67"/>
      <c r="H4975" s="67"/>
    </row>
    <row r="4976" spans="1:8" s="2" customFormat="1" x14ac:dyDescent="0.25">
      <c r="A4976" t="s">
        <v>1053</v>
      </c>
      <c r="B4976"/>
      <c r="C4976" t="s">
        <v>876</v>
      </c>
      <c r="D4976"/>
      <c r="E4976" t="s">
        <v>5983</v>
      </c>
      <c r="F4976" s="67"/>
      <c r="G4976" s="67"/>
      <c r="H4976" s="67"/>
    </row>
    <row r="4977" spans="1:8" s="2" customFormat="1" x14ac:dyDescent="0.25">
      <c r="A4977" t="s">
        <v>1053</v>
      </c>
      <c r="B4977"/>
      <c r="C4977" t="s">
        <v>876</v>
      </c>
      <c r="D4977"/>
      <c r="E4977" t="s">
        <v>5984</v>
      </c>
      <c r="F4977" s="67"/>
      <c r="G4977" s="67"/>
      <c r="H4977" s="67"/>
    </row>
    <row r="4978" spans="1:8" s="2" customFormat="1" x14ac:dyDescent="0.25">
      <c r="A4978" t="s">
        <v>1053</v>
      </c>
      <c r="B4978"/>
      <c r="C4978" t="s">
        <v>876</v>
      </c>
      <c r="D4978"/>
      <c r="E4978" t="s">
        <v>5985</v>
      </c>
      <c r="F4978" s="67"/>
      <c r="G4978" s="67"/>
      <c r="H4978" s="67"/>
    </row>
    <row r="4979" spans="1:8" s="2" customFormat="1" x14ac:dyDescent="0.25">
      <c r="A4979" t="s">
        <v>1053</v>
      </c>
      <c r="B4979"/>
      <c r="C4979" t="s">
        <v>5986</v>
      </c>
      <c r="D4979"/>
      <c r="E4979" t="s">
        <v>5987</v>
      </c>
      <c r="F4979" s="67"/>
      <c r="G4979" s="67"/>
      <c r="H4979" s="67"/>
    </row>
    <row r="4980" spans="1:8" s="2" customFormat="1" x14ac:dyDescent="0.25">
      <c r="A4980" t="s">
        <v>1053</v>
      </c>
      <c r="B4980"/>
      <c r="C4980" t="s">
        <v>5988</v>
      </c>
      <c r="D4980"/>
      <c r="E4980" t="s">
        <v>5989</v>
      </c>
      <c r="F4980" s="67"/>
      <c r="G4980" s="67"/>
      <c r="H4980" s="67"/>
    </row>
    <row r="4981" spans="1:8" s="2" customFormat="1" x14ac:dyDescent="0.25">
      <c r="A4981" t="s">
        <v>1053</v>
      </c>
      <c r="B4981"/>
      <c r="C4981" t="s">
        <v>5988</v>
      </c>
      <c r="D4981"/>
      <c r="E4981" t="s">
        <v>5990</v>
      </c>
      <c r="F4981" s="67"/>
      <c r="G4981" s="67"/>
      <c r="H4981" s="67"/>
    </row>
    <row r="4982" spans="1:8" s="2" customFormat="1" x14ac:dyDescent="0.25">
      <c r="A4982" t="s">
        <v>1053</v>
      </c>
      <c r="B4982"/>
      <c r="C4982" t="s">
        <v>5988</v>
      </c>
      <c r="D4982"/>
      <c r="E4982" t="s">
        <v>1743</v>
      </c>
      <c r="F4982" s="67"/>
      <c r="G4982" s="67"/>
      <c r="H4982" s="67"/>
    </row>
    <row r="4983" spans="1:8" s="2" customFormat="1" x14ac:dyDescent="0.25">
      <c r="A4983" t="s">
        <v>1053</v>
      </c>
      <c r="B4983"/>
      <c r="C4983" t="s">
        <v>5988</v>
      </c>
      <c r="D4983"/>
      <c r="E4983" t="s">
        <v>5567</v>
      </c>
      <c r="F4983" s="67"/>
      <c r="G4983" s="67"/>
      <c r="H4983" s="67"/>
    </row>
    <row r="4984" spans="1:8" s="2" customFormat="1" x14ac:dyDescent="0.25">
      <c r="A4984" t="s">
        <v>1053</v>
      </c>
      <c r="B4984"/>
      <c r="C4984" t="s">
        <v>5988</v>
      </c>
      <c r="D4984"/>
      <c r="E4984" t="s">
        <v>5991</v>
      </c>
      <c r="F4984" s="67"/>
      <c r="G4984" s="67"/>
      <c r="H4984" s="67"/>
    </row>
    <row r="4985" spans="1:8" s="2" customFormat="1" x14ac:dyDescent="0.25">
      <c r="A4985" t="s">
        <v>1053</v>
      </c>
      <c r="B4985"/>
      <c r="C4985" t="s">
        <v>5988</v>
      </c>
      <c r="D4985"/>
      <c r="E4985" t="s">
        <v>5992</v>
      </c>
      <c r="F4985" s="67"/>
      <c r="G4985" s="67"/>
      <c r="H4985" s="67"/>
    </row>
    <row r="4986" spans="1:8" s="2" customFormat="1" x14ac:dyDescent="0.25">
      <c r="A4986" t="s">
        <v>1053</v>
      </c>
      <c r="B4986"/>
      <c r="C4986" t="s">
        <v>5988</v>
      </c>
      <c r="D4986"/>
      <c r="E4986" t="s">
        <v>5993</v>
      </c>
      <c r="F4986" s="67"/>
      <c r="G4986" s="67"/>
      <c r="H4986" s="67"/>
    </row>
    <row r="4987" spans="1:8" s="2" customFormat="1" x14ac:dyDescent="0.25">
      <c r="A4987" t="s">
        <v>1053</v>
      </c>
      <c r="B4987"/>
      <c r="C4987" t="s">
        <v>5988</v>
      </c>
      <c r="D4987"/>
      <c r="E4987" t="s">
        <v>5994</v>
      </c>
      <c r="F4987" s="67"/>
      <c r="G4987" s="67"/>
      <c r="H4987" s="67"/>
    </row>
    <row r="4988" spans="1:8" s="2" customFormat="1" x14ac:dyDescent="0.25">
      <c r="A4988" t="s">
        <v>1053</v>
      </c>
      <c r="B4988"/>
      <c r="C4988" t="s">
        <v>5988</v>
      </c>
      <c r="D4988"/>
      <c r="E4988" t="s">
        <v>5995</v>
      </c>
      <c r="F4988" s="67"/>
      <c r="G4988" s="67"/>
      <c r="H4988" s="67"/>
    </row>
    <row r="4989" spans="1:8" s="2" customFormat="1" x14ac:dyDescent="0.25">
      <c r="A4989" t="s">
        <v>1053</v>
      </c>
      <c r="B4989"/>
      <c r="C4989" t="s">
        <v>5988</v>
      </c>
      <c r="D4989"/>
      <c r="E4989" t="s">
        <v>5996</v>
      </c>
      <c r="F4989" s="67"/>
      <c r="G4989" s="67"/>
      <c r="H4989" s="67"/>
    </row>
    <row r="4990" spans="1:8" s="2" customFormat="1" x14ac:dyDescent="0.25">
      <c r="A4990" t="s">
        <v>1053</v>
      </c>
      <c r="B4990"/>
      <c r="C4990" t="s">
        <v>5988</v>
      </c>
      <c r="D4990"/>
      <c r="E4990" t="s">
        <v>5997</v>
      </c>
      <c r="F4990" s="67"/>
      <c r="G4990" s="67"/>
      <c r="H4990" s="67"/>
    </row>
    <row r="4991" spans="1:8" s="2" customFormat="1" x14ac:dyDescent="0.25">
      <c r="A4991" t="s">
        <v>1053</v>
      </c>
      <c r="B4991"/>
      <c r="C4991" t="s">
        <v>5988</v>
      </c>
      <c r="D4991"/>
      <c r="E4991" t="s">
        <v>5988</v>
      </c>
      <c r="F4991" s="67"/>
      <c r="G4991" s="67"/>
      <c r="H4991" s="67"/>
    </row>
    <row r="4992" spans="1:8" s="2" customFormat="1" x14ac:dyDescent="0.25">
      <c r="A4992" t="s">
        <v>1053</v>
      </c>
      <c r="B4992"/>
      <c r="C4992" t="s">
        <v>5988</v>
      </c>
      <c r="D4992"/>
      <c r="E4992" t="s">
        <v>5998</v>
      </c>
      <c r="F4992" s="67"/>
      <c r="G4992" s="67"/>
      <c r="H4992" s="67"/>
    </row>
    <row r="4993" spans="1:8" s="2" customFormat="1" x14ac:dyDescent="0.25">
      <c r="A4993" t="s">
        <v>1053</v>
      </c>
      <c r="B4993"/>
      <c r="C4993" t="s">
        <v>5988</v>
      </c>
      <c r="D4993"/>
      <c r="E4993" t="s">
        <v>5999</v>
      </c>
      <c r="F4993" s="67"/>
      <c r="G4993" s="67"/>
      <c r="H4993" s="67"/>
    </row>
    <row r="4994" spans="1:8" s="2" customFormat="1" x14ac:dyDescent="0.25">
      <c r="A4994" t="s">
        <v>1053</v>
      </c>
      <c r="B4994"/>
      <c r="C4994" t="s">
        <v>5988</v>
      </c>
      <c r="D4994"/>
      <c r="E4994" t="s">
        <v>5837</v>
      </c>
      <c r="F4994" s="67"/>
      <c r="G4994" s="67"/>
      <c r="H4994" s="67"/>
    </row>
    <row r="4995" spans="1:8" s="2" customFormat="1" x14ac:dyDescent="0.25">
      <c r="A4995" t="s">
        <v>1053</v>
      </c>
      <c r="B4995"/>
      <c r="C4995" t="s">
        <v>5988</v>
      </c>
      <c r="D4995"/>
      <c r="E4995" t="s">
        <v>6000</v>
      </c>
      <c r="F4995" s="67"/>
      <c r="G4995" s="67"/>
      <c r="H4995" s="67"/>
    </row>
    <row r="4996" spans="1:8" s="2" customFormat="1" x14ac:dyDescent="0.25">
      <c r="A4996" t="s">
        <v>1053</v>
      </c>
      <c r="B4996"/>
      <c r="C4996" t="s">
        <v>5988</v>
      </c>
      <c r="D4996"/>
      <c r="E4996" t="s">
        <v>6001</v>
      </c>
      <c r="F4996" s="67"/>
      <c r="G4996" s="67"/>
      <c r="H4996" s="67"/>
    </row>
    <row r="4997" spans="1:8" s="2" customFormat="1" x14ac:dyDescent="0.25">
      <c r="A4997" t="s">
        <v>1053</v>
      </c>
      <c r="B4997"/>
      <c r="C4997" t="s">
        <v>5988</v>
      </c>
      <c r="D4997"/>
      <c r="E4997" t="s">
        <v>6002</v>
      </c>
      <c r="F4997" s="67"/>
      <c r="G4997" s="67"/>
      <c r="H4997" s="67"/>
    </row>
    <row r="4998" spans="1:8" s="2" customFormat="1" x14ac:dyDescent="0.25">
      <c r="A4998" t="s">
        <v>1053</v>
      </c>
      <c r="B4998"/>
      <c r="C4998" t="s">
        <v>5988</v>
      </c>
      <c r="D4998"/>
      <c r="E4998" t="s">
        <v>6003</v>
      </c>
      <c r="F4998" s="67"/>
      <c r="G4998" s="67"/>
      <c r="H4998" s="67"/>
    </row>
    <row r="4999" spans="1:8" s="2" customFormat="1" x14ac:dyDescent="0.25">
      <c r="A4999" t="s">
        <v>1053</v>
      </c>
      <c r="B4999"/>
      <c r="C4999" t="s">
        <v>5988</v>
      </c>
      <c r="D4999"/>
      <c r="E4999" t="s">
        <v>6004</v>
      </c>
      <c r="F4999" s="67"/>
      <c r="G4999" s="67"/>
      <c r="H4999" s="67"/>
    </row>
    <row r="5000" spans="1:8" s="2" customFormat="1" x14ac:dyDescent="0.25">
      <c r="A5000" t="s">
        <v>1053</v>
      </c>
      <c r="B5000"/>
      <c r="C5000" t="s">
        <v>5988</v>
      </c>
      <c r="D5000"/>
      <c r="E5000" t="s">
        <v>1853</v>
      </c>
      <c r="F5000" s="67"/>
      <c r="G5000" s="67"/>
      <c r="H5000" s="67"/>
    </row>
    <row r="5001" spans="1:8" s="2" customFormat="1" x14ac:dyDescent="0.25">
      <c r="A5001" t="s">
        <v>1053</v>
      </c>
      <c r="B5001"/>
      <c r="C5001" t="s">
        <v>5988</v>
      </c>
      <c r="D5001"/>
      <c r="E5001" t="s">
        <v>6005</v>
      </c>
      <c r="F5001" s="67"/>
      <c r="G5001" s="67"/>
      <c r="H5001" s="67"/>
    </row>
    <row r="5002" spans="1:8" s="2" customFormat="1" x14ac:dyDescent="0.25">
      <c r="A5002" t="s">
        <v>1053</v>
      </c>
      <c r="B5002"/>
      <c r="C5002" t="s">
        <v>5988</v>
      </c>
      <c r="D5002"/>
      <c r="E5002" t="s">
        <v>6006</v>
      </c>
      <c r="F5002" s="67"/>
      <c r="G5002" s="67"/>
      <c r="H5002" s="67"/>
    </row>
    <row r="5003" spans="1:8" s="2" customFormat="1" x14ac:dyDescent="0.25">
      <c r="A5003" t="s">
        <v>1053</v>
      </c>
      <c r="B5003"/>
      <c r="C5003" t="s">
        <v>5988</v>
      </c>
      <c r="D5003"/>
      <c r="E5003" t="s">
        <v>6007</v>
      </c>
      <c r="F5003" s="67"/>
      <c r="G5003" s="67"/>
      <c r="H5003" s="67"/>
    </row>
    <row r="5004" spans="1:8" s="2" customFormat="1" x14ac:dyDescent="0.25">
      <c r="A5004" t="s">
        <v>1053</v>
      </c>
      <c r="B5004"/>
      <c r="C5004" t="s">
        <v>5988</v>
      </c>
      <c r="D5004"/>
      <c r="E5004" t="s">
        <v>6008</v>
      </c>
      <c r="F5004" s="67"/>
      <c r="G5004" s="67"/>
      <c r="H5004" s="67"/>
    </row>
    <row r="5005" spans="1:8" s="2" customFormat="1" x14ac:dyDescent="0.25">
      <c r="A5005" t="s">
        <v>1053</v>
      </c>
      <c r="B5005"/>
      <c r="C5005" t="s">
        <v>284</v>
      </c>
      <c r="D5005" t="s">
        <v>6009</v>
      </c>
      <c r="E5005" t="s">
        <v>6010</v>
      </c>
      <c r="F5005" s="67"/>
      <c r="G5005" s="67"/>
      <c r="H5005" s="67"/>
    </row>
    <row r="5006" spans="1:8" s="2" customFormat="1" x14ac:dyDescent="0.25">
      <c r="A5006" t="s">
        <v>1053</v>
      </c>
      <c r="B5006"/>
      <c r="C5006" t="s">
        <v>284</v>
      </c>
      <c r="D5006" t="s">
        <v>6009</v>
      </c>
      <c r="E5006" t="s">
        <v>6011</v>
      </c>
      <c r="F5006" s="67"/>
      <c r="G5006" s="67"/>
      <c r="H5006" s="67"/>
    </row>
    <row r="5007" spans="1:8" s="2" customFormat="1" x14ac:dyDescent="0.25">
      <c r="A5007" t="s">
        <v>1053</v>
      </c>
      <c r="B5007"/>
      <c r="C5007" t="s">
        <v>284</v>
      </c>
      <c r="D5007" t="s">
        <v>6009</v>
      </c>
      <c r="E5007" t="s">
        <v>6012</v>
      </c>
      <c r="F5007" s="67"/>
      <c r="G5007" s="67"/>
      <c r="H5007" s="67"/>
    </row>
    <row r="5008" spans="1:8" s="2" customFormat="1" x14ac:dyDescent="0.25">
      <c r="A5008" t="s">
        <v>1053</v>
      </c>
      <c r="B5008"/>
      <c r="C5008" t="s">
        <v>284</v>
      </c>
      <c r="D5008" t="s">
        <v>6009</v>
      </c>
      <c r="E5008" t="s">
        <v>6013</v>
      </c>
      <c r="F5008" s="67"/>
      <c r="G5008" s="67"/>
      <c r="H5008" s="67"/>
    </row>
    <row r="5009" spans="1:8" s="2" customFormat="1" x14ac:dyDescent="0.25">
      <c r="A5009" t="s">
        <v>1053</v>
      </c>
      <c r="B5009"/>
      <c r="C5009" t="s">
        <v>284</v>
      </c>
      <c r="D5009" t="s">
        <v>6009</v>
      </c>
      <c r="E5009" t="s">
        <v>6014</v>
      </c>
      <c r="F5009" s="67"/>
      <c r="G5009" s="67"/>
      <c r="H5009" s="67"/>
    </row>
    <row r="5010" spans="1:8" s="2" customFormat="1" x14ac:dyDescent="0.25">
      <c r="A5010" t="s">
        <v>1053</v>
      </c>
      <c r="B5010"/>
      <c r="C5010" t="s">
        <v>284</v>
      </c>
      <c r="D5010" t="s">
        <v>6009</v>
      </c>
      <c r="E5010" t="s">
        <v>6015</v>
      </c>
      <c r="F5010" s="67"/>
      <c r="G5010" s="67"/>
      <c r="H5010" s="67"/>
    </row>
    <row r="5011" spans="1:8" s="2" customFormat="1" x14ac:dyDescent="0.25">
      <c r="A5011" t="s">
        <v>1053</v>
      </c>
      <c r="B5011"/>
      <c r="C5011" t="s">
        <v>284</v>
      </c>
      <c r="D5011" t="s">
        <v>6009</v>
      </c>
      <c r="E5011" t="s">
        <v>6016</v>
      </c>
      <c r="F5011" s="67"/>
      <c r="G5011" s="67"/>
      <c r="H5011" s="67"/>
    </row>
    <row r="5012" spans="1:8" s="2" customFormat="1" x14ac:dyDescent="0.25">
      <c r="A5012" t="s">
        <v>1053</v>
      </c>
      <c r="B5012"/>
      <c r="C5012" t="s">
        <v>284</v>
      </c>
      <c r="D5012" t="s">
        <v>6009</v>
      </c>
      <c r="E5012" t="s">
        <v>6017</v>
      </c>
      <c r="F5012" s="67"/>
      <c r="G5012" s="67"/>
      <c r="H5012" s="67"/>
    </row>
    <row r="5013" spans="1:8" s="2" customFormat="1" x14ac:dyDescent="0.25">
      <c r="A5013" t="s">
        <v>1053</v>
      </c>
      <c r="B5013"/>
      <c r="C5013" t="s">
        <v>284</v>
      </c>
      <c r="D5013" t="s">
        <v>6009</v>
      </c>
      <c r="E5013" t="s">
        <v>6018</v>
      </c>
      <c r="F5013" s="67"/>
      <c r="G5013" s="67"/>
      <c r="H5013" s="67"/>
    </row>
    <row r="5014" spans="1:8" s="2" customFormat="1" x14ac:dyDescent="0.25">
      <c r="A5014" t="s">
        <v>1053</v>
      </c>
      <c r="B5014"/>
      <c r="C5014" t="s">
        <v>284</v>
      </c>
      <c r="D5014" t="s">
        <v>6009</v>
      </c>
      <c r="E5014" t="s">
        <v>6019</v>
      </c>
      <c r="F5014" s="67"/>
      <c r="G5014" s="67"/>
      <c r="H5014" s="67"/>
    </row>
    <row r="5015" spans="1:8" s="2" customFormat="1" x14ac:dyDescent="0.25">
      <c r="A5015" t="s">
        <v>1053</v>
      </c>
      <c r="B5015"/>
      <c r="C5015" t="s">
        <v>284</v>
      </c>
      <c r="D5015" t="s">
        <v>6009</v>
      </c>
      <c r="E5015" t="s">
        <v>6020</v>
      </c>
      <c r="F5015" s="67"/>
      <c r="G5015" s="67"/>
      <c r="H5015" s="67"/>
    </row>
    <row r="5016" spans="1:8" s="2" customFormat="1" x14ac:dyDescent="0.25">
      <c r="A5016" t="s">
        <v>1053</v>
      </c>
      <c r="B5016"/>
      <c r="C5016" t="s">
        <v>284</v>
      </c>
      <c r="D5016" t="s">
        <v>6009</v>
      </c>
      <c r="E5016" t="s">
        <v>6021</v>
      </c>
      <c r="F5016" s="67"/>
      <c r="G5016" s="67"/>
      <c r="H5016" s="67"/>
    </row>
    <row r="5017" spans="1:8" s="2" customFormat="1" x14ac:dyDescent="0.25">
      <c r="A5017" t="s">
        <v>1053</v>
      </c>
      <c r="B5017"/>
      <c r="C5017" t="s">
        <v>284</v>
      </c>
      <c r="D5017" t="s">
        <v>6009</v>
      </c>
      <c r="E5017" t="s">
        <v>6022</v>
      </c>
      <c r="F5017" s="67"/>
      <c r="G5017" s="67"/>
      <c r="H5017" s="67"/>
    </row>
    <row r="5018" spans="1:8" s="2" customFormat="1" x14ac:dyDescent="0.25">
      <c r="A5018" t="s">
        <v>1053</v>
      </c>
      <c r="B5018"/>
      <c r="C5018" t="s">
        <v>284</v>
      </c>
      <c r="D5018" t="s">
        <v>6009</v>
      </c>
      <c r="E5018" t="s">
        <v>6023</v>
      </c>
      <c r="F5018" s="67"/>
      <c r="G5018" s="67"/>
      <c r="H5018" s="67"/>
    </row>
    <row r="5019" spans="1:8" s="2" customFormat="1" x14ac:dyDescent="0.25">
      <c r="A5019" t="s">
        <v>1053</v>
      </c>
      <c r="B5019"/>
      <c r="C5019" t="s">
        <v>284</v>
      </c>
      <c r="D5019" t="s">
        <v>6009</v>
      </c>
      <c r="E5019" t="s">
        <v>6024</v>
      </c>
      <c r="F5019" s="67"/>
      <c r="G5019" s="67"/>
      <c r="H5019" s="67"/>
    </row>
    <row r="5020" spans="1:8" s="2" customFormat="1" x14ac:dyDescent="0.25">
      <c r="A5020" t="s">
        <v>1053</v>
      </c>
      <c r="B5020"/>
      <c r="C5020" t="s">
        <v>284</v>
      </c>
      <c r="D5020" t="s">
        <v>6009</v>
      </c>
      <c r="E5020" t="s">
        <v>6025</v>
      </c>
      <c r="F5020" s="67"/>
      <c r="G5020" s="67"/>
      <c r="H5020" s="67"/>
    </row>
    <row r="5021" spans="1:8" s="2" customFormat="1" x14ac:dyDescent="0.25">
      <c r="A5021" t="s">
        <v>1053</v>
      </c>
      <c r="B5021"/>
      <c r="C5021" t="s">
        <v>284</v>
      </c>
      <c r="D5021" t="s">
        <v>6009</v>
      </c>
      <c r="E5021" t="s">
        <v>6026</v>
      </c>
      <c r="F5021" s="67"/>
      <c r="G5021" s="67"/>
      <c r="H5021" s="67"/>
    </row>
    <row r="5022" spans="1:8" s="2" customFormat="1" x14ac:dyDescent="0.25">
      <c r="A5022" t="s">
        <v>1053</v>
      </c>
      <c r="B5022"/>
      <c r="C5022" t="s">
        <v>284</v>
      </c>
      <c r="D5022" t="s">
        <v>6009</v>
      </c>
      <c r="E5022" t="s">
        <v>6027</v>
      </c>
      <c r="F5022" s="67"/>
      <c r="G5022" s="67"/>
      <c r="H5022" s="67"/>
    </row>
    <row r="5023" spans="1:8" s="2" customFormat="1" x14ac:dyDescent="0.25">
      <c r="A5023" t="s">
        <v>1053</v>
      </c>
      <c r="B5023"/>
      <c r="C5023" t="s">
        <v>284</v>
      </c>
      <c r="D5023" t="s">
        <v>6009</v>
      </c>
      <c r="E5023" t="s">
        <v>6028</v>
      </c>
      <c r="F5023" s="67"/>
      <c r="G5023" s="67"/>
      <c r="H5023" s="67"/>
    </row>
    <row r="5024" spans="1:8" s="2" customFormat="1" x14ac:dyDescent="0.25">
      <c r="A5024" t="s">
        <v>1053</v>
      </c>
      <c r="B5024"/>
      <c r="C5024" t="s">
        <v>284</v>
      </c>
      <c r="D5024" t="s">
        <v>6009</v>
      </c>
      <c r="E5024" t="s">
        <v>6029</v>
      </c>
      <c r="F5024" s="67"/>
      <c r="G5024" s="67"/>
      <c r="H5024" s="67"/>
    </row>
    <row r="5025" spans="1:8" s="2" customFormat="1" x14ac:dyDescent="0.25">
      <c r="A5025" t="s">
        <v>1053</v>
      </c>
      <c r="B5025"/>
      <c r="C5025" t="s">
        <v>284</v>
      </c>
      <c r="D5025" t="s">
        <v>6009</v>
      </c>
      <c r="E5025" t="s">
        <v>6030</v>
      </c>
      <c r="F5025" s="67"/>
      <c r="G5025" s="67"/>
      <c r="H5025" s="67"/>
    </row>
    <row r="5026" spans="1:8" s="2" customFormat="1" x14ac:dyDescent="0.25">
      <c r="A5026" t="s">
        <v>1053</v>
      </c>
      <c r="B5026"/>
      <c r="C5026" t="s">
        <v>284</v>
      </c>
      <c r="D5026" t="s">
        <v>6009</v>
      </c>
      <c r="E5026" t="s">
        <v>1728</v>
      </c>
      <c r="F5026" s="67"/>
      <c r="G5026" s="67"/>
      <c r="H5026" s="67"/>
    </row>
    <row r="5027" spans="1:8" s="2" customFormat="1" x14ac:dyDescent="0.25">
      <c r="A5027" t="s">
        <v>1053</v>
      </c>
      <c r="B5027"/>
      <c r="C5027" t="s">
        <v>284</v>
      </c>
      <c r="D5027" t="s">
        <v>6009</v>
      </c>
      <c r="E5027" t="s">
        <v>6031</v>
      </c>
      <c r="F5027" s="67"/>
      <c r="G5027" s="67"/>
      <c r="H5027" s="67"/>
    </row>
    <row r="5028" spans="1:8" s="2" customFormat="1" x14ac:dyDescent="0.25">
      <c r="A5028" t="s">
        <v>1053</v>
      </c>
      <c r="B5028"/>
      <c r="C5028" t="s">
        <v>284</v>
      </c>
      <c r="D5028" t="s">
        <v>6009</v>
      </c>
      <c r="E5028" t="s">
        <v>6032</v>
      </c>
      <c r="F5028" s="67"/>
      <c r="G5028" s="67"/>
      <c r="H5028" s="67"/>
    </row>
    <row r="5029" spans="1:8" s="2" customFormat="1" x14ac:dyDescent="0.25">
      <c r="A5029" t="s">
        <v>1053</v>
      </c>
      <c r="B5029"/>
      <c r="C5029" t="s">
        <v>284</v>
      </c>
      <c r="D5029" t="s">
        <v>6009</v>
      </c>
      <c r="E5029" t="s">
        <v>6033</v>
      </c>
      <c r="F5029" s="67"/>
      <c r="G5029" s="67"/>
      <c r="H5029" s="67"/>
    </row>
    <row r="5030" spans="1:8" s="2" customFormat="1" x14ac:dyDescent="0.25">
      <c r="A5030" t="s">
        <v>1053</v>
      </c>
      <c r="B5030"/>
      <c r="C5030" t="s">
        <v>284</v>
      </c>
      <c r="D5030" t="s">
        <v>6009</v>
      </c>
      <c r="E5030" t="s">
        <v>6034</v>
      </c>
      <c r="F5030" s="67"/>
      <c r="G5030" s="67"/>
      <c r="H5030" s="67"/>
    </row>
    <row r="5031" spans="1:8" s="2" customFormat="1" x14ac:dyDescent="0.25">
      <c r="A5031" t="s">
        <v>1053</v>
      </c>
      <c r="B5031"/>
      <c r="C5031" t="s">
        <v>284</v>
      </c>
      <c r="D5031" t="s">
        <v>6009</v>
      </c>
      <c r="E5031" t="s">
        <v>6035</v>
      </c>
      <c r="F5031" s="67"/>
      <c r="G5031" s="67"/>
      <c r="H5031" s="67"/>
    </row>
    <row r="5032" spans="1:8" s="2" customFormat="1" x14ac:dyDescent="0.25">
      <c r="A5032" t="s">
        <v>1053</v>
      </c>
      <c r="B5032"/>
      <c r="C5032" t="s">
        <v>284</v>
      </c>
      <c r="D5032" t="s">
        <v>6009</v>
      </c>
      <c r="E5032" t="s">
        <v>6036</v>
      </c>
      <c r="F5032" s="67"/>
      <c r="G5032" s="67"/>
      <c r="H5032" s="67"/>
    </row>
    <row r="5033" spans="1:8" s="2" customFormat="1" x14ac:dyDescent="0.25">
      <c r="A5033" t="s">
        <v>1053</v>
      </c>
      <c r="B5033"/>
      <c r="C5033" t="s">
        <v>284</v>
      </c>
      <c r="D5033" t="s">
        <v>6009</v>
      </c>
      <c r="E5033" t="s">
        <v>6037</v>
      </c>
      <c r="F5033" s="67"/>
      <c r="G5033" s="67"/>
      <c r="H5033" s="67"/>
    </row>
    <row r="5034" spans="1:8" s="2" customFormat="1" x14ac:dyDescent="0.25">
      <c r="A5034" t="s">
        <v>1053</v>
      </c>
      <c r="B5034"/>
      <c r="C5034" t="s">
        <v>284</v>
      </c>
      <c r="D5034" t="s">
        <v>6009</v>
      </c>
      <c r="E5034" t="s">
        <v>6038</v>
      </c>
      <c r="F5034" s="67"/>
      <c r="G5034" s="67"/>
      <c r="H5034" s="67"/>
    </row>
    <row r="5035" spans="1:8" s="2" customFormat="1" x14ac:dyDescent="0.25">
      <c r="A5035" t="s">
        <v>1053</v>
      </c>
      <c r="B5035"/>
      <c r="C5035" t="s">
        <v>284</v>
      </c>
      <c r="D5035" t="s">
        <v>6009</v>
      </c>
      <c r="E5035" t="s">
        <v>6039</v>
      </c>
      <c r="F5035" s="67"/>
      <c r="G5035" s="67"/>
      <c r="H5035" s="67"/>
    </row>
    <row r="5036" spans="1:8" s="2" customFormat="1" x14ac:dyDescent="0.25">
      <c r="A5036" t="s">
        <v>1053</v>
      </c>
      <c r="B5036"/>
      <c r="C5036" t="s">
        <v>284</v>
      </c>
      <c r="D5036" t="s">
        <v>6009</v>
      </c>
      <c r="E5036" t="s">
        <v>6040</v>
      </c>
      <c r="F5036" s="67"/>
      <c r="G5036" s="67"/>
      <c r="H5036" s="67"/>
    </row>
    <row r="5037" spans="1:8" s="2" customFormat="1" x14ac:dyDescent="0.25">
      <c r="A5037" t="s">
        <v>1053</v>
      </c>
      <c r="B5037"/>
      <c r="C5037" t="s">
        <v>284</v>
      </c>
      <c r="D5037" t="s">
        <v>6009</v>
      </c>
      <c r="E5037" t="s">
        <v>6041</v>
      </c>
      <c r="F5037" s="67"/>
      <c r="G5037" s="67"/>
      <c r="H5037" s="67"/>
    </row>
    <row r="5038" spans="1:8" s="2" customFormat="1" x14ac:dyDescent="0.25">
      <c r="A5038" t="s">
        <v>1053</v>
      </c>
      <c r="B5038"/>
      <c r="C5038" t="s">
        <v>284</v>
      </c>
      <c r="D5038" t="s">
        <v>6009</v>
      </c>
      <c r="E5038" t="s">
        <v>6042</v>
      </c>
      <c r="F5038" s="67"/>
      <c r="G5038" s="67"/>
      <c r="H5038" s="67"/>
    </row>
    <row r="5039" spans="1:8" s="2" customFormat="1" x14ac:dyDescent="0.25">
      <c r="A5039" t="s">
        <v>1053</v>
      </c>
      <c r="B5039"/>
      <c r="C5039" t="s">
        <v>284</v>
      </c>
      <c r="D5039" t="s">
        <v>6009</v>
      </c>
      <c r="E5039" t="s">
        <v>6043</v>
      </c>
      <c r="F5039" s="67"/>
      <c r="G5039" s="67"/>
      <c r="H5039" s="67"/>
    </row>
    <row r="5040" spans="1:8" s="2" customFormat="1" x14ac:dyDescent="0.25">
      <c r="A5040" t="s">
        <v>1053</v>
      </c>
      <c r="B5040"/>
      <c r="C5040" t="s">
        <v>284</v>
      </c>
      <c r="D5040" t="s">
        <v>6009</v>
      </c>
      <c r="E5040" t="s">
        <v>6044</v>
      </c>
      <c r="F5040" s="67"/>
      <c r="G5040" s="67"/>
      <c r="H5040" s="67"/>
    </row>
    <row r="5041" spans="1:8" s="2" customFormat="1" x14ac:dyDescent="0.25">
      <c r="A5041" t="s">
        <v>1053</v>
      </c>
      <c r="B5041"/>
      <c r="C5041" t="s">
        <v>284</v>
      </c>
      <c r="D5041" t="s">
        <v>6009</v>
      </c>
      <c r="E5041" t="s">
        <v>6045</v>
      </c>
      <c r="F5041" s="67"/>
      <c r="G5041" s="67"/>
      <c r="H5041" s="67"/>
    </row>
    <row r="5042" spans="1:8" s="2" customFormat="1" x14ac:dyDescent="0.25">
      <c r="A5042" t="s">
        <v>1053</v>
      </c>
      <c r="B5042"/>
      <c r="C5042" t="s">
        <v>284</v>
      </c>
      <c r="D5042" t="s">
        <v>6009</v>
      </c>
      <c r="E5042" t="s">
        <v>6046</v>
      </c>
      <c r="F5042" s="67"/>
      <c r="G5042" s="67"/>
      <c r="H5042" s="67"/>
    </row>
    <row r="5043" spans="1:8" s="2" customFormat="1" x14ac:dyDescent="0.25">
      <c r="A5043" t="s">
        <v>1053</v>
      </c>
      <c r="B5043"/>
      <c r="C5043" t="s">
        <v>284</v>
      </c>
      <c r="D5043" t="s">
        <v>6009</v>
      </c>
      <c r="E5043" t="s">
        <v>6047</v>
      </c>
      <c r="F5043" s="67"/>
      <c r="G5043" s="67"/>
      <c r="H5043" s="67"/>
    </row>
    <row r="5044" spans="1:8" s="2" customFormat="1" x14ac:dyDescent="0.25">
      <c r="A5044" t="s">
        <v>1053</v>
      </c>
      <c r="B5044"/>
      <c r="C5044" t="s">
        <v>284</v>
      </c>
      <c r="D5044" t="s">
        <v>6009</v>
      </c>
      <c r="E5044" t="s">
        <v>6048</v>
      </c>
      <c r="F5044" s="67"/>
      <c r="G5044" s="67"/>
      <c r="H5044" s="67"/>
    </row>
    <row r="5045" spans="1:8" s="2" customFormat="1" x14ac:dyDescent="0.25">
      <c r="A5045" t="s">
        <v>1053</v>
      </c>
      <c r="B5045"/>
      <c r="C5045" t="s">
        <v>284</v>
      </c>
      <c r="D5045" t="s">
        <v>6009</v>
      </c>
      <c r="E5045" t="s">
        <v>6049</v>
      </c>
      <c r="F5045" s="67"/>
      <c r="G5045" s="67"/>
      <c r="H5045" s="67"/>
    </row>
    <row r="5046" spans="1:8" s="2" customFormat="1" x14ac:dyDescent="0.25">
      <c r="A5046" t="s">
        <v>1053</v>
      </c>
      <c r="B5046"/>
      <c r="C5046" t="s">
        <v>284</v>
      </c>
      <c r="D5046" t="s">
        <v>6009</v>
      </c>
      <c r="E5046" t="s">
        <v>6050</v>
      </c>
      <c r="F5046" s="67"/>
      <c r="G5046" s="67"/>
      <c r="H5046" s="67"/>
    </row>
    <row r="5047" spans="1:8" s="2" customFormat="1" x14ac:dyDescent="0.25">
      <c r="A5047" t="s">
        <v>1053</v>
      </c>
      <c r="B5047"/>
      <c r="C5047" t="s">
        <v>284</v>
      </c>
      <c r="D5047" t="s">
        <v>6009</v>
      </c>
      <c r="E5047" t="s">
        <v>6051</v>
      </c>
      <c r="F5047" s="67"/>
      <c r="G5047" s="67"/>
      <c r="H5047" s="67"/>
    </row>
    <row r="5048" spans="1:8" s="2" customFormat="1" x14ac:dyDescent="0.25">
      <c r="A5048" t="s">
        <v>1053</v>
      </c>
      <c r="B5048"/>
      <c r="C5048" t="s">
        <v>284</v>
      </c>
      <c r="D5048" t="s">
        <v>6009</v>
      </c>
      <c r="E5048" t="s">
        <v>6052</v>
      </c>
      <c r="F5048" s="67"/>
      <c r="G5048" s="67"/>
      <c r="H5048" s="67"/>
    </row>
    <row r="5049" spans="1:8" s="2" customFormat="1" x14ac:dyDescent="0.25">
      <c r="A5049" t="s">
        <v>1053</v>
      </c>
      <c r="B5049"/>
      <c r="C5049" t="s">
        <v>284</v>
      </c>
      <c r="D5049" t="s">
        <v>6009</v>
      </c>
      <c r="E5049" t="s">
        <v>6053</v>
      </c>
      <c r="F5049" s="67"/>
      <c r="G5049" s="67"/>
      <c r="H5049" s="67"/>
    </row>
    <row r="5050" spans="1:8" s="2" customFormat="1" x14ac:dyDescent="0.25">
      <c r="A5050" t="s">
        <v>1053</v>
      </c>
      <c r="B5050"/>
      <c r="C5050" t="s">
        <v>284</v>
      </c>
      <c r="D5050" t="s">
        <v>6009</v>
      </c>
      <c r="E5050" t="s">
        <v>6054</v>
      </c>
      <c r="F5050" s="67"/>
      <c r="G5050" s="67"/>
      <c r="H5050" s="67"/>
    </row>
    <row r="5051" spans="1:8" s="2" customFormat="1" x14ac:dyDescent="0.25">
      <c r="A5051" t="s">
        <v>1053</v>
      </c>
      <c r="B5051"/>
      <c r="C5051" t="s">
        <v>284</v>
      </c>
      <c r="D5051" t="s">
        <v>6009</v>
      </c>
      <c r="E5051" t="s">
        <v>6055</v>
      </c>
      <c r="F5051" s="67"/>
      <c r="G5051" s="67"/>
      <c r="H5051" s="67"/>
    </row>
    <row r="5052" spans="1:8" s="2" customFormat="1" x14ac:dyDescent="0.25">
      <c r="A5052" t="s">
        <v>1053</v>
      </c>
      <c r="B5052"/>
      <c r="C5052" t="s">
        <v>284</v>
      </c>
      <c r="D5052" t="s">
        <v>6009</v>
      </c>
      <c r="E5052" t="s">
        <v>6056</v>
      </c>
      <c r="F5052" s="67"/>
      <c r="G5052" s="67"/>
      <c r="H5052" s="67"/>
    </row>
    <row r="5053" spans="1:8" s="2" customFormat="1" x14ac:dyDescent="0.25">
      <c r="A5053" t="s">
        <v>1053</v>
      </c>
      <c r="B5053"/>
      <c r="C5053" t="s">
        <v>284</v>
      </c>
      <c r="D5053" t="s">
        <v>6009</v>
      </c>
      <c r="E5053" t="s">
        <v>6057</v>
      </c>
      <c r="F5053" s="67"/>
      <c r="G5053" s="67"/>
      <c r="H5053" s="67"/>
    </row>
    <row r="5054" spans="1:8" s="2" customFormat="1" x14ac:dyDescent="0.25">
      <c r="A5054" t="s">
        <v>1053</v>
      </c>
      <c r="B5054"/>
      <c r="C5054" t="s">
        <v>284</v>
      </c>
      <c r="D5054" t="s">
        <v>6009</v>
      </c>
      <c r="E5054" t="s">
        <v>6058</v>
      </c>
      <c r="F5054" s="67"/>
      <c r="G5054" s="67"/>
      <c r="H5054" s="67"/>
    </row>
    <row r="5055" spans="1:8" s="2" customFormat="1" x14ac:dyDescent="0.25">
      <c r="A5055" t="s">
        <v>1053</v>
      </c>
      <c r="B5055"/>
      <c r="C5055" t="s">
        <v>284</v>
      </c>
      <c r="D5055" t="s">
        <v>6009</v>
      </c>
      <c r="E5055" t="s">
        <v>6059</v>
      </c>
      <c r="F5055" s="67"/>
      <c r="G5055" s="67"/>
      <c r="H5055" s="67"/>
    </row>
    <row r="5056" spans="1:8" s="2" customFormat="1" x14ac:dyDescent="0.25">
      <c r="A5056" t="s">
        <v>1053</v>
      </c>
      <c r="B5056"/>
      <c r="C5056" t="s">
        <v>284</v>
      </c>
      <c r="D5056" t="s">
        <v>6009</v>
      </c>
      <c r="E5056" t="s">
        <v>6060</v>
      </c>
      <c r="F5056" s="67"/>
      <c r="G5056" s="67"/>
      <c r="H5056" s="67"/>
    </row>
    <row r="5057" spans="1:8" s="2" customFormat="1" x14ac:dyDescent="0.25">
      <c r="A5057" t="s">
        <v>1053</v>
      </c>
      <c r="B5057"/>
      <c r="C5057" t="s">
        <v>284</v>
      </c>
      <c r="D5057" t="s">
        <v>6009</v>
      </c>
      <c r="E5057" t="s">
        <v>6061</v>
      </c>
      <c r="F5057" s="67"/>
      <c r="G5057" s="67"/>
      <c r="H5057" s="67"/>
    </row>
    <row r="5058" spans="1:8" s="2" customFormat="1" x14ac:dyDescent="0.25">
      <c r="A5058" t="s">
        <v>1053</v>
      </c>
      <c r="B5058"/>
      <c r="C5058" t="s">
        <v>284</v>
      </c>
      <c r="D5058" t="s">
        <v>6009</v>
      </c>
      <c r="E5058" t="s">
        <v>6062</v>
      </c>
      <c r="F5058" s="67"/>
      <c r="G5058" s="67"/>
      <c r="H5058" s="67"/>
    </row>
    <row r="5059" spans="1:8" s="2" customFormat="1" x14ac:dyDescent="0.25">
      <c r="A5059" t="s">
        <v>1053</v>
      </c>
      <c r="B5059"/>
      <c r="C5059" t="s">
        <v>284</v>
      </c>
      <c r="D5059" t="s">
        <v>6009</v>
      </c>
      <c r="E5059" t="s">
        <v>6063</v>
      </c>
      <c r="F5059" s="67"/>
      <c r="G5059" s="67"/>
      <c r="H5059" s="67"/>
    </row>
    <row r="5060" spans="1:8" s="2" customFormat="1" x14ac:dyDescent="0.25">
      <c r="A5060" t="s">
        <v>1053</v>
      </c>
      <c r="B5060"/>
      <c r="C5060" t="s">
        <v>284</v>
      </c>
      <c r="D5060" t="s">
        <v>6009</v>
      </c>
      <c r="E5060" t="s">
        <v>6064</v>
      </c>
      <c r="F5060" s="67"/>
      <c r="G5060" s="67"/>
      <c r="H5060" s="67"/>
    </row>
    <row r="5061" spans="1:8" s="2" customFormat="1" x14ac:dyDescent="0.25">
      <c r="A5061" t="s">
        <v>1053</v>
      </c>
      <c r="B5061"/>
      <c r="C5061" t="s">
        <v>284</v>
      </c>
      <c r="D5061" t="s">
        <v>6009</v>
      </c>
      <c r="E5061" t="s">
        <v>6065</v>
      </c>
      <c r="F5061" s="67"/>
      <c r="G5061" s="67"/>
      <c r="H5061" s="67"/>
    </row>
    <row r="5062" spans="1:8" s="2" customFormat="1" x14ac:dyDescent="0.25">
      <c r="A5062" t="s">
        <v>1053</v>
      </c>
      <c r="B5062"/>
      <c r="C5062" t="s">
        <v>284</v>
      </c>
      <c r="D5062" t="s">
        <v>6009</v>
      </c>
      <c r="E5062" t="s">
        <v>6066</v>
      </c>
      <c r="F5062" s="67"/>
      <c r="G5062" s="67"/>
      <c r="H5062" s="67"/>
    </row>
    <row r="5063" spans="1:8" s="2" customFormat="1" x14ac:dyDescent="0.25">
      <c r="A5063" t="s">
        <v>1053</v>
      </c>
      <c r="B5063"/>
      <c r="C5063" t="s">
        <v>284</v>
      </c>
      <c r="D5063" t="s">
        <v>6009</v>
      </c>
      <c r="E5063" t="s">
        <v>6067</v>
      </c>
      <c r="F5063" s="67"/>
      <c r="G5063" s="67"/>
      <c r="H5063" s="67"/>
    </row>
    <row r="5064" spans="1:8" s="2" customFormat="1" x14ac:dyDescent="0.25">
      <c r="A5064" t="s">
        <v>1053</v>
      </c>
      <c r="B5064"/>
      <c r="C5064" t="s">
        <v>284</v>
      </c>
      <c r="D5064" t="s">
        <v>6009</v>
      </c>
      <c r="E5064" t="s">
        <v>6068</v>
      </c>
      <c r="F5064" s="67"/>
      <c r="G5064" s="67"/>
      <c r="H5064" s="67"/>
    </row>
    <row r="5065" spans="1:8" s="2" customFormat="1" x14ac:dyDescent="0.25">
      <c r="A5065" t="s">
        <v>1053</v>
      </c>
      <c r="B5065"/>
      <c r="C5065" t="s">
        <v>284</v>
      </c>
      <c r="D5065"/>
      <c r="E5065" t="s">
        <v>6069</v>
      </c>
      <c r="F5065" s="67"/>
      <c r="G5065" s="67"/>
      <c r="H5065" s="67"/>
    </row>
    <row r="5066" spans="1:8" s="2" customFormat="1" x14ac:dyDescent="0.25">
      <c r="A5066" t="s">
        <v>1053</v>
      </c>
      <c r="B5066"/>
      <c r="C5066" t="s">
        <v>284</v>
      </c>
      <c r="D5066"/>
      <c r="E5066" t="s">
        <v>6070</v>
      </c>
      <c r="F5066" s="67"/>
      <c r="G5066" s="67"/>
      <c r="H5066" s="67"/>
    </row>
    <row r="5067" spans="1:8" s="2" customFormat="1" x14ac:dyDescent="0.25">
      <c r="A5067" t="s">
        <v>1053</v>
      </c>
      <c r="B5067"/>
      <c r="C5067" t="s">
        <v>284</v>
      </c>
      <c r="D5067"/>
      <c r="E5067" t="s">
        <v>6071</v>
      </c>
      <c r="F5067" s="67"/>
      <c r="G5067" s="67"/>
      <c r="H5067" s="67"/>
    </row>
    <row r="5068" spans="1:8" s="2" customFormat="1" x14ac:dyDescent="0.25">
      <c r="A5068" t="s">
        <v>1053</v>
      </c>
      <c r="B5068"/>
      <c r="C5068" t="s">
        <v>284</v>
      </c>
      <c r="D5068"/>
      <c r="E5068" t="s">
        <v>6072</v>
      </c>
      <c r="F5068" s="67"/>
      <c r="G5068" s="67"/>
      <c r="H5068" s="67"/>
    </row>
    <row r="5069" spans="1:8" s="2" customFormat="1" x14ac:dyDescent="0.25">
      <c r="A5069" t="s">
        <v>1053</v>
      </c>
      <c r="B5069"/>
      <c r="C5069" t="s">
        <v>284</v>
      </c>
      <c r="D5069"/>
      <c r="E5069" t="s">
        <v>6073</v>
      </c>
      <c r="F5069" s="67"/>
      <c r="G5069" s="67"/>
      <c r="H5069" s="67"/>
    </row>
    <row r="5070" spans="1:8" s="2" customFormat="1" x14ac:dyDescent="0.25">
      <c r="A5070" t="s">
        <v>1053</v>
      </c>
      <c r="B5070"/>
      <c r="C5070" t="s">
        <v>284</v>
      </c>
      <c r="D5070"/>
      <c r="E5070" t="s">
        <v>6074</v>
      </c>
      <c r="F5070" s="67"/>
      <c r="G5070" s="67"/>
      <c r="H5070" s="67"/>
    </row>
    <row r="5071" spans="1:8" s="2" customFormat="1" x14ac:dyDescent="0.25">
      <c r="A5071" t="s">
        <v>1053</v>
      </c>
      <c r="B5071"/>
      <c r="C5071" t="s">
        <v>284</v>
      </c>
      <c r="D5071"/>
      <c r="E5071" t="s">
        <v>6075</v>
      </c>
      <c r="F5071" s="67"/>
      <c r="G5071" s="67"/>
      <c r="H5071" s="67"/>
    </row>
    <row r="5072" spans="1:8" s="2" customFormat="1" x14ac:dyDescent="0.25">
      <c r="A5072" t="s">
        <v>1053</v>
      </c>
      <c r="B5072"/>
      <c r="C5072" t="s">
        <v>284</v>
      </c>
      <c r="D5072"/>
      <c r="E5072" t="s">
        <v>6076</v>
      </c>
      <c r="F5072" s="67"/>
      <c r="G5072" s="67"/>
      <c r="H5072" s="67"/>
    </row>
    <row r="5073" spans="1:8" s="2" customFormat="1" x14ac:dyDescent="0.25">
      <c r="A5073" t="s">
        <v>1053</v>
      </c>
      <c r="B5073"/>
      <c r="C5073" t="s">
        <v>284</v>
      </c>
      <c r="D5073"/>
      <c r="E5073" t="s">
        <v>6077</v>
      </c>
      <c r="F5073" s="67"/>
      <c r="G5073" s="67"/>
      <c r="H5073" s="67"/>
    </row>
    <row r="5074" spans="1:8" s="2" customFormat="1" x14ac:dyDescent="0.25">
      <c r="A5074" t="s">
        <v>1053</v>
      </c>
      <c r="B5074"/>
      <c r="C5074" t="s">
        <v>284</v>
      </c>
      <c r="D5074"/>
      <c r="E5074" t="s">
        <v>6078</v>
      </c>
      <c r="F5074" s="67"/>
      <c r="G5074" s="67"/>
      <c r="H5074" s="67"/>
    </row>
    <row r="5075" spans="1:8" s="2" customFormat="1" x14ac:dyDescent="0.25">
      <c r="A5075" t="s">
        <v>1053</v>
      </c>
      <c r="B5075"/>
      <c r="C5075" t="s">
        <v>284</v>
      </c>
      <c r="D5075"/>
      <c r="E5075" t="s">
        <v>6079</v>
      </c>
      <c r="F5075" s="67"/>
      <c r="G5075" s="67"/>
      <c r="H5075" s="67"/>
    </row>
    <row r="5076" spans="1:8" s="2" customFormat="1" x14ac:dyDescent="0.25">
      <c r="A5076" t="s">
        <v>1053</v>
      </c>
      <c r="B5076"/>
      <c r="C5076" t="s">
        <v>284</v>
      </c>
      <c r="D5076"/>
      <c r="E5076" t="s">
        <v>6080</v>
      </c>
      <c r="F5076" s="67"/>
      <c r="G5076" s="67"/>
      <c r="H5076" s="67"/>
    </row>
    <row r="5077" spans="1:8" s="2" customFormat="1" x14ac:dyDescent="0.25">
      <c r="A5077" t="s">
        <v>1053</v>
      </c>
      <c r="B5077"/>
      <c r="C5077" t="s">
        <v>284</v>
      </c>
      <c r="D5077"/>
      <c r="E5077" t="s">
        <v>6081</v>
      </c>
      <c r="F5077" s="67"/>
      <c r="G5077" s="67"/>
      <c r="H5077" s="67"/>
    </row>
    <row r="5078" spans="1:8" s="2" customFormat="1" x14ac:dyDescent="0.25">
      <c r="A5078" t="s">
        <v>1053</v>
      </c>
      <c r="B5078"/>
      <c r="C5078" t="s">
        <v>284</v>
      </c>
      <c r="D5078"/>
      <c r="E5078" t="s">
        <v>6082</v>
      </c>
      <c r="F5078" s="67"/>
      <c r="G5078" s="67"/>
      <c r="H5078" s="67"/>
    </row>
    <row r="5079" spans="1:8" s="2" customFormat="1" x14ac:dyDescent="0.25">
      <c r="A5079" t="s">
        <v>1053</v>
      </c>
      <c r="B5079"/>
      <c r="C5079" t="s">
        <v>284</v>
      </c>
      <c r="D5079"/>
      <c r="E5079" t="s">
        <v>6083</v>
      </c>
      <c r="F5079" s="67"/>
      <c r="G5079" s="67"/>
      <c r="H5079" s="67"/>
    </row>
    <row r="5080" spans="1:8" s="2" customFormat="1" x14ac:dyDescent="0.25">
      <c r="A5080" t="s">
        <v>1053</v>
      </c>
      <c r="B5080"/>
      <c r="C5080" t="s">
        <v>284</v>
      </c>
      <c r="D5080"/>
      <c r="E5080" t="s">
        <v>6084</v>
      </c>
      <c r="F5080" s="67"/>
      <c r="G5080" s="67"/>
      <c r="H5080" s="67"/>
    </row>
    <row r="5081" spans="1:8" s="2" customFormat="1" x14ac:dyDescent="0.25">
      <c r="A5081" t="s">
        <v>1053</v>
      </c>
      <c r="B5081"/>
      <c r="C5081" t="s">
        <v>284</v>
      </c>
      <c r="D5081"/>
      <c r="E5081" t="s">
        <v>6085</v>
      </c>
      <c r="F5081" s="67"/>
      <c r="G5081" s="67"/>
      <c r="H5081" s="67"/>
    </row>
    <row r="5082" spans="1:8" s="2" customFormat="1" x14ac:dyDescent="0.25">
      <c r="A5082" t="s">
        <v>1053</v>
      </c>
      <c r="B5082"/>
      <c r="C5082" t="s">
        <v>284</v>
      </c>
      <c r="D5082"/>
      <c r="E5082" t="s">
        <v>6086</v>
      </c>
      <c r="F5082" s="67"/>
      <c r="G5082" s="67"/>
      <c r="H5082" s="67"/>
    </row>
    <row r="5083" spans="1:8" s="2" customFormat="1" x14ac:dyDescent="0.25">
      <c r="A5083" t="s">
        <v>1053</v>
      </c>
      <c r="B5083"/>
      <c r="C5083" t="s">
        <v>284</v>
      </c>
      <c r="D5083"/>
      <c r="E5083" t="s">
        <v>6087</v>
      </c>
      <c r="F5083" s="67"/>
      <c r="G5083" s="67"/>
      <c r="H5083" s="67"/>
    </row>
    <row r="5084" spans="1:8" s="2" customFormat="1" x14ac:dyDescent="0.25">
      <c r="A5084" t="s">
        <v>1053</v>
      </c>
      <c r="B5084"/>
      <c r="C5084" t="s">
        <v>284</v>
      </c>
      <c r="D5084"/>
      <c r="E5084" t="s">
        <v>6088</v>
      </c>
      <c r="F5084" s="67"/>
      <c r="G5084" s="67"/>
      <c r="H5084" s="67"/>
    </row>
    <row r="5085" spans="1:8" s="2" customFormat="1" x14ac:dyDescent="0.25">
      <c r="A5085" t="s">
        <v>1053</v>
      </c>
      <c r="B5085"/>
      <c r="C5085" t="s">
        <v>284</v>
      </c>
      <c r="D5085"/>
      <c r="E5085" t="s">
        <v>6089</v>
      </c>
      <c r="F5085" s="67"/>
      <c r="G5085" s="67"/>
      <c r="H5085" s="67"/>
    </row>
    <row r="5086" spans="1:8" s="2" customFormat="1" x14ac:dyDescent="0.25">
      <c r="A5086" t="s">
        <v>1053</v>
      </c>
      <c r="B5086"/>
      <c r="C5086" t="s">
        <v>284</v>
      </c>
      <c r="D5086"/>
      <c r="E5086" t="s">
        <v>6090</v>
      </c>
      <c r="F5086" s="67"/>
      <c r="G5086" s="67"/>
      <c r="H5086" s="67"/>
    </row>
    <row r="5087" spans="1:8" s="2" customFormat="1" x14ac:dyDescent="0.25">
      <c r="A5087" t="s">
        <v>1053</v>
      </c>
      <c r="B5087"/>
      <c r="C5087" t="s">
        <v>284</v>
      </c>
      <c r="D5087"/>
      <c r="E5087" t="s">
        <v>6091</v>
      </c>
      <c r="F5087" s="67"/>
      <c r="G5087" s="67"/>
      <c r="H5087" s="67"/>
    </row>
    <row r="5088" spans="1:8" s="2" customFormat="1" x14ac:dyDescent="0.25">
      <c r="A5088" t="s">
        <v>1053</v>
      </c>
      <c r="B5088"/>
      <c r="C5088" t="s">
        <v>284</v>
      </c>
      <c r="D5088"/>
      <c r="E5088" t="s">
        <v>6092</v>
      </c>
      <c r="F5088" s="67"/>
      <c r="G5088" s="67"/>
      <c r="H5088" s="67"/>
    </row>
    <row r="5089" spans="1:8" s="2" customFormat="1" x14ac:dyDescent="0.25">
      <c r="A5089" t="s">
        <v>1053</v>
      </c>
      <c r="B5089"/>
      <c r="C5089" t="s">
        <v>284</v>
      </c>
      <c r="D5089"/>
      <c r="E5089" t="s">
        <v>6093</v>
      </c>
      <c r="F5089" s="67"/>
      <c r="G5089" s="67"/>
      <c r="H5089" s="67"/>
    </row>
    <row r="5090" spans="1:8" s="2" customFormat="1" x14ac:dyDescent="0.25">
      <c r="A5090" t="s">
        <v>1053</v>
      </c>
      <c r="B5090"/>
      <c r="C5090" t="s">
        <v>284</v>
      </c>
      <c r="D5090"/>
      <c r="E5090" t="s">
        <v>6094</v>
      </c>
      <c r="F5090" s="67"/>
      <c r="G5090" s="67"/>
      <c r="H5090" s="67"/>
    </row>
    <row r="5091" spans="1:8" s="2" customFormat="1" x14ac:dyDescent="0.25">
      <c r="A5091" t="s">
        <v>1053</v>
      </c>
      <c r="B5091"/>
      <c r="C5091" t="s">
        <v>284</v>
      </c>
      <c r="D5091"/>
      <c r="E5091" t="s">
        <v>6095</v>
      </c>
      <c r="F5091" s="67"/>
      <c r="G5091" s="67"/>
      <c r="H5091" s="67"/>
    </row>
    <row r="5092" spans="1:8" s="2" customFormat="1" x14ac:dyDescent="0.25">
      <c r="A5092" t="s">
        <v>1053</v>
      </c>
      <c r="B5092"/>
      <c r="C5092" t="s">
        <v>284</v>
      </c>
      <c r="D5092"/>
      <c r="E5092" t="s">
        <v>6096</v>
      </c>
      <c r="F5092" s="67"/>
      <c r="G5092" s="67"/>
      <c r="H5092" s="67"/>
    </row>
    <row r="5093" spans="1:8" s="2" customFormat="1" x14ac:dyDescent="0.25">
      <c r="A5093" t="s">
        <v>1053</v>
      </c>
      <c r="B5093"/>
      <c r="C5093" t="s">
        <v>284</v>
      </c>
      <c r="D5093"/>
      <c r="E5093" t="s">
        <v>6097</v>
      </c>
      <c r="F5093" s="67"/>
      <c r="G5093" s="67"/>
      <c r="H5093" s="67"/>
    </row>
    <row r="5094" spans="1:8" s="2" customFormat="1" x14ac:dyDescent="0.25">
      <c r="A5094" t="s">
        <v>1053</v>
      </c>
      <c r="B5094"/>
      <c r="C5094" t="s">
        <v>284</v>
      </c>
      <c r="D5094"/>
      <c r="E5094" t="s">
        <v>6098</v>
      </c>
      <c r="F5094" s="67"/>
      <c r="G5094" s="67"/>
      <c r="H5094" s="67"/>
    </row>
    <row r="5095" spans="1:8" s="2" customFormat="1" x14ac:dyDescent="0.25">
      <c r="A5095" t="s">
        <v>1053</v>
      </c>
      <c r="B5095"/>
      <c r="C5095" t="s">
        <v>284</v>
      </c>
      <c r="D5095"/>
      <c r="E5095" t="s">
        <v>6099</v>
      </c>
      <c r="F5095" s="67"/>
      <c r="G5095" s="67"/>
      <c r="H5095" s="67"/>
    </row>
    <row r="5096" spans="1:8" s="2" customFormat="1" x14ac:dyDescent="0.25">
      <c r="A5096" t="s">
        <v>1053</v>
      </c>
      <c r="B5096"/>
      <c r="C5096" t="s">
        <v>6100</v>
      </c>
      <c r="D5096" t="s">
        <v>6009</v>
      </c>
      <c r="E5096" t="s">
        <v>6101</v>
      </c>
      <c r="F5096" s="67"/>
      <c r="G5096" s="67"/>
      <c r="H5096" s="67"/>
    </row>
    <row r="5097" spans="1:8" s="2" customFormat="1" x14ac:dyDescent="0.25">
      <c r="A5097" t="s">
        <v>1053</v>
      </c>
      <c r="B5097"/>
      <c r="C5097" t="s">
        <v>6100</v>
      </c>
      <c r="D5097" t="s">
        <v>6009</v>
      </c>
      <c r="E5097" t="s">
        <v>6102</v>
      </c>
      <c r="F5097" s="67"/>
      <c r="G5097" s="67"/>
      <c r="H5097" s="67"/>
    </row>
    <row r="5098" spans="1:8" s="2" customFormat="1" x14ac:dyDescent="0.25">
      <c r="A5098" t="s">
        <v>1053</v>
      </c>
      <c r="B5098"/>
      <c r="C5098" t="s">
        <v>879</v>
      </c>
      <c r="D5098"/>
      <c r="E5098" t="s">
        <v>6103</v>
      </c>
      <c r="F5098" s="67"/>
      <c r="G5098" s="67"/>
      <c r="H5098" s="67"/>
    </row>
    <row r="5099" spans="1:8" s="2" customFormat="1" x14ac:dyDescent="0.25">
      <c r="A5099" t="s">
        <v>1053</v>
      </c>
      <c r="B5099"/>
      <c r="C5099" t="s">
        <v>879</v>
      </c>
      <c r="D5099"/>
      <c r="E5099" t="s">
        <v>6104</v>
      </c>
      <c r="F5099" s="67"/>
      <c r="G5099" s="67"/>
      <c r="H5099" s="67"/>
    </row>
    <row r="5100" spans="1:8" s="2" customFormat="1" x14ac:dyDescent="0.25">
      <c r="A5100" t="s">
        <v>1053</v>
      </c>
      <c r="B5100"/>
      <c r="C5100" t="s">
        <v>879</v>
      </c>
      <c r="D5100"/>
      <c r="E5100" t="s">
        <v>6105</v>
      </c>
      <c r="F5100" s="67"/>
      <c r="G5100" s="67"/>
      <c r="H5100" s="67"/>
    </row>
    <row r="5101" spans="1:8" s="2" customFormat="1" x14ac:dyDescent="0.25">
      <c r="A5101" t="s">
        <v>1053</v>
      </c>
      <c r="B5101"/>
      <c r="C5101" t="s">
        <v>879</v>
      </c>
      <c r="D5101"/>
      <c r="E5101" t="s">
        <v>6106</v>
      </c>
      <c r="F5101" s="67"/>
      <c r="G5101" s="67"/>
      <c r="H5101" s="67"/>
    </row>
    <row r="5102" spans="1:8" s="2" customFormat="1" x14ac:dyDescent="0.25">
      <c r="A5102" t="s">
        <v>1053</v>
      </c>
      <c r="B5102"/>
      <c r="C5102" t="s">
        <v>879</v>
      </c>
      <c r="D5102"/>
      <c r="E5102" t="s">
        <v>6107</v>
      </c>
      <c r="F5102" s="67"/>
      <c r="G5102" s="67"/>
      <c r="H5102" s="67"/>
    </row>
    <row r="5103" spans="1:8" s="2" customFormat="1" x14ac:dyDescent="0.25">
      <c r="A5103" t="s">
        <v>1053</v>
      </c>
      <c r="B5103"/>
      <c r="C5103" t="s">
        <v>879</v>
      </c>
      <c r="D5103"/>
      <c r="E5103" t="s">
        <v>6108</v>
      </c>
      <c r="F5103" s="67"/>
      <c r="G5103" s="67"/>
      <c r="H5103" s="67"/>
    </row>
    <row r="5104" spans="1:8" s="2" customFormat="1" x14ac:dyDescent="0.25">
      <c r="A5104" t="s">
        <v>1053</v>
      </c>
      <c r="B5104"/>
      <c r="C5104" t="s">
        <v>879</v>
      </c>
      <c r="D5104"/>
      <c r="E5104" t="s">
        <v>6109</v>
      </c>
      <c r="F5104" s="67"/>
      <c r="G5104" s="67"/>
      <c r="H5104" s="67"/>
    </row>
    <row r="5105" spans="1:8" s="2" customFormat="1" x14ac:dyDescent="0.25">
      <c r="A5105" t="s">
        <v>1053</v>
      </c>
      <c r="B5105"/>
      <c r="C5105" t="s">
        <v>879</v>
      </c>
      <c r="D5105"/>
      <c r="E5105" t="s">
        <v>6110</v>
      </c>
      <c r="F5105" s="67"/>
      <c r="G5105" s="67"/>
      <c r="H5105" s="67"/>
    </row>
    <row r="5106" spans="1:8" s="2" customFormat="1" x14ac:dyDescent="0.25">
      <c r="A5106" t="s">
        <v>1053</v>
      </c>
      <c r="B5106"/>
      <c r="C5106" t="s">
        <v>879</v>
      </c>
      <c r="D5106"/>
      <c r="E5106" t="s">
        <v>6111</v>
      </c>
      <c r="F5106" s="67"/>
      <c r="G5106" s="67"/>
      <c r="H5106" s="67"/>
    </row>
    <row r="5107" spans="1:8" s="2" customFormat="1" x14ac:dyDescent="0.25">
      <c r="A5107" t="s">
        <v>1053</v>
      </c>
      <c r="B5107"/>
      <c r="C5107" t="s">
        <v>879</v>
      </c>
      <c r="D5107"/>
      <c r="E5107" t="s">
        <v>6112</v>
      </c>
      <c r="F5107" s="67"/>
      <c r="G5107" s="67"/>
      <c r="H5107" s="67"/>
    </row>
    <row r="5108" spans="1:8" s="2" customFormat="1" x14ac:dyDescent="0.25">
      <c r="A5108" t="s">
        <v>1053</v>
      </c>
      <c r="B5108"/>
      <c r="C5108" t="s">
        <v>879</v>
      </c>
      <c r="D5108"/>
      <c r="E5108" t="s">
        <v>6113</v>
      </c>
      <c r="F5108" s="67"/>
      <c r="G5108" s="67"/>
      <c r="H5108" s="67"/>
    </row>
    <row r="5109" spans="1:8" s="2" customFormat="1" x14ac:dyDescent="0.25">
      <c r="A5109" t="s">
        <v>1053</v>
      </c>
      <c r="B5109"/>
      <c r="C5109" t="s">
        <v>879</v>
      </c>
      <c r="D5109"/>
      <c r="E5109" t="s">
        <v>6114</v>
      </c>
      <c r="F5109" s="67"/>
      <c r="G5109" s="67"/>
      <c r="H5109" s="67"/>
    </row>
    <row r="5110" spans="1:8" s="2" customFormat="1" x14ac:dyDescent="0.25">
      <c r="A5110" t="s">
        <v>1053</v>
      </c>
      <c r="B5110"/>
      <c r="C5110" t="s">
        <v>879</v>
      </c>
      <c r="D5110"/>
      <c r="E5110" t="s">
        <v>6115</v>
      </c>
      <c r="F5110" s="67"/>
      <c r="G5110" s="67"/>
      <c r="H5110" s="67"/>
    </row>
    <row r="5111" spans="1:8" s="2" customFormat="1" x14ac:dyDescent="0.25">
      <c r="A5111" t="s">
        <v>1053</v>
      </c>
      <c r="B5111"/>
      <c r="C5111" t="s">
        <v>879</v>
      </c>
      <c r="D5111"/>
      <c r="E5111" t="s">
        <v>6116</v>
      </c>
      <c r="F5111" s="67"/>
      <c r="G5111" s="67"/>
      <c r="H5111" s="67"/>
    </row>
    <row r="5112" spans="1:8" s="2" customFormat="1" x14ac:dyDescent="0.25">
      <c r="A5112" t="s">
        <v>1053</v>
      </c>
      <c r="B5112"/>
      <c r="C5112" t="s">
        <v>879</v>
      </c>
      <c r="D5112"/>
      <c r="E5112" t="s">
        <v>6117</v>
      </c>
      <c r="F5112" s="67"/>
      <c r="G5112" s="67"/>
      <c r="H5112" s="67"/>
    </row>
    <row r="5113" spans="1:8" s="2" customFormat="1" x14ac:dyDescent="0.25">
      <c r="A5113" t="s">
        <v>1053</v>
      </c>
      <c r="B5113"/>
      <c r="C5113" t="s">
        <v>879</v>
      </c>
      <c r="D5113"/>
      <c r="E5113" t="s">
        <v>6118</v>
      </c>
      <c r="F5113" s="67"/>
      <c r="G5113" s="67"/>
      <c r="H5113" s="67"/>
    </row>
    <row r="5114" spans="1:8" s="2" customFormat="1" x14ac:dyDescent="0.25">
      <c r="A5114" t="s">
        <v>1053</v>
      </c>
      <c r="B5114"/>
      <c r="C5114" t="s">
        <v>879</v>
      </c>
      <c r="D5114"/>
      <c r="E5114" t="s">
        <v>6119</v>
      </c>
      <c r="F5114" s="67"/>
      <c r="G5114" s="67"/>
      <c r="H5114" s="67"/>
    </row>
    <row r="5115" spans="1:8" s="2" customFormat="1" x14ac:dyDescent="0.25">
      <c r="A5115" t="s">
        <v>1053</v>
      </c>
      <c r="B5115"/>
      <c r="C5115" t="s">
        <v>879</v>
      </c>
      <c r="D5115"/>
      <c r="E5115" t="s">
        <v>6120</v>
      </c>
      <c r="F5115" s="67"/>
      <c r="G5115" s="67"/>
      <c r="H5115" s="67"/>
    </row>
    <row r="5116" spans="1:8" s="2" customFormat="1" x14ac:dyDescent="0.25">
      <c r="A5116" t="s">
        <v>1053</v>
      </c>
      <c r="B5116"/>
      <c r="C5116" t="s">
        <v>879</v>
      </c>
      <c r="D5116"/>
      <c r="E5116" t="s">
        <v>6121</v>
      </c>
      <c r="F5116" s="67"/>
      <c r="G5116" s="67"/>
      <c r="H5116" s="67"/>
    </row>
    <row r="5117" spans="1:8" s="2" customFormat="1" x14ac:dyDescent="0.25">
      <c r="A5117" t="s">
        <v>1053</v>
      </c>
      <c r="B5117"/>
      <c r="C5117" t="s">
        <v>879</v>
      </c>
      <c r="D5117"/>
      <c r="E5117" t="s">
        <v>6122</v>
      </c>
      <c r="F5117" s="67"/>
      <c r="G5117" s="67"/>
      <c r="H5117" s="67"/>
    </row>
    <row r="5118" spans="1:8" s="2" customFormat="1" x14ac:dyDescent="0.25">
      <c r="A5118" t="s">
        <v>1053</v>
      </c>
      <c r="B5118"/>
      <c r="C5118" t="s">
        <v>879</v>
      </c>
      <c r="D5118"/>
      <c r="E5118" t="s">
        <v>6123</v>
      </c>
      <c r="F5118" s="67"/>
      <c r="G5118" s="67"/>
      <c r="H5118" s="67"/>
    </row>
    <row r="5119" spans="1:8" s="2" customFormat="1" x14ac:dyDescent="0.25">
      <c r="A5119" t="s">
        <v>1053</v>
      </c>
      <c r="B5119"/>
      <c r="C5119" t="s">
        <v>879</v>
      </c>
      <c r="D5119"/>
      <c r="E5119" t="s">
        <v>6124</v>
      </c>
      <c r="F5119" s="67"/>
      <c r="G5119" s="67"/>
      <c r="H5119" s="67"/>
    </row>
    <row r="5120" spans="1:8" s="2" customFormat="1" x14ac:dyDescent="0.25">
      <c r="A5120" t="s">
        <v>1053</v>
      </c>
      <c r="B5120"/>
      <c r="C5120" t="s">
        <v>286</v>
      </c>
      <c r="D5120"/>
      <c r="E5120" t="s">
        <v>6125</v>
      </c>
      <c r="F5120" s="67"/>
      <c r="G5120" s="67"/>
      <c r="H5120" s="67"/>
    </row>
    <row r="5121" spans="1:8" s="2" customFormat="1" x14ac:dyDescent="0.25">
      <c r="A5121" t="s">
        <v>1053</v>
      </c>
      <c r="B5121"/>
      <c r="C5121" t="s">
        <v>286</v>
      </c>
      <c r="D5121"/>
      <c r="E5121" t="s">
        <v>6126</v>
      </c>
      <c r="F5121" s="67"/>
      <c r="G5121" s="67"/>
      <c r="H5121" s="67"/>
    </row>
    <row r="5122" spans="1:8" s="2" customFormat="1" x14ac:dyDescent="0.25">
      <c r="A5122" t="s">
        <v>1053</v>
      </c>
      <c r="B5122"/>
      <c r="C5122" t="s">
        <v>286</v>
      </c>
      <c r="D5122"/>
      <c r="E5122" t="s">
        <v>6127</v>
      </c>
      <c r="F5122" s="67"/>
      <c r="G5122" s="67"/>
      <c r="H5122" s="67"/>
    </row>
    <row r="5123" spans="1:8" s="2" customFormat="1" x14ac:dyDescent="0.25">
      <c r="A5123" t="s">
        <v>1053</v>
      </c>
      <c r="B5123"/>
      <c r="C5123" t="s">
        <v>286</v>
      </c>
      <c r="D5123"/>
      <c r="E5123" t="s">
        <v>2626</v>
      </c>
      <c r="F5123" s="67"/>
      <c r="G5123" s="67"/>
      <c r="H5123" s="67"/>
    </row>
    <row r="5124" spans="1:8" s="2" customFormat="1" x14ac:dyDescent="0.25">
      <c r="A5124" t="s">
        <v>1053</v>
      </c>
      <c r="B5124"/>
      <c r="C5124" t="s">
        <v>286</v>
      </c>
      <c r="D5124"/>
      <c r="E5124" t="s">
        <v>6128</v>
      </c>
      <c r="F5124" s="67"/>
      <c r="G5124" s="67"/>
      <c r="H5124" s="67"/>
    </row>
    <row r="5125" spans="1:8" s="2" customFormat="1" x14ac:dyDescent="0.25">
      <c r="A5125" t="s">
        <v>1053</v>
      </c>
      <c r="B5125"/>
      <c r="C5125" t="s">
        <v>286</v>
      </c>
      <c r="D5125"/>
      <c r="E5125" t="s">
        <v>6129</v>
      </c>
      <c r="F5125" s="67"/>
      <c r="G5125" s="67"/>
      <c r="H5125" s="67"/>
    </row>
    <row r="5126" spans="1:8" s="2" customFormat="1" x14ac:dyDescent="0.25">
      <c r="A5126" t="s">
        <v>1053</v>
      </c>
      <c r="B5126"/>
      <c r="C5126" t="s">
        <v>286</v>
      </c>
      <c r="D5126"/>
      <c r="E5126" t="s">
        <v>6130</v>
      </c>
      <c r="F5126" s="67"/>
      <c r="G5126" s="67"/>
      <c r="H5126" s="67"/>
    </row>
    <row r="5127" spans="1:8" s="2" customFormat="1" x14ac:dyDescent="0.25">
      <c r="A5127" t="s">
        <v>1053</v>
      </c>
      <c r="B5127"/>
      <c r="C5127" t="s">
        <v>286</v>
      </c>
      <c r="D5127"/>
      <c r="E5127" t="s">
        <v>6131</v>
      </c>
      <c r="F5127" s="67"/>
      <c r="G5127" s="67"/>
      <c r="H5127" s="67"/>
    </row>
    <row r="5128" spans="1:8" s="2" customFormat="1" x14ac:dyDescent="0.25">
      <c r="A5128" t="s">
        <v>1053</v>
      </c>
      <c r="B5128"/>
      <c r="C5128" t="s">
        <v>286</v>
      </c>
      <c r="D5128"/>
      <c r="E5128" t="s">
        <v>6132</v>
      </c>
      <c r="F5128" s="67"/>
      <c r="G5128" s="67"/>
      <c r="H5128" s="67"/>
    </row>
    <row r="5129" spans="1:8" s="2" customFormat="1" x14ac:dyDescent="0.25">
      <c r="A5129" t="s">
        <v>1053</v>
      </c>
      <c r="B5129"/>
      <c r="C5129" t="s">
        <v>286</v>
      </c>
      <c r="D5129"/>
      <c r="E5129" t="s">
        <v>6133</v>
      </c>
      <c r="F5129" s="67"/>
      <c r="G5129" s="67"/>
      <c r="H5129" s="67"/>
    </row>
    <row r="5130" spans="1:8" s="2" customFormat="1" x14ac:dyDescent="0.25">
      <c r="A5130" t="s">
        <v>1053</v>
      </c>
      <c r="B5130"/>
      <c r="C5130" t="s">
        <v>286</v>
      </c>
      <c r="D5130"/>
      <c r="E5130" t="s">
        <v>6134</v>
      </c>
      <c r="F5130" s="67"/>
      <c r="G5130" s="67"/>
      <c r="H5130" s="67"/>
    </row>
    <row r="5131" spans="1:8" s="2" customFormat="1" x14ac:dyDescent="0.25">
      <c r="A5131" t="s">
        <v>1053</v>
      </c>
      <c r="B5131"/>
      <c r="C5131" t="s">
        <v>286</v>
      </c>
      <c r="D5131"/>
      <c r="E5131" t="s">
        <v>6135</v>
      </c>
      <c r="F5131" s="67"/>
      <c r="G5131" s="67"/>
      <c r="H5131" s="67"/>
    </row>
    <row r="5132" spans="1:8" s="2" customFormat="1" x14ac:dyDescent="0.25">
      <c r="A5132" t="s">
        <v>1053</v>
      </c>
      <c r="B5132"/>
      <c r="C5132" t="s">
        <v>286</v>
      </c>
      <c r="D5132"/>
      <c r="E5132" t="s">
        <v>6136</v>
      </c>
      <c r="F5132" s="67"/>
      <c r="G5132" s="67"/>
      <c r="H5132" s="67"/>
    </row>
    <row r="5133" spans="1:8" s="2" customFormat="1" x14ac:dyDescent="0.25">
      <c r="A5133" t="s">
        <v>1053</v>
      </c>
      <c r="B5133"/>
      <c r="C5133" t="s">
        <v>286</v>
      </c>
      <c r="D5133"/>
      <c r="E5133" t="s">
        <v>6137</v>
      </c>
      <c r="F5133" s="67"/>
      <c r="G5133" s="67"/>
      <c r="H5133" s="67"/>
    </row>
    <row r="5134" spans="1:8" s="2" customFormat="1" x14ac:dyDescent="0.25">
      <c r="A5134" t="s">
        <v>1053</v>
      </c>
      <c r="B5134"/>
      <c r="C5134" t="s">
        <v>286</v>
      </c>
      <c r="D5134"/>
      <c r="E5134" t="s">
        <v>6138</v>
      </c>
      <c r="F5134" s="67"/>
      <c r="G5134" s="67"/>
      <c r="H5134" s="67"/>
    </row>
    <row r="5135" spans="1:8" s="2" customFormat="1" x14ac:dyDescent="0.25">
      <c r="A5135" t="s">
        <v>1053</v>
      </c>
      <c r="B5135"/>
      <c r="C5135" t="s">
        <v>286</v>
      </c>
      <c r="D5135"/>
      <c r="E5135" t="s">
        <v>6139</v>
      </c>
      <c r="F5135" s="67"/>
      <c r="G5135" s="67"/>
      <c r="H5135" s="67"/>
    </row>
    <row r="5136" spans="1:8" s="2" customFormat="1" x14ac:dyDescent="0.25">
      <c r="A5136" t="s">
        <v>1053</v>
      </c>
      <c r="B5136"/>
      <c r="C5136" t="s">
        <v>286</v>
      </c>
      <c r="D5136"/>
      <c r="E5136" t="s">
        <v>6140</v>
      </c>
      <c r="F5136" s="67"/>
      <c r="G5136" s="67"/>
      <c r="H5136" s="67"/>
    </row>
    <row r="5137" spans="1:8" s="2" customFormat="1" x14ac:dyDescent="0.25">
      <c r="A5137" t="s">
        <v>1053</v>
      </c>
      <c r="B5137"/>
      <c r="C5137" t="s">
        <v>6141</v>
      </c>
      <c r="D5137"/>
      <c r="E5137" t="s">
        <v>6142</v>
      </c>
      <c r="F5137" s="67"/>
      <c r="G5137" s="67"/>
      <c r="H5137" s="67"/>
    </row>
    <row r="5138" spans="1:8" s="2" customFormat="1" x14ac:dyDescent="0.25">
      <c r="A5138" t="s">
        <v>1053</v>
      </c>
      <c r="B5138"/>
      <c r="C5138" t="s">
        <v>6141</v>
      </c>
      <c r="D5138"/>
      <c r="E5138" t="s">
        <v>6143</v>
      </c>
      <c r="F5138" s="67"/>
      <c r="G5138" s="67"/>
      <c r="H5138" s="67"/>
    </row>
    <row r="5139" spans="1:8" s="2" customFormat="1" x14ac:dyDescent="0.25">
      <c r="A5139" t="s">
        <v>1053</v>
      </c>
      <c r="B5139"/>
      <c r="C5139" t="s">
        <v>6141</v>
      </c>
      <c r="D5139"/>
      <c r="E5139" t="s">
        <v>6144</v>
      </c>
      <c r="F5139" s="67"/>
      <c r="G5139" s="67"/>
      <c r="H5139" s="67"/>
    </row>
    <row r="5140" spans="1:8" s="2" customFormat="1" x14ac:dyDescent="0.25">
      <c r="A5140" t="s">
        <v>1053</v>
      </c>
      <c r="B5140"/>
      <c r="C5140" t="s">
        <v>6141</v>
      </c>
      <c r="D5140"/>
      <c r="E5140" t="s">
        <v>6145</v>
      </c>
      <c r="F5140" s="67"/>
      <c r="G5140" s="67"/>
      <c r="H5140" s="67"/>
    </row>
    <row r="5141" spans="1:8" s="2" customFormat="1" x14ac:dyDescent="0.25">
      <c r="A5141" t="s">
        <v>1053</v>
      </c>
      <c r="B5141"/>
      <c r="C5141" t="s">
        <v>6141</v>
      </c>
      <c r="D5141"/>
      <c r="E5141" t="s">
        <v>6146</v>
      </c>
      <c r="F5141" s="67"/>
      <c r="G5141" s="67"/>
      <c r="H5141" s="67"/>
    </row>
    <row r="5142" spans="1:8" s="2" customFormat="1" x14ac:dyDescent="0.25">
      <c r="A5142" t="s">
        <v>1053</v>
      </c>
      <c r="B5142"/>
      <c r="C5142" t="s">
        <v>6141</v>
      </c>
      <c r="D5142"/>
      <c r="E5142" t="s">
        <v>6147</v>
      </c>
      <c r="F5142" s="67"/>
      <c r="G5142" s="67"/>
      <c r="H5142" s="67"/>
    </row>
    <row r="5143" spans="1:8" s="2" customFormat="1" x14ac:dyDescent="0.25">
      <c r="A5143" t="s">
        <v>1053</v>
      </c>
      <c r="B5143"/>
      <c r="C5143" t="s">
        <v>6141</v>
      </c>
      <c r="D5143"/>
      <c r="E5143" t="s">
        <v>6148</v>
      </c>
      <c r="F5143" s="67"/>
      <c r="G5143" s="67"/>
      <c r="H5143" s="67"/>
    </row>
    <row r="5144" spans="1:8" s="2" customFormat="1" x14ac:dyDescent="0.25">
      <c r="A5144" t="s">
        <v>1053</v>
      </c>
      <c r="B5144"/>
      <c r="C5144" t="s">
        <v>6141</v>
      </c>
      <c r="D5144"/>
      <c r="E5144" t="s">
        <v>6149</v>
      </c>
      <c r="F5144" s="67"/>
      <c r="G5144" s="67"/>
      <c r="H5144" s="67"/>
    </row>
    <row r="5145" spans="1:8" s="2" customFormat="1" x14ac:dyDescent="0.25">
      <c r="A5145" t="s">
        <v>1053</v>
      </c>
      <c r="B5145"/>
      <c r="C5145" t="s">
        <v>6141</v>
      </c>
      <c r="D5145"/>
      <c r="E5145" t="s">
        <v>6150</v>
      </c>
      <c r="F5145" s="67"/>
      <c r="G5145" s="67"/>
      <c r="H5145" s="67"/>
    </row>
    <row r="5146" spans="1:8" s="2" customFormat="1" x14ac:dyDescent="0.25">
      <c r="A5146" t="s">
        <v>1053</v>
      </c>
      <c r="B5146"/>
      <c r="C5146" t="s">
        <v>6141</v>
      </c>
      <c r="D5146"/>
      <c r="E5146" t="s">
        <v>6151</v>
      </c>
      <c r="F5146" s="67"/>
      <c r="G5146" s="67"/>
      <c r="H5146" s="67"/>
    </row>
    <row r="5147" spans="1:8" s="2" customFormat="1" x14ac:dyDescent="0.25">
      <c r="A5147" t="s">
        <v>1053</v>
      </c>
      <c r="B5147"/>
      <c r="C5147" t="s">
        <v>6141</v>
      </c>
      <c r="D5147"/>
      <c r="E5147" t="s">
        <v>6152</v>
      </c>
      <c r="F5147" s="67"/>
      <c r="G5147" s="67"/>
      <c r="H5147" s="67"/>
    </row>
    <row r="5148" spans="1:8" s="2" customFormat="1" x14ac:dyDescent="0.25">
      <c r="A5148" t="s">
        <v>1053</v>
      </c>
      <c r="B5148"/>
      <c r="C5148" t="s">
        <v>6141</v>
      </c>
      <c r="D5148"/>
      <c r="E5148" t="s">
        <v>6153</v>
      </c>
      <c r="F5148" s="67"/>
      <c r="G5148" s="67"/>
      <c r="H5148" s="67"/>
    </row>
    <row r="5149" spans="1:8" s="2" customFormat="1" x14ac:dyDescent="0.25">
      <c r="A5149" t="s">
        <v>1053</v>
      </c>
      <c r="B5149"/>
      <c r="C5149" t="s">
        <v>6141</v>
      </c>
      <c r="D5149"/>
      <c r="E5149" t="s">
        <v>6154</v>
      </c>
      <c r="F5149" s="67"/>
      <c r="G5149" s="67"/>
      <c r="H5149" s="67"/>
    </row>
    <row r="5150" spans="1:8" s="2" customFormat="1" x14ac:dyDescent="0.25">
      <c r="A5150" t="s">
        <v>1053</v>
      </c>
      <c r="B5150"/>
      <c r="C5150" t="s">
        <v>6141</v>
      </c>
      <c r="D5150"/>
      <c r="E5150" t="s">
        <v>6155</v>
      </c>
      <c r="F5150" s="67"/>
      <c r="G5150" s="67"/>
      <c r="H5150" s="67"/>
    </row>
    <row r="5151" spans="1:8" s="2" customFormat="1" x14ac:dyDescent="0.25">
      <c r="A5151" t="s">
        <v>1053</v>
      </c>
      <c r="B5151"/>
      <c r="C5151" t="s">
        <v>6141</v>
      </c>
      <c r="D5151"/>
      <c r="E5151" t="s">
        <v>6156</v>
      </c>
      <c r="F5151" s="67"/>
      <c r="G5151" s="67"/>
      <c r="H5151" s="67"/>
    </row>
    <row r="5152" spans="1:8" s="2" customFormat="1" x14ac:dyDescent="0.25">
      <c r="A5152" t="s">
        <v>1053</v>
      </c>
      <c r="B5152"/>
      <c r="C5152" t="s">
        <v>6141</v>
      </c>
      <c r="D5152"/>
      <c r="E5152" t="s">
        <v>6157</v>
      </c>
      <c r="F5152" s="67"/>
      <c r="G5152" s="67"/>
      <c r="H5152" s="67"/>
    </row>
    <row r="5153" spans="1:8" s="2" customFormat="1" x14ac:dyDescent="0.25">
      <c r="A5153" t="s">
        <v>1053</v>
      </c>
      <c r="B5153"/>
      <c r="C5153" t="s">
        <v>6141</v>
      </c>
      <c r="D5153"/>
      <c r="E5153" t="s">
        <v>6158</v>
      </c>
      <c r="F5153" s="67"/>
      <c r="G5153" s="67"/>
      <c r="H5153" s="67"/>
    </row>
    <row r="5154" spans="1:8" s="2" customFormat="1" x14ac:dyDescent="0.25">
      <c r="A5154" t="s">
        <v>1053</v>
      </c>
      <c r="B5154"/>
      <c r="C5154" t="s">
        <v>6141</v>
      </c>
      <c r="D5154"/>
      <c r="E5154" t="s">
        <v>6159</v>
      </c>
      <c r="F5154" s="67"/>
      <c r="G5154" s="67"/>
      <c r="H5154" s="67"/>
    </row>
    <row r="5155" spans="1:8" s="2" customFormat="1" x14ac:dyDescent="0.25">
      <c r="A5155" t="s">
        <v>1053</v>
      </c>
      <c r="B5155"/>
      <c r="C5155" t="s">
        <v>6141</v>
      </c>
      <c r="D5155"/>
      <c r="E5155" t="s">
        <v>6160</v>
      </c>
      <c r="F5155" s="67"/>
      <c r="G5155" s="67"/>
      <c r="H5155" s="67"/>
    </row>
    <row r="5156" spans="1:8" s="2" customFormat="1" x14ac:dyDescent="0.25">
      <c r="A5156" t="s">
        <v>1053</v>
      </c>
      <c r="B5156"/>
      <c r="C5156" t="s">
        <v>6141</v>
      </c>
      <c r="D5156"/>
      <c r="E5156" t="s">
        <v>6161</v>
      </c>
      <c r="F5156" s="67"/>
      <c r="G5156" s="67"/>
      <c r="H5156" s="67"/>
    </row>
    <row r="5157" spans="1:8" s="2" customFormat="1" x14ac:dyDescent="0.25">
      <c r="A5157" t="s">
        <v>1053</v>
      </c>
      <c r="B5157"/>
      <c r="C5157" t="s">
        <v>6141</v>
      </c>
      <c r="D5157"/>
      <c r="E5157" t="s">
        <v>6162</v>
      </c>
      <c r="F5157" s="67"/>
      <c r="G5157" s="67"/>
      <c r="H5157" s="67"/>
    </row>
    <row r="5158" spans="1:8" s="2" customFormat="1" x14ac:dyDescent="0.25">
      <c r="A5158" t="s">
        <v>1053</v>
      </c>
      <c r="B5158"/>
      <c r="C5158" t="s">
        <v>6141</v>
      </c>
      <c r="D5158"/>
      <c r="E5158" t="s">
        <v>6163</v>
      </c>
      <c r="F5158" s="67"/>
      <c r="G5158" s="67"/>
      <c r="H5158" s="67"/>
    </row>
    <row r="5159" spans="1:8" s="2" customFormat="1" x14ac:dyDescent="0.25">
      <c r="A5159" t="s">
        <v>1053</v>
      </c>
      <c r="B5159"/>
      <c r="C5159" t="s">
        <v>6141</v>
      </c>
      <c r="D5159"/>
      <c r="E5159" t="s">
        <v>6164</v>
      </c>
      <c r="F5159" s="67"/>
      <c r="G5159" s="67"/>
      <c r="H5159" s="67"/>
    </row>
    <row r="5160" spans="1:8" s="2" customFormat="1" x14ac:dyDescent="0.25">
      <c r="A5160" t="s">
        <v>1053</v>
      </c>
      <c r="B5160"/>
      <c r="C5160" t="s">
        <v>6141</v>
      </c>
      <c r="D5160"/>
      <c r="E5160" t="s">
        <v>6165</v>
      </c>
      <c r="F5160" s="67"/>
      <c r="G5160" s="67"/>
      <c r="H5160" s="67"/>
    </row>
    <row r="5161" spans="1:8" s="2" customFormat="1" x14ac:dyDescent="0.25">
      <c r="A5161" t="s">
        <v>1053</v>
      </c>
      <c r="B5161"/>
      <c r="C5161" t="s">
        <v>6141</v>
      </c>
      <c r="D5161"/>
      <c r="E5161" t="s">
        <v>1860</v>
      </c>
      <c r="F5161" s="67"/>
      <c r="G5161" s="67"/>
      <c r="H5161" s="67"/>
    </row>
    <row r="5162" spans="1:8" s="2" customFormat="1" x14ac:dyDescent="0.25">
      <c r="A5162" t="s">
        <v>1053</v>
      </c>
      <c r="B5162"/>
      <c r="C5162" t="s">
        <v>6141</v>
      </c>
      <c r="D5162"/>
      <c r="E5162" t="s">
        <v>6166</v>
      </c>
      <c r="F5162" s="67"/>
      <c r="G5162" s="67"/>
      <c r="H5162" s="67"/>
    </row>
    <row r="5163" spans="1:8" s="2" customFormat="1" x14ac:dyDescent="0.25">
      <c r="A5163" t="s">
        <v>1053</v>
      </c>
      <c r="B5163"/>
      <c r="C5163" t="s">
        <v>6141</v>
      </c>
      <c r="D5163"/>
      <c r="E5163" t="s">
        <v>6167</v>
      </c>
      <c r="F5163" s="67"/>
      <c r="G5163" s="67"/>
      <c r="H5163" s="67"/>
    </row>
    <row r="5164" spans="1:8" s="2" customFormat="1" x14ac:dyDescent="0.25">
      <c r="A5164" t="s">
        <v>1053</v>
      </c>
      <c r="B5164"/>
      <c r="C5164" t="s">
        <v>6141</v>
      </c>
      <c r="D5164"/>
      <c r="E5164" t="s">
        <v>6168</v>
      </c>
      <c r="F5164" s="67"/>
      <c r="G5164" s="67"/>
      <c r="H5164" s="67"/>
    </row>
    <row r="5165" spans="1:8" s="2" customFormat="1" x14ac:dyDescent="0.25">
      <c r="A5165" t="s">
        <v>1053</v>
      </c>
      <c r="B5165"/>
      <c r="C5165" t="s">
        <v>6141</v>
      </c>
      <c r="D5165"/>
      <c r="E5165" t="s">
        <v>6169</v>
      </c>
      <c r="F5165" s="67"/>
      <c r="G5165" s="67"/>
      <c r="H5165" s="67"/>
    </row>
    <row r="5166" spans="1:8" s="2" customFormat="1" x14ac:dyDescent="0.25">
      <c r="A5166" t="s">
        <v>1053</v>
      </c>
      <c r="B5166"/>
      <c r="C5166" t="s">
        <v>6141</v>
      </c>
      <c r="D5166"/>
      <c r="E5166" t="s">
        <v>6170</v>
      </c>
      <c r="F5166" s="67"/>
      <c r="G5166" s="67"/>
      <c r="H5166" s="67"/>
    </row>
    <row r="5167" spans="1:8" s="2" customFormat="1" x14ac:dyDescent="0.25">
      <c r="A5167" t="s">
        <v>1053</v>
      </c>
      <c r="B5167"/>
      <c r="C5167" t="s">
        <v>6141</v>
      </c>
      <c r="D5167"/>
      <c r="E5167" t="s">
        <v>6171</v>
      </c>
      <c r="F5167" s="67"/>
      <c r="G5167" s="67"/>
      <c r="H5167" s="67"/>
    </row>
    <row r="5168" spans="1:8" s="2" customFormat="1" x14ac:dyDescent="0.25">
      <c r="A5168" t="s">
        <v>1053</v>
      </c>
      <c r="B5168"/>
      <c r="C5168" t="s">
        <v>6141</v>
      </c>
      <c r="D5168"/>
      <c r="E5168" t="s">
        <v>6172</v>
      </c>
      <c r="F5168" s="67"/>
      <c r="G5168" s="67"/>
      <c r="H5168" s="67"/>
    </row>
    <row r="5169" spans="1:8" s="2" customFormat="1" x14ac:dyDescent="0.25">
      <c r="A5169" t="s">
        <v>1053</v>
      </c>
      <c r="B5169"/>
      <c r="C5169" t="s">
        <v>6141</v>
      </c>
      <c r="D5169"/>
      <c r="E5169" t="s">
        <v>6173</v>
      </c>
      <c r="F5169" s="67"/>
      <c r="G5169" s="67"/>
      <c r="H5169" s="67"/>
    </row>
    <row r="5170" spans="1:8" s="2" customFormat="1" x14ac:dyDescent="0.25">
      <c r="A5170" t="s">
        <v>1053</v>
      </c>
      <c r="B5170"/>
      <c r="C5170" t="s">
        <v>6141</v>
      </c>
      <c r="D5170"/>
      <c r="E5170" t="s">
        <v>6174</v>
      </c>
      <c r="F5170" s="67"/>
      <c r="G5170" s="67"/>
      <c r="H5170" s="67"/>
    </row>
    <row r="5171" spans="1:8" s="2" customFormat="1" x14ac:dyDescent="0.25">
      <c r="A5171" t="s">
        <v>1053</v>
      </c>
      <c r="B5171"/>
      <c r="C5171" t="s">
        <v>881</v>
      </c>
      <c r="D5171"/>
      <c r="E5171" t="s">
        <v>6175</v>
      </c>
      <c r="F5171" s="67"/>
      <c r="G5171" s="67"/>
      <c r="H5171" s="67"/>
    </row>
    <row r="5172" spans="1:8" s="2" customFormat="1" x14ac:dyDescent="0.25">
      <c r="A5172" t="s">
        <v>1053</v>
      </c>
      <c r="B5172"/>
      <c r="C5172" t="s">
        <v>881</v>
      </c>
      <c r="D5172"/>
      <c r="E5172" t="s">
        <v>6176</v>
      </c>
      <c r="F5172" s="67"/>
      <c r="G5172" s="67"/>
      <c r="H5172" s="67"/>
    </row>
    <row r="5173" spans="1:8" s="2" customFormat="1" x14ac:dyDescent="0.25">
      <c r="A5173" t="s">
        <v>1053</v>
      </c>
      <c r="B5173"/>
      <c r="C5173" t="s">
        <v>881</v>
      </c>
      <c r="D5173"/>
      <c r="E5173" t="s">
        <v>6177</v>
      </c>
      <c r="F5173" s="67"/>
      <c r="G5173" s="67"/>
      <c r="H5173" s="67"/>
    </row>
    <row r="5174" spans="1:8" s="2" customFormat="1" x14ac:dyDescent="0.25">
      <c r="A5174" t="s">
        <v>1053</v>
      </c>
      <c r="B5174"/>
      <c r="C5174" t="s">
        <v>881</v>
      </c>
      <c r="D5174"/>
      <c r="E5174" t="s">
        <v>6178</v>
      </c>
      <c r="F5174" s="67"/>
      <c r="G5174" s="67"/>
      <c r="H5174" s="67"/>
    </row>
    <row r="5175" spans="1:8" s="2" customFormat="1" x14ac:dyDescent="0.25">
      <c r="A5175" t="s">
        <v>1053</v>
      </c>
      <c r="B5175"/>
      <c r="C5175" t="s">
        <v>881</v>
      </c>
      <c r="D5175"/>
      <c r="E5175" t="s">
        <v>6179</v>
      </c>
      <c r="F5175" s="67"/>
      <c r="G5175" s="67"/>
      <c r="H5175" s="67"/>
    </row>
    <row r="5176" spans="1:8" s="2" customFormat="1" x14ac:dyDescent="0.25">
      <c r="A5176" t="s">
        <v>1053</v>
      </c>
      <c r="B5176"/>
      <c r="C5176" t="s">
        <v>881</v>
      </c>
      <c r="D5176"/>
      <c r="E5176" t="s">
        <v>6180</v>
      </c>
      <c r="F5176" s="67"/>
      <c r="G5176" s="67"/>
      <c r="H5176" s="67"/>
    </row>
    <row r="5177" spans="1:8" s="2" customFormat="1" x14ac:dyDescent="0.25">
      <c r="A5177" t="s">
        <v>1053</v>
      </c>
      <c r="B5177"/>
      <c r="C5177" t="s">
        <v>881</v>
      </c>
      <c r="D5177"/>
      <c r="E5177" t="s">
        <v>6181</v>
      </c>
      <c r="F5177" s="67"/>
      <c r="G5177" s="67"/>
      <c r="H5177" s="67"/>
    </row>
    <row r="5178" spans="1:8" s="2" customFormat="1" x14ac:dyDescent="0.25">
      <c r="A5178" t="s">
        <v>1053</v>
      </c>
      <c r="B5178"/>
      <c r="C5178" t="s">
        <v>881</v>
      </c>
      <c r="D5178"/>
      <c r="E5178" t="s">
        <v>6182</v>
      </c>
      <c r="F5178" s="67"/>
      <c r="G5178" s="67"/>
      <c r="H5178" s="67"/>
    </row>
    <row r="5179" spans="1:8" s="2" customFormat="1" x14ac:dyDescent="0.25">
      <c r="A5179" t="s">
        <v>1053</v>
      </c>
      <c r="B5179"/>
      <c r="C5179" t="s">
        <v>881</v>
      </c>
      <c r="D5179"/>
      <c r="E5179" t="s">
        <v>6183</v>
      </c>
      <c r="F5179" s="67"/>
      <c r="G5179" s="67"/>
      <c r="H5179" s="67"/>
    </row>
    <row r="5180" spans="1:8" s="2" customFormat="1" x14ac:dyDescent="0.25">
      <c r="A5180" t="s">
        <v>1053</v>
      </c>
      <c r="B5180"/>
      <c r="C5180" t="s">
        <v>881</v>
      </c>
      <c r="D5180"/>
      <c r="E5180" t="s">
        <v>6184</v>
      </c>
      <c r="F5180" s="67"/>
      <c r="G5180" s="67"/>
      <c r="H5180" s="67"/>
    </row>
    <row r="5181" spans="1:8" s="2" customFormat="1" x14ac:dyDescent="0.25">
      <c r="A5181" t="s">
        <v>1053</v>
      </c>
      <c r="B5181"/>
      <c r="C5181" t="s">
        <v>881</v>
      </c>
      <c r="D5181"/>
      <c r="E5181" t="s">
        <v>6185</v>
      </c>
      <c r="F5181" s="67"/>
      <c r="G5181" s="67"/>
      <c r="H5181" s="67"/>
    </row>
    <row r="5182" spans="1:8" s="2" customFormat="1" x14ac:dyDescent="0.25">
      <c r="A5182" t="s">
        <v>1053</v>
      </c>
      <c r="B5182"/>
      <c r="C5182" t="s">
        <v>881</v>
      </c>
      <c r="D5182"/>
      <c r="E5182" t="s">
        <v>6186</v>
      </c>
      <c r="F5182" s="67"/>
      <c r="G5182" s="67"/>
      <c r="H5182" s="67"/>
    </row>
    <row r="5183" spans="1:8" s="2" customFormat="1" x14ac:dyDescent="0.25">
      <c r="A5183" t="s">
        <v>1053</v>
      </c>
      <c r="B5183"/>
      <c r="C5183" t="s">
        <v>881</v>
      </c>
      <c r="D5183"/>
      <c r="E5183" t="s">
        <v>6187</v>
      </c>
      <c r="F5183" s="67"/>
      <c r="G5183" s="67"/>
      <c r="H5183" s="67"/>
    </row>
    <row r="5184" spans="1:8" s="2" customFormat="1" x14ac:dyDescent="0.25">
      <c r="A5184" t="s">
        <v>1053</v>
      </c>
      <c r="B5184"/>
      <c r="C5184" t="s">
        <v>881</v>
      </c>
      <c r="D5184"/>
      <c r="E5184" t="s">
        <v>6188</v>
      </c>
      <c r="F5184" s="67"/>
      <c r="G5184" s="67"/>
      <c r="H5184" s="67"/>
    </row>
    <row r="5185" spans="1:8" s="2" customFormat="1" x14ac:dyDescent="0.25">
      <c r="A5185" t="s">
        <v>1053</v>
      </c>
      <c r="B5185"/>
      <c r="C5185" t="s">
        <v>881</v>
      </c>
      <c r="D5185"/>
      <c r="E5185" t="s">
        <v>6189</v>
      </c>
      <c r="F5185" s="67"/>
      <c r="G5185" s="67"/>
      <c r="H5185" s="67"/>
    </row>
    <row r="5186" spans="1:8" s="2" customFormat="1" x14ac:dyDescent="0.25">
      <c r="A5186" t="s">
        <v>1053</v>
      </c>
      <c r="B5186"/>
      <c r="C5186" t="s">
        <v>881</v>
      </c>
      <c r="D5186"/>
      <c r="E5186" t="s">
        <v>6190</v>
      </c>
      <c r="F5186" s="67"/>
      <c r="G5186" s="67"/>
      <c r="H5186" s="67"/>
    </row>
    <row r="5187" spans="1:8" s="2" customFormat="1" x14ac:dyDescent="0.25">
      <c r="A5187" t="s">
        <v>1053</v>
      </c>
      <c r="B5187"/>
      <c r="C5187" t="s">
        <v>881</v>
      </c>
      <c r="D5187"/>
      <c r="E5187" t="s">
        <v>2272</v>
      </c>
      <c r="F5187" s="67"/>
      <c r="G5187" s="67"/>
      <c r="H5187" s="67"/>
    </row>
    <row r="5188" spans="1:8" s="2" customFormat="1" x14ac:dyDescent="0.25">
      <c r="A5188" t="s">
        <v>1053</v>
      </c>
      <c r="B5188"/>
      <c r="C5188" t="s">
        <v>881</v>
      </c>
      <c r="D5188"/>
      <c r="E5188" t="s">
        <v>6191</v>
      </c>
      <c r="F5188" s="67"/>
      <c r="G5188" s="67"/>
      <c r="H5188" s="67"/>
    </row>
    <row r="5189" spans="1:8" s="2" customFormat="1" x14ac:dyDescent="0.25">
      <c r="A5189" t="s">
        <v>1053</v>
      </c>
      <c r="B5189"/>
      <c r="C5189" t="s">
        <v>881</v>
      </c>
      <c r="D5189"/>
      <c r="E5189" t="s">
        <v>6192</v>
      </c>
      <c r="F5189" s="67"/>
      <c r="G5189" s="67"/>
      <c r="H5189" s="67"/>
    </row>
    <row r="5190" spans="1:8" s="2" customFormat="1" x14ac:dyDescent="0.25">
      <c r="A5190" t="s">
        <v>1053</v>
      </c>
      <c r="B5190"/>
      <c r="C5190" t="s">
        <v>881</v>
      </c>
      <c r="D5190"/>
      <c r="E5190" t="s">
        <v>6193</v>
      </c>
      <c r="F5190" s="67"/>
      <c r="G5190" s="67"/>
      <c r="H5190" s="67"/>
    </row>
    <row r="5191" spans="1:8" s="2" customFormat="1" x14ac:dyDescent="0.25">
      <c r="A5191" t="s">
        <v>1053</v>
      </c>
      <c r="B5191"/>
      <c r="C5191" t="s">
        <v>881</v>
      </c>
      <c r="D5191"/>
      <c r="E5191" t="s">
        <v>6194</v>
      </c>
      <c r="F5191" s="67"/>
      <c r="G5191" s="67"/>
      <c r="H5191" s="67"/>
    </row>
    <row r="5192" spans="1:8" s="2" customFormat="1" x14ac:dyDescent="0.25">
      <c r="A5192" t="s">
        <v>1053</v>
      </c>
      <c r="B5192"/>
      <c r="C5192" t="s">
        <v>881</v>
      </c>
      <c r="D5192"/>
      <c r="E5192" t="s">
        <v>6195</v>
      </c>
      <c r="F5192" s="67"/>
      <c r="G5192" s="67"/>
      <c r="H5192" s="67"/>
    </row>
    <row r="5193" spans="1:8" s="2" customFormat="1" x14ac:dyDescent="0.25">
      <c r="A5193" t="s">
        <v>1053</v>
      </c>
      <c r="B5193"/>
      <c r="C5193" t="s">
        <v>881</v>
      </c>
      <c r="D5193"/>
      <c r="E5193" t="s">
        <v>6196</v>
      </c>
      <c r="F5193" s="67"/>
      <c r="G5193" s="67"/>
      <c r="H5193" s="67"/>
    </row>
    <row r="5194" spans="1:8" s="2" customFormat="1" x14ac:dyDescent="0.25">
      <c r="A5194" t="s">
        <v>1053</v>
      </c>
      <c r="B5194"/>
      <c r="C5194" t="s">
        <v>881</v>
      </c>
      <c r="D5194"/>
      <c r="E5194" t="s">
        <v>6197</v>
      </c>
      <c r="F5194" s="67"/>
      <c r="G5194" s="67"/>
      <c r="H5194" s="67"/>
    </row>
    <row r="5195" spans="1:8" s="2" customFormat="1" x14ac:dyDescent="0.25">
      <c r="A5195" t="s">
        <v>1053</v>
      </c>
      <c r="B5195"/>
      <c r="C5195" t="s">
        <v>6198</v>
      </c>
      <c r="D5195"/>
      <c r="E5195" t="s">
        <v>6199</v>
      </c>
      <c r="F5195" s="67"/>
      <c r="G5195" s="67"/>
      <c r="H5195" s="67"/>
    </row>
    <row r="5196" spans="1:8" s="2" customFormat="1" x14ac:dyDescent="0.25">
      <c r="A5196" t="s">
        <v>1053</v>
      </c>
      <c r="B5196"/>
      <c r="C5196" t="s">
        <v>288</v>
      </c>
      <c r="D5196"/>
      <c r="E5196" t="s">
        <v>6200</v>
      </c>
      <c r="F5196" s="67"/>
      <c r="G5196" s="67"/>
      <c r="H5196" s="67"/>
    </row>
    <row r="5197" spans="1:8" s="2" customFormat="1" x14ac:dyDescent="0.25">
      <c r="A5197" t="s">
        <v>1053</v>
      </c>
      <c r="B5197"/>
      <c r="C5197" t="s">
        <v>288</v>
      </c>
      <c r="D5197"/>
      <c r="E5197" t="s">
        <v>6201</v>
      </c>
      <c r="F5197" s="67"/>
      <c r="G5197" s="67"/>
      <c r="H5197" s="67"/>
    </row>
    <row r="5198" spans="1:8" s="2" customFormat="1" x14ac:dyDescent="0.25">
      <c r="A5198" t="s">
        <v>1053</v>
      </c>
      <c r="B5198"/>
      <c r="C5198" t="s">
        <v>288</v>
      </c>
      <c r="D5198"/>
      <c r="E5198" t="s">
        <v>6202</v>
      </c>
      <c r="F5198" s="67"/>
      <c r="G5198" s="67"/>
      <c r="H5198" s="67"/>
    </row>
    <row r="5199" spans="1:8" s="2" customFormat="1" x14ac:dyDescent="0.25">
      <c r="A5199" t="s">
        <v>1053</v>
      </c>
      <c r="B5199"/>
      <c r="C5199" t="s">
        <v>288</v>
      </c>
      <c r="D5199"/>
      <c r="E5199" t="s">
        <v>6203</v>
      </c>
      <c r="F5199" s="67"/>
      <c r="G5199" s="67"/>
      <c r="H5199" s="67"/>
    </row>
    <row r="5200" spans="1:8" s="2" customFormat="1" x14ac:dyDescent="0.25">
      <c r="A5200" t="s">
        <v>1053</v>
      </c>
      <c r="B5200"/>
      <c r="C5200" t="s">
        <v>288</v>
      </c>
      <c r="D5200"/>
      <c r="E5200" t="s">
        <v>6204</v>
      </c>
      <c r="F5200" s="67"/>
      <c r="G5200" s="67"/>
      <c r="H5200" s="67"/>
    </row>
    <row r="5201" spans="1:8" s="2" customFormat="1" x14ac:dyDescent="0.25">
      <c r="A5201" t="s">
        <v>1053</v>
      </c>
      <c r="B5201"/>
      <c r="C5201" t="s">
        <v>288</v>
      </c>
      <c r="D5201"/>
      <c r="E5201" t="s">
        <v>6205</v>
      </c>
      <c r="F5201" s="67"/>
      <c r="G5201" s="67"/>
      <c r="H5201" s="67"/>
    </row>
    <row r="5202" spans="1:8" s="2" customFormat="1" x14ac:dyDescent="0.25">
      <c r="A5202" t="s">
        <v>1053</v>
      </c>
      <c r="B5202"/>
      <c r="C5202" t="s">
        <v>288</v>
      </c>
      <c r="D5202"/>
      <c r="E5202" t="s">
        <v>6206</v>
      </c>
      <c r="F5202" s="67"/>
      <c r="G5202" s="67"/>
      <c r="H5202" s="67"/>
    </row>
    <row r="5203" spans="1:8" s="2" customFormat="1" x14ac:dyDescent="0.25">
      <c r="A5203" t="s">
        <v>1053</v>
      </c>
      <c r="B5203"/>
      <c r="C5203" t="s">
        <v>288</v>
      </c>
      <c r="D5203"/>
      <c r="E5203" t="s">
        <v>6207</v>
      </c>
      <c r="F5203" s="67"/>
      <c r="G5203" s="67"/>
      <c r="H5203" s="67"/>
    </row>
    <row r="5204" spans="1:8" s="2" customFormat="1" x14ac:dyDescent="0.25">
      <c r="A5204" t="s">
        <v>1053</v>
      </c>
      <c r="B5204"/>
      <c r="C5204" t="s">
        <v>288</v>
      </c>
      <c r="D5204"/>
      <c r="E5204" t="s">
        <v>6208</v>
      </c>
      <c r="F5204" s="67"/>
      <c r="G5204" s="67"/>
      <c r="H5204" s="67"/>
    </row>
    <row r="5205" spans="1:8" s="2" customFormat="1" x14ac:dyDescent="0.25">
      <c r="A5205" t="s">
        <v>1053</v>
      </c>
      <c r="B5205"/>
      <c r="C5205" t="s">
        <v>288</v>
      </c>
      <c r="D5205"/>
      <c r="E5205" t="s">
        <v>6209</v>
      </c>
      <c r="F5205" s="67"/>
      <c r="G5205" s="67"/>
      <c r="H5205" s="67"/>
    </row>
    <row r="5206" spans="1:8" s="2" customFormat="1" x14ac:dyDescent="0.25">
      <c r="A5206" t="s">
        <v>1053</v>
      </c>
      <c r="B5206"/>
      <c r="C5206" t="s">
        <v>288</v>
      </c>
      <c r="D5206"/>
      <c r="E5206" t="s">
        <v>6210</v>
      </c>
      <c r="F5206" s="67"/>
      <c r="G5206" s="67"/>
      <c r="H5206" s="67"/>
    </row>
    <row r="5207" spans="1:8" s="2" customFormat="1" x14ac:dyDescent="0.25">
      <c r="A5207" t="s">
        <v>1053</v>
      </c>
      <c r="B5207"/>
      <c r="C5207" t="s">
        <v>288</v>
      </c>
      <c r="D5207"/>
      <c r="E5207" t="s">
        <v>6211</v>
      </c>
      <c r="F5207" s="67"/>
      <c r="G5207" s="67"/>
      <c r="H5207" s="67"/>
    </row>
    <row r="5208" spans="1:8" s="2" customFormat="1" x14ac:dyDescent="0.25">
      <c r="A5208" t="s">
        <v>1053</v>
      </c>
      <c r="B5208"/>
      <c r="C5208" t="s">
        <v>288</v>
      </c>
      <c r="D5208"/>
      <c r="E5208" t="s">
        <v>6212</v>
      </c>
      <c r="F5208" s="67"/>
      <c r="G5208" s="67"/>
      <c r="H5208" s="67"/>
    </row>
    <row r="5209" spans="1:8" s="2" customFormat="1" x14ac:dyDescent="0.25">
      <c r="A5209" t="s">
        <v>1053</v>
      </c>
      <c r="B5209"/>
      <c r="C5209" t="s">
        <v>288</v>
      </c>
      <c r="D5209"/>
      <c r="E5209" t="s">
        <v>6213</v>
      </c>
      <c r="F5209" s="67"/>
      <c r="G5209" s="67"/>
      <c r="H5209" s="67"/>
    </row>
    <row r="5210" spans="1:8" s="2" customFormat="1" x14ac:dyDescent="0.25">
      <c r="A5210" t="s">
        <v>1053</v>
      </c>
      <c r="B5210"/>
      <c r="C5210" t="s">
        <v>288</v>
      </c>
      <c r="D5210"/>
      <c r="E5210" t="s">
        <v>6214</v>
      </c>
      <c r="F5210" s="67"/>
      <c r="G5210" s="67"/>
      <c r="H5210" s="67"/>
    </row>
    <row r="5211" spans="1:8" s="2" customFormat="1" x14ac:dyDescent="0.25">
      <c r="A5211" t="s">
        <v>1053</v>
      </c>
      <c r="B5211"/>
      <c r="C5211" t="s">
        <v>288</v>
      </c>
      <c r="D5211"/>
      <c r="E5211" t="s">
        <v>6215</v>
      </c>
      <c r="F5211" s="67"/>
      <c r="G5211" s="67"/>
      <c r="H5211" s="67"/>
    </row>
    <row r="5212" spans="1:8" s="2" customFormat="1" x14ac:dyDescent="0.25">
      <c r="A5212" t="s">
        <v>1053</v>
      </c>
      <c r="B5212"/>
      <c r="C5212" t="s">
        <v>288</v>
      </c>
      <c r="D5212"/>
      <c r="E5212" t="s">
        <v>6216</v>
      </c>
      <c r="F5212" s="67"/>
      <c r="G5212" s="67"/>
      <c r="H5212" s="67"/>
    </row>
    <row r="5213" spans="1:8" s="2" customFormat="1" x14ac:dyDescent="0.25">
      <c r="A5213" t="s">
        <v>1053</v>
      </c>
      <c r="B5213"/>
      <c r="C5213" t="s">
        <v>288</v>
      </c>
      <c r="D5213"/>
      <c r="E5213" t="s">
        <v>6217</v>
      </c>
      <c r="F5213" s="67"/>
      <c r="G5213" s="67"/>
      <c r="H5213" s="67"/>
    </row>
    <row r="5214" spans="1:8" s="2" customFormat="1" x14ac:dyDescent="0.25">
      <c r="A5214" t="s">
        <v>1053</v>
      </c>
      <c r="B5214"/>
      <c r="C5214" t="s">
        <v>288</v>
      </c>
      <c r="D5214"/>
      <c r="E5214" t="s">
        <v>6218</v>
      </c>
      <c r="F5214" s="67"/>
      <c r="G5214" s="67"/>
      <c r="H5214" s="67"/>
    </row>
    <row r="5215" spans="1:8" s="2" customFormat="1" x14ac:dyDescent="0.25">
      <c r="A5215" t="s">
        <v>1053</v>
      </c>
      <c r="B5215"/>
      <c r="C5215" t="s">
        <v>288</v>
      </c>
      <c r="D5215"/>
      <c r="E5215" t="s">
        <v>6219</v>
      </c>
      <c r="F5215" s="67"/>
      <c r="G5215" s="67"/>
      <c r="H5215" s="67"/>
    </row>
    <row r="5216" spans="1:8" s="2" customFormat="1" x14ac:dyDescent="0.25">
      <c r="A5216" t="s">
        <v>1053</v>
      </c>
      <c r="B5216"/>
      <c r="C5216" t="s">
        <v>288</v>
      </c>
      <c r="D5216"/>
      <c r="E5216" t="s">
        <v>6220</v>
      </c>
      <c r="F5216" s="67"/>
      <c r="G5216" s="67"/>
      <c r="H5216" s="67"/>
    </row>
    <row r="5217" spans="1:8" s="2" customFormat="1" x14ac:dyDescent="0.25">
      <c r="A5217" t="s">
        <v>1053</v>
      </c>
      <c r="B5217"/>
      <c r="C5217" t="s">
        <v>288</v>
      </c>
      <c r="D5217"/>
      <c r="E5217" t="s">
        <v>6221</v>
      </c>
      <c r="F5217" s="67"/>
      <c r="G5217" s="67"/>
      <c r="H5217" s="67"/>
    </row>
    <row r="5218" spans="1:8" s="2" customFormat="1" x14ac:dyDescent="0.25">
      <c r="A5218" t="s">
        <v>1053</v>
      </c>
      <c r="B5218"/>
      <c r="C5218" t="s">
        <v>290</v>
      </c>
      <c r="D5218"/>
      <c r="E5218" t="s">
        <v>6222</v>
      </c>
      <c r="F5218" s="67"/>
      <c r="G5218" s="67"/>
      <c r="H5218" s="67"/>
    </row>
    <row r="5219" spans="1:8" s="2" customFormat="1" x14ac:dyDescent="0.25">
      <c r="A5219" t="s">
        <v>1053</v>
      </c>
      <c r="B5219"/>
      <c r="C5219" t="s">
        <v>290</v>
      </c>
      <c r="D5219"/>
      <c r="E5219" t="s">
        <v>6223</v>
      </c>
      <c r="F5219" s="67"/>
      <c r="G5219" s="67"/>
      <c r="H5219" s="67"/>
    </row>
    <row r="5220" spans="1:8" s="2" customFormat="1" x14ac:dyDescent="0.25">
      <c r="A5220" t="s">
        <v>1053</v>
      </c>
      <c r="B5220"/>
      <c r="C5220" t="s">
        <v>290</v>
      </c>
      <c r="D5220"/>
      <c r="E5220" t="s">
        <v>6224</v>
      </c>
      <c r="F5220" s="67"/>
      <c r="G5220" s="67"/>
      <c r="H5220" s="67"/>
    </row>
    <row r="5221" spans="1:8" s="2" customFormat="1" x14ac:dyDescent="0.25">
      <c r="A5221" t="s">
        <v>1053</v>
      </c>
      <c r="B5221"/>
      <c r="C5221" t="s">
        <v>290</v>
      </c>
      <c r="D5221"/>
      <c r="E5221" t="s">
        <v>6225</v>
      </c>
      <c r="F5221" s="67"/>
      <c r="G5221" s="67"/>
      <c r="H5221" s="67"/>
    </row>
    <row r="5222" spans="1:8" s="2" customFormat="1" x14ac:dyDescent="0.25">
      <c r="A5222" t="s">
        <v>1053</v>
      </c>
      <c r="B5222"/>
      <c r="C5222" t="s">
        <v>290</v>
      </c>
      <c r="D5222"/>
      <c r="E5222" t="s">
        <v>6226</v>
      </c>
      <c r="F5222" s="67"/>
      <c r="G5222" s="67"/>
      <c r="H5222" s="67"/>
    </row>
    <row r="5223" spans="1:8" s="2" customFormat="1" x14ac:dyDescent="0.25">
      <c r="A5223" t="s">
        <v>1053</v>
      </c>
      <c r="B5223"/>
      <c r="C5223" t="s">
        <v>290</v>
      </c>
      <c r="D5223"/>
      <c r="E5223" t="s">
        <v>6227</v>
      </c>
      <c r="F5223" s="67"/>
      <c r="G5223" s="67"/>
      <c r="H5223" s="67"/>
    </row>
    <row r="5224" spans="1:8" s="2" customFormat="1" x14ac:dyDescent="0.25">
      <c r="A5224" t="s">
        <v>1053</v>
      </c>
      <c r="B5224"/>
      <c r="C5224" t="s">
        <v>292</v>
      </c>
      <c r="D5224"/>
      <c r="E5224" t="s">
        <v>6228</v>
      </c>
      <c r="F5224" s="67"/>
      <c r="G5224" s="67"/>
      <c r="H5224" s="67"/>
    </row>
    <row r="5225" spans="1:8" s="2" customFormat="1" x14ac:dyDescent="0.25">
      <c r="A5225" t="s">
        <v>1053</v>
      </c>
      <c r="B5225"/>
      <c r="C5225" t="s">
        <v>292</v>
      </c>
      <c r="D5225"/>
      <c r="E5225" t="s">
        <v>6229</v>
      </c>
      <c r="F5225" s="67"/>
      <c r="G5225" s="67"/>
      <c r="H5225" s="67"/>
    </row>
    <row r="5226" spans="1:8" s="2" customFormat="1" x14ac:dyDescent="0.25">
      <c r="A5226" t="s">
        <v>1053</v>
      </c>
      <c r="B5226"/>
      <c r="C5226" t="s">
        <v>292</v>
      </c>
      <c r="D5226"/>
      <c r="E5226" t="s">
        <v>6230</v>
      </c>
      <c r="F5226" s="67"/>
      <c r="G5226" s="67"/>
      <c r="H5226" s="67"/>
    </row>
    <row r="5227" spans="1:8" s="2" customFormat="1" x14ac:dyDescent="0.25">
      <c r="A5227" t="s">
        <v>1053</v>
      </c>
      <c r="B5227"/>
      <c r="C5227" t="s">
        <v>292</v>
      </c>
      <c r="D5227"/>
      <c r="E5227" t="s">
        <v>6231</v>
      </c>
      <c r="F5227" s="67"/>
      <c r="G5227" s="67"/>
      <c r="H5227" s="67"/>
    </row>
    <row r="5228" spans="1:8" s="2" customFormat="1" x14ac:dyDescent="0.25">
      <c r="A5228" t="s">
        <v>1053</v>
      </c>
      <c r="B5228"/>
      <c r="C5228" t="s">
        <v>292</v>
      </c>
      <c r="D5228"/>
      <c r="E5228" t="s">
        <v>6232</v>
      </c>
      <c r="F5228" s="67"/>
      <c r="G5228" s="67"/>
      <c r="H5228" s="67"/>
    </row>
    <row r="5229" spans="1:8" s="2" customFormat="1" x14ac:dyDescent="0.25">
      <c r="A5229" t="s">
        <v>1053</v>
      </c>
      <c r="B5229"/>
      <c r="C5229" t="s">
        <v>292</v>
      </c>
      <c r="D5229"/>
      <c r="E5229" t="s">
        <v>6233</v>
      </c>
      <c r="F5229" s="67"/>
      <c r="G5229" s="67"/>
      <c r="H5229" s="67"/>
    </row>
    <row r="5230" spans="1:8" s="2" customFormat="1" x14ac:dyDescent="0.25">
      <c r="A5230" t="s">
        <v>1053</v>
      </c>
      <c r="B5230"/>
      <c r="C5230" t="s">
        <v>292</v>
      </c>
      <c r="D5230"/>
      <c r="E5230" t="s">
        <v>6234</v>
      </c>
      <c r="F5230" s="67"/>
      <c r="G5230" s="67"/>
      <c r="H5230" s="67"/>
    </row>
    <row r="5231" spans="1:8" s="2" customFormat="1" x14ac:dyDescent="0.25">
      <c r="A5231" t="s">
        <v>1053</v>
      </c>
      <c r="B5231"/>
      <c r="C5231" t="s">
        <v>292</v>
      </c>
      <c r="D5231"/>
      <c r="E5231" t="s">
        <v>6235</v>
      </c>
      <c r="F5231" s="67"/>
      <c r="G5231" s="67"/>
      <c r="H5231" s="67"/>
    </row>
    <row r="5232" spans="1:8" s="2" customFormat="1" x14ac:dyDescent="0.25">
      <c r="A5232" t="s">
        <v>1053</v>
      </c>
      <c r="B5232"/>
      <c r="C5232" t="s">
        <v>292</v>
      </c>
      <c r="D5232"/>
      <c r="E5232" t="s">
        <v>6236</v>
      </c>
      <c r="F5232" s="67"/>
      <c r="G5232" s="67"/>
      <c r="H5232" s="67"/>
    </row>
    <row r="5233" spans="1:8" s="2" customFormat="1" x14ac:dyDescent="0.25">
      <c r="A5233" t="s">
        <v>1053</v>
      </c>
      <c r="B5233"/>
      <c r="C5233" t="s">
        <v>292</v>
      </c>
      <c r="D5233"/>
      <c r="E5233" t="s">
        <v>6237</v>
      </c>
      <c r="F5233" s="67"/>
      <c r="G5233" s="67"/>
      <c r="H5233" s="67"/>
    </row>
    <row r="5234" spans="1:8" s="2" customFormat="1" x14ac:dyDescent="0.25">
      <c r="A5234" t="s">
        <v>1053</v>
      </c>
      <c r="B5234"/>
      <c r="C5234" t="s">
        <v>292</v>
      </c>
      <c r="D5234"/>
      <c r="E5234" t="s">
        <v>6238</v>
      </c>
      <c r="F5234" s="67"/>
      <c r="G5234" s="67"/>
      <c r="H5234" s="67"/>
    </row>
    <row r="5235" spans="1:8" s="2" customFormat="1" x14ac:dyDescent="0.25">
      <c r="A5235" t="s">
        <v>1053</v>
      </c>
      <c r="B5235"/>
      <c r="C5235" t="s">
        <v>292</v>
      </c>
      <c r="D5235"/>
      <c r="E5235" t="s">
        <v>6239</v>
      </c>
      <c r="F5235" s="67"/>
      <c r="G5235" s="67"/>
      <c r="H5235" s="67"/>
    </row>
    <row r="5236" spans="1:8" s="2" customFormat="1" x14ac:dyDescent="0.25">
      <c r="A5236" t="s">
        <v>1053</v>
      </c>
      <c r="B5236"/>
      <c r="C5236" t="s">
        <v>292</v>
      </c>
      <c r="D5236"/>
      <c r="E5236" t="s">
        <v>6240</v>
      </c>
      <c r="F5236" s="67"/>
      <c r="G5236" s="67"/>
      <c r="H5236" s="67"/>
    </row>
    <row r="5237" spans="1:8" s="2" customFormat="1" x14ac:dyDescent="0.25">
      <c r="A5237" t="s">
        <v>1053</v>
      </c>
      <c r="B5237"/>
      <c r="C5237" t="s">
        <v>292</v>
      </c>
      <c r="D5237"/>
      <c r="E5237" t="s">
        <v>5005</v>
      </c>
      <c r="F5237" s="67"/>
      <c r="G5237" s="67"/>
      <c r="H5237" s="67"/>
    </row>
    <row r="5238" spans="1:8" s="2" customFormat="1" x14ac:dyDescent="0.25">
      <c r="A5238" t="s">
        <v>1053</v>
      </c>
      <c r="B5238"/>
      <c r="C5238" t="s">
        <v>292</v>
      </c>
      <c r="D5238"/>
      <c r="E5238" t="s">
        <v>6241</v>
      </c>
      <c r="F5238" s="67"/>
      <c r="G5238" s="67"/>
      <c r="H5238" s="67"/>
    </row>
    <row r="5239" spans="1:8" s="2" customFormat="1" x14ac:dyDescent="0.25">
      <c r="A5239" t="s">
        <v>1053</v>
      </c>
      <c r="B5239"/>
      <c r="C5239" t="s">
        <v>292</v>
      </c>
      <c r="D5239"/>
      <c r="E5239" t="s">
        <v>6242</v>
      </c>
      <c r="F5239" s="67"/>
      <c r="G5239" s="67"/>
      <c r="H5239" s="67"/>
    </row>
    <row r="5240" spans="1:8" s="2" customFormat="1" x14ac:dyDescent="0.25">
      <c r="A5240" t="s">
        <v>1053</v>
      </c>
      <c r="B5240"/>
      <c r="C5240" t="s">
        <v>292</v>
      </c>
      <c r="D5240"/>
      <c r="E5240" t="s">
        <v>2001</v>
      </c>
      <c r="F5240" s="67"/>
      <c r="G5240" s="67"/>
      <c r="H5240" s="67"/>
    </row>
    <row r="5241" spans="1:8" s="2" customFormat="1" x14ac:dyDescent="0.25">
      <c r="A5241" t="s">
        <v>1053</v>
      </c>
      <c r="B5241"/>
      <c r="C5241" t="s">
        <v>292</v>
      </c>
      <c r="D5241"/>
      <c r="E5241" t="s">
        <v>6243</v>
      </c>
      <c r="F5241" s="67"/>
      <c r="G5241" s="67"/>
      <c r="H5241" s="67"/>
    </row>
    <row r="5242" spans="1:8" s="2" customFormat="1" x14ac:dyDescent="0.25">
      <c r="A5242" t="s">
        <v>1053</v>
      </c>
      <c r="B5242"/>
      <c r="C5242" t="s">
        <v>292</v>
      </c>
      <c r="D5242"/>
      <c r="E5242" t="s">
        <v>6244</v>
      </c>
      <c r="F5242" s="67"/>
      <c r="G5242" s="67"/>
      <c r="H5242" s="67"/>
    </row>
    <row r="5243" spans="1:8" s="2" customFormat="1" x14ac:dyDescent="0.25">
      <c r="A5243" t="s">
        <v>1053</v>
      </c>
      <c r="B5243"/>
      <c r="C5243" t="s">
        <v>292</v>
      </c>
      <c r="D5243"/>
      <c r="E5243" t="s">
        <v>2187</v>
      </c>
      <c r="F5243" s="67"/>
      <c r="G5243" s="67"/>
      <c r="H5243" s="67"/>
    </row>
    <row r="5244" spans="1:8" s="2" customFormat="1" x14ac:dyDescent="0.25">
      <c r="A5244" t="s">
        <v>1053</v>
      </c>
      <c r="B5244"/>
      <c r="C5244" t="s">
        <v>292</v>
      </c>
      <c r="D5244"/>
      <c r="E5244" t="s">
        <v>6245</v>
      </c>
      <c r="F5244" s="67"/>
      <c r="G5244" s="67"/>
      <c r="H5244" s="67"/>
    </row>
    <row r="5245" spans="1:8" s="2" customFormat="1" x14ac:dyDescent="0.25">
      <c r="A5245" t="s">
        <v>1053</v>
      </c>
      <c r="B5245"/>
      <c r="C5245" t="s">
        <v>292</v>
      </c>
      <c r="D5245"/>
      <c r="E5245" t="s">
        <v>6246</v>
      </c>
      <c r="F5245" s="67"/>
      <c r="G5245" s="67"/>
      <c r="H5245" s="67"/>
    </row>
    <row r="5246" spans="1:8" s="2" customFormat="1" x14ac:dyDescent="0.25">
      <c r="A5246" t="s">
        <v>1053</v>
      </c>
      <c r="B5246"/>
      <c r="C5246" t="s">
        <v>292</v>
      </c>
      <c r="D5246"/>
      <c r="E5246" t="s">
        <v>6247</v>
      </c>
      <c r="F5246" s="67"/>
      <c r="G5246" s="67"/>
      <c r="H5246" s="67"/>
    </row>
    <row r="5247" spans="1:8" s="2" customFormat="1" x14ac:dyDescent="0.25">
      <c r="A5247" t="s">
        <v>1053</v>
      </c>
      <c r="B5247"/>
      <c r="C5247" t="s">
        <v>292</v>
      </c>
      <c r="D5247"/>
      <c r="E5247" t="s">
        <v>6248</v>
      </c>
      <c r="F5247" s="67"/>
      <c r="G5247" s="67"/>
      <c r="H5247" s="67"/>
    </row>
    <row r="5248" spans="1:8" s="2" customFormat="1" x14ac:dyDescent="0.25">
      <c r="A5248" t="s">
        <v>1053</v>
      </c>
      <c r="B5248"/>
      <c r="C5248" t="s">
        <v>292</v>
      </c>
      <c r="D5248"/>
      <c r="E5248" t="s">
        <v>6249</v>
      </c>
      <c r="F5248" s="67"/>
      <c r="G5248" s="67"/>
      <c r="H5248" s="67"/>
    </row>
    <row r="5249" spans="1:8" s="2" customFormat="1" x14ac:dyDescent="0.25">
      <c r="A5249" t="s">
        <v>1053</v>
      </c>
      <c r="B5249"/>
      <c r="C5249" t="s">
        <v>292</v>
      </c>
      <c r="D5249"/>
      <c r="E5249" t="s">
        <v>6250</v>
      </c>
      <c r="F5249" s="67"/>
      <c r="G5249" s="67"/>
      <c r="H5249" s="67"/>
    </row>
    <row r="5250" spans="1:8" s="2" customFormat="1" x14ac:dyDescent="0.25">
      <c r="A5250" t="s">
        <v>1053</v>
      </c>
      <c r="B5250"/>
      <c r="C5250" t="s">
        <v>292</v>
      </c>
      <c r="D5250"/>
      <c r="E5250" t="s">
        <v>6251</v>
      </c>
      <c r="F5250" s="67"/>
      <c r="G5250" s="67"/>
      <c r="H5250" s="67"/>
    </row>
    <row r="5251" spans="1:8" s="2" customFormat="1" x14ac:dyDescent="0.25">
      <c r="A5251" t="s">
        <v>1053</v>
      </c>
      <c r="B5251"/>
      <c r="C5251" t="s">
        <v>292</v>
      </c>
      <c r="D5251"/>
      <c r="E5251" t="s">
        <v>6252</v>
      </c>
      <c r="F5251" s="67"/>
      <c r="G5251" s="67"/>
      <c r="H5251" s="67"/>
    </row>
    <row r="5252" spans="1:8" s="2" customFormat="1" x14ac:dyDescent="0.25">
      <c r="A5252" t="s">
        <v>1053</v>
      </c>
      <c r="B5252"/>
      <c r="C5252" t="s">
        <v>292</v>
      </c>
      <c r="D5252"/>
      <c r="E5252" t="s">
        <v>6253</v>
      </c>
      <c r="F5252" s="67"/>
      <c r="G5252" s="67"/>
      <c r="H5252" s="67"/>
    </row>
    <row r="5253" spans="1:8" s="2" customFormat="1" x14ac:dyDescent="0.25">
      <c r="A5253" t="s">
        <v>1053</v>
      </c>
      <c r="B5253"/>
      <c r="C5253" t="s">
        <v>292</v>
      </c>
      <c r="D5253"/>
      <c r="E5253" t="s">
        <v>6254</v>
      </c>
      <c r="F5253" s="67"/>
      <c r="G5253" s="67"/>
      <c r="H5253" s="67"/>
    </row>
    <row r="5254" spans="1:8" s="2" customFormat="1" x14ac:dyDescent="0.25">
      <c r="A5254" t="s">
        <v>1053</v>
      </c>
      <c r="B5254"/>
      <c r="C5254" t="s">
        <v>292</v>
      </c>
      <c r="D5254"/>
      <c r="E5254" t="s">
        <v>6255</v>
      </c>
      <c r="F5254" s="67"/>
      <c r="G5254" s="67"/>
      <c r="H5254" s="67"/>
    </row>
    <row r="5255" spans="1:8" s="2" customFormat="1" x14ac:dyDescent="0.25">
      <c r="A5255" t="s">
        <v>1053</v>
      </c>
      <c r="B5255"/>
      <c r="C5255" t="s">
        <v>292</v>
      </c>
      <c r="D5255"/>
      <c r="E5255" t="s">
        <v>5815</v>
      </c>
      <c r="F5255" s="67"/>
      <c r="G5255" s="67"/>
      <c r="H5255" s="67"/>
    </row>
    <row r="5256" spans="1:8" s="2" customFormat="1" x14ac:dyDescent="0.25">
      <c r="A5256" t="s">
        <v>1053</v>
      </c>
      <c r="B5256"/>
      <c r="C5256" t="s">
        <v>292</v>
      </c>
      <c r="D5256"/>
      <c r="E5256" t="s">
        <v>6256</v>
      </c>
      <c r="F5256" s="67"/>
      <c r="G5256" s="67"/>
      <c r="H5256" s="67"/>
    </row>
    <row r="5257" spans="1:8" s="2" customFormat="1" x14ac:dyDescent="0.25">
      <c r="A5257" t="s">
        <v>1053</v>
      </c>
      <c r="B5257"/>
      <c r="C5257" t="s">
        <v>292</v>
      </c>
      <c r="D5257"/>
      <c r="E5257" t="s">
        <v>6257</v>
      </c>
      <c r="F5257" s="67"/>
      <c r="G5257" s="67"/>
      <c r="H5257" s="67"/>
    </row>
    <row r="5258" spans="1:8" s="2" customFormat="1" x14ac:dyDescent="0.25">
      <c r="A5258" t="s">
        <v>1053</v>
      </c>
      <c r="B5258"/>
      <c r="C5258" t="s">
        <v>292</v>
      </c>
      <c r="D5258"/>
      <c r="E5258" t="s">
        <v>6258</v>
      </c>
      <c r="F5258" s="67"/>
      <c r="G5258" s="67"/>
      <c r="H5258" s="67"/>
    </row>
    <row r="5259" spans="1:8" s="2" customFormat="1" x14ac:dyDescent="0.25">
      <c r="A5259" t="s">
        <v>1053</v>
      </c>
      <c r="B5259"/>
      <c r="C5259" t="s">
        <v>292</v>
      </c>
      <c r="D5259"/>
      <c r="E5259" t="s">
        <v>6259</v>
      </c>
      <c r="F5259" s="67"/>
      <c r="G5259" s="67"/>
      <c r="H5259" s="67"/>
    </row>
    <row r="5260" spans="1:8" s="2" customFormat="1" x14ac:dyDescent="0.25">
      <c r="A5260" t="s">
        <v>1053</v>
      </c>
      <c r="B5260"/>
      <c r="C5260" t="s">
        <v>292</v>
      </c>
      <c r="D5260"/>
      <c r="E5260" t="s">
        <v>6260</v>
      </c>
      <c r="F5260" s="67"/>
      <c r="G5260" s="67"/>
      <c r="H5260" s="67"/>
    </row>
    <row r="5261" spans="1:8" s="2" customFormat="1" x14ac:dyDescent="0.25">
      <c r="A5261" t="s">
        <v>1053</v>
      </c>
      <c r="B5261"/>
      <c r="C5261" t="s">
        <v>292</v>
      </c>
      <c r="D5261"/>
      <c r="E5261" t="s">
        <v>6261</v>
      </c>
      <c r="F5261" s="67"/>
      <c r="G5261" s="67"/>
      <c r="H5261" s="67"/>
    </row>
    <row r="5262" spans="1:8" s="2" customFormat="1" x14ac:dyDescent="0.25">
      <c r="A5262" t="s">
        <v>1053</v>
      </c>
      <c r="B5262"/>
      <c r="C5262" t="s">
        <v>292</v>
      </c>
      <c r="D5262"/>
      <c r="E5262" t="s">
        <v>6262</v>
      </c>
      <c r="F5262" s="67"/>
      <c r="G5262" s="67"/>
      <c r="H5262" s="67"/>
    </row>
    <row r="5263" spans="1:8" s="2" customFormat="1" x14ac:dyDescent="0.25">
      <c r="A5263" t="s">
        <v>1053</v>
      </c>
      <c r="B5263"/>
      <c r="C5263" t="s">
        <v>292</v>
      </c>
      <c r="D5263"/>
      <c r="E5263" t="s">
        <v>6263</v>
      </c>
      <c r="F5263" s="67"/>
      <c r="G5263" s="67"/>
      <c r="H5263" s="67"/>
    </row>
    <row r="5264" spans="1:8" s="2" customFormat="1" x14ac:dyDescent="0.25">
      <c r="A5264" t="s">
        <v>1053</v>
      </c>
      <c r="B5264"/>
      <c r="C5264" t="s">
        <v>292</v>
      </c>
      <c r="D5264"/>
      <c r="E5264" t="s">
        <v>6264</v>
      </c>
      <c r="F5264" s="67"/>
      <c r="G5264" s="67"/>
      <c r="H5264" s="67"/>
    </row>
    <row r="5265" spans="1:8" s="2" customFormat="1" x14ac:dyDescent="0.25">
      <c r="A5265" t="s">
        <v>1053</v>
      </c>
      <c r="B5265"/>
      <c r="C5265" t="s">
        <v>292</v>
      </c>
      <c r="D5265"/>
      <c r="E5265" t="s">
        <v>6265</v>
      </c>
      <c r="F5265" s="67"/>
      <c r="G5265" s="67"/>
      <c r="H5265" s="67"/>
    </row>
    <row r="5266" spans="1:8" s="2" customFormat="1" x14ac:dyDescent="0.25">
      <c r="A5266" t="s">
        <v>1053</v>
      </c>
      <c r="B5266"/>
      <c r="C5266" t="s">
        <v>292</v>
      </c>
      <c r="D5266"/>
      <c r="E5266" t="s">
        <v>6266</v>
      </c>
      <c r="F5266" s="67"/>
      <c r="G5266" s="67"/>
      <c r="H5266" s="67"/>
    </row>
    <row r="5267" spans="1:8" s="2" customFormat="1" x14ac:dyDescent="0.25">
      <c r="A5267" t="s">
        <v>1053</v>
      </c>
      <c r="B5267"/>
      <c r="C5267" t="s">
        <v>292</v>
      </c>
      <c r="D5267"/>
      <c r="E5267" t="s">
        <v>6267</v>
      </c>
      <c r="F5267" s="67"/>
      <c r="G5267" s="67"/>
      <c r="H5267" s="67"/>
    </row>
    <row r="5268" spans="1:8" s="2" customFormat="1" x14ac:dyDescent="0.25">
      <c r="A5268" t="s">
        <v>1053</v>
      </c>
      <c r="B5268"/>
      <c r="C5268" t="s">
        <v>292</v>
      </c>
      <c r="D5268"/>
      <c r="E5268" t="s">
        <v>6268</v>
      </c>
      <c r="F5268" s="67"/>
      <c r="G5268" s="67"/>
      <c r="H5268" s="67"/>
    </row>
    <row r="5269" spans="1:8" s="2" customFormat="1" x14ac:dyDescent="0.25">
      <c r="A5269" t="s">
        <v>1053</v>
      </c>
      <c r="B5269"/>
      <c r="C5269" t="s">
        <v>292</v>
      </c>
      <c r="D5269"/>
      <c r="E5269" t="s">
        <v>6269</v>
      </c>
      <c r="F5269" s="67"/>
      <c r="G5269" s="67"/>
      <c r="H5269" s="67"/>
    </row>
    <row r="5270" spans="1:8" s="2" customFormat="1" x14ac:dyDescent="0.25">
      <c r="A5270" t="s">
        <v>1053</v>
      </c>
      <c r="B5270"/>
      <c r="C5270" t="s">
        <v>292</v>
      </c>
      <c r="D5270"/>
      <c r="E5270" t="s">
        <v>6270</v>
      </c>
      <c r="F5270" s="67"/>
      <c r="G5270" s="67"/>
      <c r="H5270" s="67"/>
    </row>
    <row r="5271" spans="1:8" s="2" customFormat="1" x14ac:dyDescent="0.25">
      <c r="A5271" t="s">
        <v>1053</v>
      </c>
      <c r="B5271"/>
      <c r="C5271" t="s">
        <v>292</v>
      </c>
      <c r="D5271"/>
      <c r="E5271" t="s">
        <v>6271</v>
      </c>
      <c r="F5271" s="67"/>
      <c r="G5271" s="67"/>
      <c r="H5271" s="67"/>
    </row>
    <row r="5272" spans="1:8" s="2" customFormat="1" x14ac:dyDescent="0.25">
      <c r="A5272" t="s">
        <v>1053</v>
      </c>
      <c r="B5272"/>
      <c r="C5272" t="s">
        <v>292</v>
      </c>
      <c r="D5272"/>
      <c r="E5272" t="s">
        <v>6272</v>
      </c>
      <c r="F5272" s="67"/>
      <c r="G5272" s="67"/>
      <c r="H5272" s="67"/>
    </row>
    <row r="5273" spans="1:8" s="2" customFormat="1" x14ac:dyDescent="0.25">
      <c r="A5273" t="s">
        <v>1053</v>
      </c>
      <c r="B5273"/>
      <c r="C5273" t="s">
        <v>292</v>
      </c>
      <c r="D5273"/>
      <c r="E5273" t="s">
        <v>6273</v>
      </c>
      <c r="F5273" s="67"/>
      <c r="G5273" s="67"/>
      <c r="H5273" s="67"/>
    </row>
    <row r="5274" spans="1:8" s="2" customFormat="1" x14ac:dyDescent="0.25">
      <c r="A5274" t="s">
        <v>1053</v>
      </c>
      <c r="B5274"/>
      <c r="C5274" t="s">
        <v>292</v>
      </c>
      <c r="D5274"/>
      <c r="E5274" t="s">
        <v>6274</v>
      </c>
      <c r="F5274" s="67"/>
      <c r="G5274" s="67"/>
      <c r="H5274" s="67"/>
    </row>
    <row r="5275" spans="1:8" s="2" customFormat="1" x14ac:dyDescent="0.25">
      <c r="A5275" t="s">
        <v>1053</v>
      </c>
      <c r="B5275"/>
      <c r="C5275" t="s">
        <v>292</v>
      </c>
      <c r="D5275"/>
      <c r="E5275" t="s">
        <v>6275</v>
      </c>
      <c r="F5275" s="67"/>
      <c r="G5275" s="67"/>
      <c r="H5275" s="67"/>
    </row>
    <row r="5276" spans="1:8" s="2" customFormat="1" x14ac:dyDescent="0.25">
      <c r="A5276" t="s">
        <v>1053</v>
      </c>
      <c r="B5276"/>
      <c r="C5276" t="s">
        <v>292</v>
      </c>
      <c r="D5276"/>
      <c r="E5276" t="s">
        <v>6276</v>
      </c>
      <c r="F5276" s="67"/>
      <c r="G5276" s="67"/>
      <c r="H5276" s="67"/>
    </row>
    <row r="5277" spans="1:8" s="2" customFormat="1" x14ac:dyDescent="0.25">
      <c r="A5277" t="s">
        <v>1053</v>
      </c>
      <c r="B5277"/>
      <c r="C5277" t="s">
        <v>292</v>
      </c>
      <c r="D5277"/>
      <c r="E5277" t="s">
        <v>6277</v>
      </c>
      <c r="F5277" s="67"/>
      <c r="G5277" s="67"/>
      <c r="H5277" s="67"/>
    </row>
    <row r="5278" spans="1:8" s="2" customFormat="1" x14ac:dyDescent="0.25">
      <c r="A5278" t="s">
        <v>1053</v>
      </c>
      <c r="B5278"/>
      <c r="C5278" t="s">
        <v>292</v>
      </c>
      <c r="D5278"/>
      <c r="E5278" t="s">
        <v>6278</v>
      </c>
      <c r="F5278" s="67"/>
      <c r="G5278" s="67"/>
      <c r="H5278" s="67"/>
    </row>
    <row r="5279" spans="1:8" s="2" customFormat="1" x14ac:dyDescent="0.25">
      <c r="A5279" t="s">
        <v>1053</v>
      </c>
      <c r="B5279"/>
      <c r="C5279" t="s">
        <v>292</v>
      </c>
      <c r="D5279"/>
      <c r="E5279" t="s">
        <v>6279</v>
      </c>
      <c r="F5279" s="67"/>
      <c r="G5279" s="67"/>
      <c r="H5279" s="67"/>
    </row>
    <row r="5280" spans="1:8" s="2" customFormat="1" x14ac:dyDescent="0.25">
      <c r="A5280" t="s">
        <v>1053</v>
      </c>
      <c r="B5280"/>
      <c r="C5280" t="s">
        <v>292</v>
      </c>
      <c r="D5280"/>
      <c r="E5280" t="s">
        <v>6280</v>
      </c>
      <c r="F5280" s="67"/>
      <c r="G5280" s="67"/>
      <c r="H5280" s="67"/>
    </row>
    <row r="5281" spans="1:8" s="2" customFormat="1" x14ac:dyDescent="0.25">
      <c r="A5281" t="s">
        <v>1053</v>
      </c>
      <c r="B5281"/>
      <c r="C5281" t="s">
        <v>292</v>
      </c>
      <c r="D5281"/>
      <c r="E5281" t="s">
        <v>6281</v>
      </c>
      <c r="F5281" s="67"/>
      <c r="G5281" s="67"/>
      <c r="H5281" s="67"/>
    </row>
    <row r="5282" spans="1:8" s="2" customFormat="1" x14ac:dyDescent="0.25">
      <c r="A5282" t="s">
        <v>1053</v>
      </c>
      <c r="B5282"/>
      <c r="C5282" t="s">
        <v>292</v>
      </c>
      <c r="D5282"/>
      <c r="E5282" t="s">
        <v>6282</v>
      </c>
      <c r="F5282" s="67"/>
      <c r="G5282" s="67"/>
      <c r="H5282" s="67"/>
    </row>
    <row r="5283" spans="1:8" s="2" customFormat="1" x14ac:dyDescent="0.25">
      <c r="A5283" t="s">
        <v>1053</v>
      </c>
      <c r="B5283"/>
      <c r="C5283" t="s">
        <v>292</v>
      </c>
      <c r="D5283"/>
      <c r="E5283" t="s">
        <v>6283</v>
      </c>
      <c r="F5283" s="67"/>
      <c r="G5283" s="67"/>
      <c r="H5283" s="67"/>
    </row>
    <row r="5284" spans="1:8" s="2" customFormat="1" x14ac:dyDescent="0.25">
      <c r="A5284" t="s">
        <v>1053</v>
      </c>
      <c r="B5284"/>
      <c r="C5284" t="s">
        <v>292</v>
      </c>
      <c r="D5284"/>
      <c r="E5284" t="s">
        <v>6284</v>
      </c>
      <c r="F5284" s="67"/>
      <c r="G5284" s="67"/>
      <c r="H5284" s="67"/>
    </row>
    <row r="5285" spans="1:8" s="2" customFormat="1" x14ac:dyDescent="0.25">
      <c r="A5285" t="s">
        <v>1053</v>
      </c>
      <c r="B5285"/>
      <c r="C5285" t="s">
        <v>292</v>
      </c>
      <c r="D5285"/>
      <c r="E5285" t="s">
        <v>6285</v>
      </c>
      <c r="F5285" s="67"/>
      <c r="G5285" s="67"/>
      <c r="H5285" s="67"/>
    </row>
    <row r="5286" spans="1:8" s="2" customFormat="1" x14ac:dyDescent="0.25">
      <c r="A5286" t="s">
        <v>1053</v>
      </c>
      <c r="B5286"/>
      <c r="C5286" t="s">
        <v>6286</v>
      </c>
      <c r="D5286"/>
      <c r="E5286" t="s">
        <v>5837</v>
      </c>
      <c r="F5286" s="67"/>
      <c r="G5286" s="67"/>
      <c r="H5286" s="67"/>
    </row>
    <row r="5287" spans="1:8" s="2" customFormat="1" x14ac:dyDescent="0.25">
      <c r="A5287" t="s">
        <v>1053</v>
      </c>
      <c r="B5287"/>
      <c r="C5287" t="s">
        <v>294</v>
      </c>
      <c r="D5287" t="s">
        <v>6009</v>
      </c>
      <c r="E5287" t="s">
        <v>1541</v>
      </c>
      <c r="F5287" s="67"/>
      <c r="G5287" s="67"/>
      <c r="H5287" s="67"/>
    </row>
    <row r="5288" spans="1:8" s="2" customFormat="1" x14ac:dyDescent="0.25">
      <c r="A5288" t="s">
        <v>1053</v>
      </c>
      <c r="B5288"/>
      <c r="C5288" t="s">
        <v>294</v>
      </c>
      <c r="D5288" t="s">
        <v>6009</v>
      </c>
      <c r="E5288" t="s">
        <v>6287</v>
      </c>
      <c r="F5288" s="67"/>
      <c r="G5288" s="67"/>
      <c r="H5288" s="67"/>
    </row>
    <row r="5289" spans="1:8" s="2" customFormat="1" x14ac:dyDescent="0.25">
      <c r="A5289" t="s">
        <v>1053</v>
      </c>
      <c r="B5289"/>
      <c r="C5289" t="s">
        <v>294</v>
      </c>
      <c r="D5289" t="s">
        <v>6009</v>
      </c>
      <c r="E5289" t="s">
        <v>6288</v>
      </c>
      <c r="F5289" s="67"/>
      <c r="G5289" s="67"/>
      <c r="H5289" s="67"/>
    </row>
    <row r="5290" spans="1:8" s="2" customFormat="1" x14ac:dyDescent="0.25">
      <c r="A5290" t="s">
        <v>1053</v>
      </c>
      <c r="B5290"/>
      <c r="C5290" t="s">
        <v>294</v>
      </c>
      <c r="D5290" t="s">
        <v>6009</v>
      </c>
      <c r="E5290" t="s">
        <v>6289</v>
      </c>
      <c r="F5290" s="67"/>
      <c r="G5290" s="67"/>
      <c r="H5290" s="67"/>
    </row>
    <row r="5291" spans="1:8" s="2" customFormat="1" x14ac:dyDescent="0.25">
      <c r="A5291" t="s">
        <v>1053</v>
      </c>
      <c r="B5291"/>
      <c r="C5291" t="s">
        <v>294</v>
      </c>
      <c r="D5291" t="s">
        <v>6009</v>
      </c>
      <c r="E5291" t="s">
        <v>6290</v>
      </c>
      <c r="F5291" s="67"/>
      <c r="G5291" s="67"/>
      <c r="H5291" s="67"/>
    </row>
    <row r="5292" spans="1:8" s="2" customFormat="1" x14ac:dyDescent="0.25">
      <c r="A5292" t="s">
        <v>1053</v>
      </c>
      <c r="B5292"/>
      <c r="C5292" t="s">
        <v>294</v>
      </c>
      <c r="D5292" t="s">
        <v>6009</v>
      </c>
      <c r="E5292" t="s">
        <v>6291</v>
      </c>
      <c r="F5292" s="67"/>
      <c r="G5292" s="67"/>
      <c r="H5292" s="67"/>
    </row>
    <row r="5293" spans="1:8" s="2" customFormat="1" x14ac:dyDescent="0.25">
      <c r="A5293" t="s">
        <v>1053</v>
      </c>
      <c r="B5293"/>
      <c r="C5293" t="s">
        <v>294</v>
      </c>
      <c r="D5293" t="s">
        <v>6009</v>
      </c>
      <c r="E5293" t="s">
        <v>6292</v>
      </c>
      <c r="F5293" s="67"/>
      <c r="G5293" s="67"/>
      <c r="H5293" s="67"/>
    </row>
    <row r="5294" spans="1:8" s="2" customFormat="1" x14ac:dyDescent="0.25">
      <c r="A5294" t="s">
        <v>1053</v>
      </c>
      <c r="B5294"/>
      <c r="C5294" t="s">
        <v>294</v>
      </c>
      <c r="D5294" t="s">
        <v>6009</v>
      </c>
      <c r="E5294" t="s">
        <v>6293</v>
      </c>
      <c r="F5294" s="67"/>
      <c r="G5294" s="67"/>
      <c r="H5294" s="67"/>
    </row>
    <row r="5295" spans="1:8" s="2" customFormat="1" x14ac:dyDescent="0.25">
      <c r="A5295" t="s">
        <v>1053</v>
      </c>
      <c r="B5295"/>
      <c r="C5295" t="s">
        <v>294</v>
      </c>
      <c r="D5295" t="s">
        <v>6009</v>
      </c>
      <c r="E5295" t="s">
        <v>6294</v>
      </c>
      <c r="F5295" s="67"/>
      <c r="G5295" s="67"/>
      <c r="H5295" s="67"/>
    </row>
    <row r="5296" spans="1:8" s="2" customFormat="1" x14ac:dyDescent="0.25">
      <c r="A5296" t="s">
        <v>1053</v>
      </c>
      <c r="B5296"/>
      <c r="C5296" t="s">
        <v>294</v>
      </c>
      <c r="D5296" t="s">
        <v>6009</v>
      </c>
      <c r="E5296" t="s">
        <v>6295</v>
      </c>
      <c r="F5296" s="67"/>
      <c r="G5296" s="67"/>
      <c r="H5296" s="67"/>
    </row>
    <row r="5297" spans="1:8" s="2" customFormat="1" x14ac:dyDescent="0.25">
      <c r="A5297" t="s">
        <v>1053</v>
      </c>
      <c r="B5297"/>
      <c r="C5297" t="s">
        <v>294</v>
      </c>
      <c r="D5297" t="s">
        <v>6009</v>
      </c>
      <c r="E5297" t="s">
        <v>6296</v>
      </c>
      <c r="F5297" s="67"/>
      <c r="G5297" s="67"/>
      <c r="H5297" s="67"/>
    </row>
    <row r="5298" spans="1:8" s="2" customFormat="1" x14ac:dyDescent="0.25">
      <c r="A5298" t="s">
        <v>1053</v>
      </c>
      <c r="B5298"/>
      <c r="C5298" t="s">
        <v>294</v>
      </c>
      <c r="D5298" t="s">
        <v>6009</v>
      </c>
      <c r="E5298" t="s">
        <v>6297</v>
      </c>
      <c r="F5298" s="67"/>
      <c r="G5298" s="67"/>
      <c r="H5298" s="67"/>
    </row>
    <row r="5299" spans="1:8" s="2" customFormat="1" x14ac:dyDescent="0.25">
      <c r="A5299" t="s">
        <v>1053</v>
      </c>
      <c r="B5299"/>
      <c r="C5299" t="s">
        <v>294</v>
      </c>
      <c r="D5299" t="s">
        <v>6009</v>
      </c>
      <c r="E5299" t="s">
        <v>6298</v>
      </c>
      <c r="F5299" s="67"/>
      <c r="G5299" s="67"/>
      <c r="H5299" s="67"/>
    </row>
    <row r="5300" spans="1:8" s="2" customFormat="1" x14ac:dyDescent="0.25">
      <c r="A5300" t="s">
        <v>1053</v>
      </c>
      <c r="B5300"/>
      <c r="C5300" t="s">
        <v>294</v>
      </c>
      <c r="D5300" t="s">
        <v>6009</v>
      </c>
      <c r="E5300" t="s">
        <v>6299</v>
      </c>
      <c r="F5300" s="67"/>
      <c r="G5300" s="67"/>
      <c r="H5300" s="67"/>
    </row>
    <row r="5301" spans="1:8" s="2" customFormat="1" x14ac:dyDescent="0.25">
      <c r="A5301" t="s">
        <v>1053</v>
      </c>
      <c r="B5301"/>
      <c r="C5301" t="s">
        <v>294</v>
      </c>
      <c r="D5301" t="s">
        <v>6009</v>
      </c>
      <c r="E5301" t="s">
        <v>6300</v>
      </c>
      <c r="F5301" s="67"/>
      <c r="G5301" s="67"/>
      <c r="H5301" s="67"/>
    </row>
    <row r="5302" spans="1:8" s="2" customFormat="1" x14ac:dyDescent="0.25">
      <c r="A5302" t="s">
        <v>1053</v>
      </c>
      <c r="B5302"/>
      <c r="C5302" t="s">
        <v>294</v>
      </c>
      <c r="D5302" t="s">
        <v>6009</v>
      </c>
      <c r="E5302" t="s">
        <v>6301</v>
      </c>
      <c r="F5302" s="67"/>
      <c r="G5302" s="67"/>
      <c r="H5302" s="67"/>
    </row>
    <row r="5303" spans="1:8" s="2" customFormat="1" x14ac:dyDescent="0.25">
      <c r="A5303" t="s">
        <v>1053</v>
      </c>
      <c r="B5303"/>
      <c r="C5303" t="s">
        <v>294</v>
      </c>
      <c r="D5303" t="s">
        <v>6009</v>
      </c>
      <c r="E5303" t="s">
        <v>6302</v>
      </c>
      <c r="F5303" s="67"/>
      <c r="G5303" s="67"/>
      <c r="H5303" s="67"/>
    </row>
    <row r="5304" spans="1:8" s="2" customFormat="1" x14ac:dyDescent="0.25">
      <c r="A5304" t="s">
        <v>1053</v>
      </c>
      <c r="B5304"/>
      <c r="C5304" t="s">
        <v>294</v>
      </c>
      <c r="D5304"/>
      <c r="E5304" t="s">
        <v>6303</v>
      </c>
      <c r="F5304" s="67"/>
      <c r="G5304" s="67"/>
      <c r="H5304" s="67"/>
    </row>
    <row r="5305" spans="1:8" s="2" customFormat="1" x14ac:dyDescent="0.25">
      <c r="A5305" t="s">
        <v>1053</v>
      </c>
      <c r="B5305"/>
      <c r="C5305" t="s">
        <v>294</v>
      </c>
      <c r="D5305"/>
      <c r="E5305" t="s">
        <v>6304</v>
      </c>
      <c r="F5305" s="67"/>
      <c r="G5305" s="67"/>
      <c r="H5305" s="67"/>
    </row>
    <row r="5306" spans="1:8" s="2" customFormat="1" x14ac:dyDescent="0.25">
      <c r="A5306" t="s">
        <v>1053</v>
      </c>
      <c r="B5306"/>
      <c r="C5306" t="s">
        <v>294</v>
      </c>
      <c r="D5306"/>
      <c r="E5306" t="s">
        <v>6305</v>
      </c>
      <c r="F5306" s="67"/>
      <c r="G5306" s="67"/>
      <c r="H5306" s="67"/>
    </row>
    <row r="5307" spans="1:8" s="2" customFormat="1" x14ac:dyDescent="0.25">
      <c r="A5307" t="s">
        <v>1053</v>
      </c>
      <c r="B5307"/>
      <c r="C5307" t="s">
        <v>294</v>
      </c>
      <c r="D5307"/>
      <c r="E5307" t="s">
        <v>6306</v>
      </c>
      <c r="F5307" s="67"/>
      <c r="G5307" s="67"/>
      <c r="H5307" s="67"/>
    </row>
    <row r="5308" spans="1:8" s="2" customFormat="1" x14ac:dyDescent="0.25">
      <c r="A5308" t="s">
        <v>1053</v>
      </c>
      <c r="B5308"/>
      <c r="C5308" t="s">
        <v>294</v>
      </c>
      <c r="D5308"/>
      <c r="E5308" t="s">
        <v>6307</v>
      </c>
      <c r="F5308" s="67"/>
      <c r="G5308" s="67"/>
      <c r="H5308" s="67"/>
    </row>
    <row r="5309" spans="1:8" s="2" customFormat="1" x14ac:dyDescent="0.25">
      <c r="A5309" t="s">
        <v>1053</v>
      </c>
      <c r="B5309"/>
      <c r="C5309" t="s">
        <v>294</v>
      </c>
      <c r="D5309"/>
      <c r="E5309" t="s">
        <v>6308</v>
      </c>
      <c r="F5309" s="67"/>
      <c r="G5309" s="67"/>
      <c r="H5309" s="67"/>
    </row>
    <row r="5310" spans="1:8" s="2" customFormat="1" x14ac:dyDescent="0.25">
      <c r="A5310" t="s">
        <v>1053</v>
      </c>
      <c r="B5310"/>
      <c r="C5310" t="s">
        <v>294</v>
      </c>
      <c r="D5310"/>
      <c r="E5310" t="s">
        <v>6309</v>
      </c>
      <c r="F5310" s="67"/>
      <c r="G5310" s="67"/>
      <c r="H5310" s="67"/>
    </row>
    <row r="5311" spans="1:8" s="2" customFormat="1" x14ac:dyDescent="0.25">
      <c r="A5311" t="s">
        <v>1053</v>
      </c>
      <c r="B5311"/>
      <c r="C5311" t="s">
        <v>294</v>
      </c>
      <c r="D5311"/>
      <c r="E5311" t="s">
        <v>6310</v>
      </c>
      <c r="F5311" s="67"/>
      <c r="G5311" s="67"/>
      <c r="H5311" s="67"/>
    </row>
    <row r="5312" spans="1:8" s="2" customFormat="1" x14ac:dyDescent="0.25">
      <c r="A5312" t="s">
        <v>1053</v>
      </c>
      <c r="B5312"/>
      <c r="C5312" t="s">
        <v>294</v>
      </c>
      <c r="D5312"/>
      <c r="E5312" t="s">
        <v>6311</v>
      </c>
      <c r="F5312" s="67"/>
      <c r="G5312" s="67"/>
      <c r="H5312" s="67"/>
    </row>
    <row r="5313" spans="1:8" s="2" customFormat="1" x14ac:dyDescent="0.25">
      <c r="A5313" t="s">
        <v>1053</v>
      </c>
      <c r="B5313"/>
      <c r="C5313" t="s">
        <v>294</v>
      </c>
      <c r="D5313"/>
      <c r="E5313" t="s">
        <v>6312</v>
      </c>
      <c r="F5313" s="67"/>
      <c r="G5313" s="67"/>
      <c r="H5313" s="67"/>
    </row>
    <row r="5314" spans="1:8" s="2" customFormat="1" x14ac:dyDescent="0.25">
      <c r="A5314" t="s">
        <v>1053</v>
      </c>
      <c r="B5314"/>
      <c r="C5314" t="s">
        <v>294</v>
      </c>
      <c r="D5314"/>
      <c r="E5314" t="s">
        <v>6313</v>
      </c>
      <c r="F5314" s="67"/>
      <c r="G5314" s="67"/>
      <c r="H5314" s="67"/>
    </row>
    <row r="5315" spans="1:8" s="2" customFormat="1" x14ac:dyDescent="0.25">
      <c r="A5315" t="s">
        <v>1053</v>
      </c>
      <c r="B5315"/>
      <c r="C5315" t="s">
        <v>294</v>
      </c>
      <c r="D5315"/>
      <c r="E5315" t="s">
        <v>6314</v>
      </c>
      <c r="F5315" s="67"/>
      <c r="G5315" s="67"/>
      <c r="H5315" s="67"/>
    </row>
    <row r="5316" spans="1:8" s="2" customFormat="1" x14ac:dyDescent="0.25">
      <c r="A5316" t="s">
        <v>1053</v>
      </c>
      <c r="B5316"/>
      <c r="C5316" t="s">
        <v>294</v>
      </c>
      <c r="D5316"/>
      <c r="E5316" t="s">
        <v>6315</v>
      </c>
      <c r="F5316" s="67"/>
      <c r="G5316" s="67"/>
      <c r="H5316" s="67"/>
    </row>
    <row r="5317" spans="1:8" s="2" customFormat="1" x14ac:dyDescent="0.25">
      <c r="A5317" t="s">
        <v>1053</v>
      </c>
      <c r="B5317"/>
      <c r="C5317" t="s">
        <v>294</v>
      </c>
      <c r="D5317"/>
      <c r="E5317" t="s">
        <v>6316</v>
      </c>
      <c r="F5317" s="67"/>
      <c r="G5317" s="67"/>
      <c r="H5317" s="67"/>
    </row>
    <row r="5318" spans="1:8" s="2" customFormat="1" x14ac:dyDescent="0.25">
      <c r="A5318" t="s">
        <v>1053</v>
      </c>
      <c r="B5318"/>
      <c r="C5318" t="s">
        <v>294</v>
      </c>
      <c r="D5318"/>
      <c r="E5318" t="s">
        <v>6317</v>
      </c>
      <c r="F5318" s="67"/>
      <c r="G5318" s="67"/>
      <c r="H5318" s="67"/>
    </row>
    <row r="5319" spans="1:8" s="2" customFormat="1" x14ac:dyDescent="0.25">
      <c r="A5319" t="s">
        <v>1053</v>
      </c>
      <c r="B5319"/>
      <c r="C5319" t="s">
        <v>294</v>
      </c>
      <c r="D5319"/>
      <c r="E5319" t="s">
        <v>6318</v>
      </c>
      <c r="F5319" s="67"/>
      <c r="G5319" s="67"/>
      <c r="H5319" s="67"/>
    </row>
    <row r="5320" spans="1:8" s="2" customFormat="1" x14ac:dyDescent="0.25">
      <c r="A5320" t="s">
        <v>1053</v>
      </c>
      <c r="B5320"/>
      <c r="C5320" t="s">
        <v>294</v>
      </c>
      <c r="D5320"/>
      <c r="E5320" t="s">
        <v>6319</v>
      </c>
      <c r="F5320" s="67"/>
      <c r="G5320" s="67"/>
      <c r="H5320" s="67"/>
    </row>
    <row r="5321" spans="1:8" s="2" customFormat="1" x14ac:dyDescent="0.25">
      <c r="A5321" t="s">
        <v>1053</v>
      </c>
      <c r="B5321"/>
      <c r="C5321" t="s">
        <v>294</v>
      </c>
      <c r="D5321"/>
      <c r="E5321" t="s">
        <v>6320</v>
      </c>
      <c r="F5321" s="67"/>
      <c r="G5321" s="67"/>
      <c r="H5321" s="67"/>
    </row>
    <row r="5322" spans="1:8" s="2" customFormat="1" x14ac:dyDescent="0.25">
      <c r="A5322" t="s">
        <v>1053</v>
      </c>
      <c r="B5322"/>
      <c r="C5322" t="s">
        <v>294</v>
      </c>
      <c r="D5322"/>
      <c r="E5322" t="s">
        <v>6321</v>
      </c>
      <c r="F5322" s="67"/>
      <c r="G5322" s="67"/>
      <c r="H5322" s="67"/>
    </row>
    <row r="5323" spans="1:8" s="2" customFormat="1" x14ac:dyDescent="0.25">
      <c r="A5323" t="s">
        <v>1053</v>
      </c>
      <c r="B5323"/>
      <c r="C5323" t="s">
        <v>294</v>
      </c>
      <c r="D5323"/>
      <c r="E5323" t="s">
        <v>6322</v>
      </c>
      <c r="F5323" s="67"/>
      <c r="G5323" s="67"/>
      <c r="H5323" s="67"/>
    </row>
    <row r="5324" spans="1:8" s="2" customFormat="1" x14ac:dyDescent="0.25">
      <c r="A5324" t="s">
        <v>1053</v>
      </c>
      <c r="B5324"/>
      <c r="C5324" t="s">
        <v>294</v>
      </c>
      <c r="D5324"/>
      <c r="E5324" t="s">
        <v>6323</v>
      </c>
      <c r="F5324" s="67"/>
      <c r="G5324" s="67"/>
      <c r="H5324" s="67"/>
    </row>
    <row r="5325" spans="1:8" s="2" customFormat="1" x14ac:dyDescent="0.25">
      <c r="A5325" t="s">
        <v>1053</v>
      </c>
      <c r="B5325"/>
      <c r="C5325" t="s">
        <v>294</v>
      </c>
      <c r="D5325"/>
      <c r="E5325" t="s">
        <v>6324</v>
      </c>
      <c r="F5325" s="67"/>
      <c r="G5325" s="67"/>
      <c r="H5325" s="67"/>
    </row>
    <row r="5326" spans="1:8" s="2" customFormat="1" x14ac:dyDescent="0.25">
      <c r="A5326" t="s">
        <v>1053</v>
      </c>
      <c r="B5326"/>
      <c r="C5326" t="s">
        <v>294</v>
      </c>
      <c r="D5326"/>
      <c r="E5326" t="s">
        <v>6325</v>
      </c>
      <c r="F5326" s="67"/>
      <c r="G5326" s="67"/>
      <c r="H5326" s="67"/>
    </row>
    <row r="5327" spans="1:8" s="2" customFormat="1" x14ac:dyDescent="0.25">
      <c r="A5327" t="s">
        <v>1053</v>
      </c>
      <c r="B5327"/>
      <c r="C5327" t="s">
        <v>294</v>
      </c>
      <c r="D5327"/>
      <c r="E5327" t="s">
        <v>6326</v>
      </c>
      <c r="F5327" s="67"/>
      <c r="G5327" s="67"/>
      <c r="H5327" s="67"/>
    </row>
    <row r="5328" spans="1:8" s="2" customFormat="1" x14ac:dyDescent="0.25">
      <c r="A5328" t="s">
        <v>1053</v>
      </c>
      <c r="B5328"/>
      <c r="C5328" t="s">
        <v>294</v>
      </c>
      <c r="D5328"/>
      <c r="E5328" t="s">
        <v>6327</v>
      </c>
      <c r="F5328" s="67"/>
      <c r="G5328" s="67"/>
      <c r="H5328" s="67"/>
    </row>
    <row r="5329" spans="1:8" s="2" customFormat="1" x14ac:dyDescent="0.25">
      <c r="A5329" t="s">
        <v>1053</v>
      </c>
      <c r="B5329"/>
      <c r="C5329" t="s">
        <v>294</v>
      </c>
      <c r="D5329"/>
      <c r="E5329" t="s">
        <v>6328</v>
      </c>
      <c r="F5329" s="67"/>
      <c r="G5329" s="67"/>
      <c r="H5329" s="67"/>
    </row>
    <row r="5330" spans="1:8" s="2" customFormat="1" x14ac:dyDescent="0.25">
      <c r="A5330" t="s">
        <v>1053</v>
      </c>
      <c r="B5330"/>
      <c r="C5330" t="s">
        <v>294</v>
      </c>
      <c r="D5330"/>
      <c r="E5330" t="s">
        <v>6329</v>
      </c>
      <c r="F5330" s="67"/>
      <c r="G5330" s="67"/>
      <c r="H5330" s="67"/>
    </row>
    <row r="5331" spans="1:8" s="2" customFormat="1" x14ac:dyDescent="0.25">
      <c r="A5331" t="s">
        <v>1053</v>
      </c>
      <c r="B5331"/>
      <c r="C5331" t="s">
        <v>294</v>
      </c>
      <c r="D5331"/>
      <c r="E5331" t="s">
        <v>6330</v>
      </c>
      <c r="F5331" s="67"/>
      <c r="G5331" s="67"/>
      <c r="H5331" s="67"/>
    </row>
    <row r="5332" spans="1:8" s="2" customFormat="1" x14ac:dyDescent="0.25">
      <c r="A5332" t="s">
        <v>1053</v>
      </c>
      <c r="B5332"/>
      <c r="C5332" t="s">
        <v>294</v>
      </c>
      <c r="D5332"/>
      <c r="E5332" t="s">
        <v>6331</v>
      </c>
      <c r="F5332" s="67"/>
      <c r="G5332" s="67"/>
      <c r="H5332" s="67"/>
    </row>
    <row r="5333" spans="1:8" s="2" customFormat="1" x14ac:dyDescent="0.25">
      <c r="A5333" t="s">
        <v>1053</v>
      </c>
      <c r="B5333"/>
      <c r="C5333" t="s">
        <v>294</v>
      </c>
      <c r="D5333"/>
      <c r="E5333" t="s">
        <v>6332</v>
      </c>
      <c r="F5333" s="67"/>
      <c r="G5333" s="67"/>
      <c r="H5333" s="67"/>
    </row>
    <row r="5334" spans="1:8" s="2" customFormat="1" x14ac:dyDescent="0.25">
      <c r="A5334" t="s">
        <v>1053</v>
      </c>
      <c r="B5334"/>
      <c r="C5334" t="s">
        <v>294</v>
      </c>
      <c r="D5334"/>
      <c r="E5334" t="s">
        <v>6333</v>
      </c>
      <c r="F5334" s="67"/>
      <c r="G5334" s="67"/>
      <c r="H5334" s="67"/>
    </row>
    <row r="5335" spans="1:8" s="2" customFormat="1" x14ac:dyDescent="0.25">
      <c r="A5335" t="s">
        <v>1053</v>
      </c>
      <c r="B5335"/>
      <c r="C5335" t="s">
        <v>294</v>
      </c>
      <c r="D5335"/>
      <c r="E5335" t="s">
        <v>6334</v>
      </c>
      <c r="F5335" s="67"/>
      <c r="G5335" s="67"/>
      <c r="H5335" s="67"/>
    </row>
    <row r="5336" spans="1:8" s="2" customFormat="1" x14ac:dyDescent="0.25">
      <c r="A5336" t="s">
        <v>1053</v>
      </c>
      <c r="B5336"/>
      <c r="C5336" t="s">
        <v>296</v>
      </c>
      <c r="D5336"/>
      <c r="E5336" t="s">
        <v>6335</v>
      </c>
      <c r="F5336" s="67"/>
      <c r="G5336" s="67"/>
      <c r="H5336" s="67"/>
    </row>
    <row r="5337" spans="1:8" s="2" customFormat="1" x14ac:dyDescent="0.25">
      <c r="A5337" t="s">
        <v>1053</v>
      </c>
      <c r="B5337"/>
      <c r="C5337" t="s">
        <v>296</v>
      </c>
      <c r="D5337"/>
      <c r="E5337" t="s">
        <v>6336</v>
      </c>
      <c r="F5337" s="67"/>
      <c r="G5337" s="67"/>
      <c r="H5337" s="67"/>
    </row>
    <row r="5338" spans="1:8" s="2" customFormat="1" x14ac:dyDescent="0.25">
      <c r="A5338" t="s">
        <v>1053</v>
      </c>
      <c r="B5338"/>
      <c r="C5338" t="s">
        <v>296</v>
      </c>
      <c r="D5338"/>
      <c r="E5338" t="s">
        <v>6337</v>
      </c>
      <c r="F5338" s="67"/>
      <c r="G5338" s="67"/>
      <c r="H5338" s="67"/>
    </row>
    <row r="5339" spans="1:8" s="2" customFormat="1" x14ac:dyDescent="0.25">
      <c r="A5339" t="s">
        <v>1053</v>
      </c>
      <c r="B5339"/>
      <c r="C5339" t="s">
        <v>296</v>
      </c>
      <c r="D5339"/>
      <c r="E5339" t="s">
        <v>6338</v>
      </c>
      <c r="F5339" s="67"/>
      <c r="G5339" s="67"/>
      <c r="H5339" s="67"/>
    </row>
    <row r="5340" spans="1:8" s="2" customFormat="1" x14ac:dyDescent="0.25">
      <c r="A5340" t="s">
        <v>1053</v>
      </c>
      <c r="B5340"/>
      <c r="C5340" t="s">
        <v>296</v>
      </c>
      <c r="D5340"/>
      <c r="E5340" t="s">
        <v>6339</v>
      </c>
      <c r="F5340" s="67"/>
      <c r="G5340" s="67"/>
      <c r="H5340" s="67"/>
    </row>
    <row r="5341" spans="1:8" s="2" customFormat="1" x14ac:dyDescent="0.25">
      <c r="A5341" t="s">
        <v>1053</v>
      </c>
      <c r="B5341"/>
      <c r="C5341" t="s">
        <v>296</v>
      </c>
      <c r="D5341"/>
      <c r="E5341" t="s">
        <v>6340</v>
      </c>
      <c r="F5341" s="67"/>
      <c r="G5341" s="67"/>
      <c r="H5341" s="67"/>
    </row>
    <row r="5342" spans="1:8" s="2" customFormat="1" x14ac:dyDescent="0.25">
      <c r="A5342" t="s">
        <v>1053</v>
      </c>
      <c r="B5342"/>
      <c r="C5342" t="s">
        <v>296</v>
      </c>
      <c r="D5342"/>
      <c r="E5342" t="s">
        <v>6341</v>
      </c>
      <c r="F5342" s="67"/>
      <c r="G5342" s="67"/>
      <c r="H5342" s="67"/>
    </row>
    <row r="5343" spans="1:8" s="2" customFormat="1" x14ac:dyDescent="0.25">
      <c r="A5343" t="s">
        <v>1053</v>
      </c>
      <c r="B5343"/>
      <c r="C5343" t="s">
        <v>296</v>
      </c>
      <c r="D5343"/>
      <c r="E5343" t="s">
        <v>6342</v>
      </c>
      <c r="F5343" s="67"/>
      <c r="G5343" s="67"/>
      <c r="H5343" s="67"/>
    </row>
    <row r="5344" spans="1:8" s="2" customFormat="1" x14ac:dyDescent="0.25">
      <c r="A5344" t="s">
        <v>1053</v>
      </c>
      <c r="B5344"/>
      <c r="C5344" t="s">
        <v>296</v>
      </c>
      <c r="D5344"/>
      <c r="E5344" t="s">
        <v>6343</v>
      </c>
      <c r="F5344" s="67"/>
      <c r="G5344" s="67"/>
      <c r="H5344" s="67"/>
    </row>
    <row r="5345" spans="1:8" s="2" customFormat="1" x14ac:dyDescent="0.25">
      <c r="A5345" t="s">
        <v>1053</v>
      </c>
      <c r="B5345"/>
      <c r="C5345" t="s">
        <v>296</v>
      </c>
      <c r="D5345"/>
      <c r="E5345" t="s">
        <v>6344</v>
      </c>
      <c r="F5345" s="67"/>
      <c r="G5345" s="67"/>
      <c r="H5345" s="67"/>
    </row>
    <row r="5346" spans="1:8" s="2" customFormat="1" x14ac:dyDescent="0.25">
      <c r="A5346" t="s">
        <v>1053</v>
      </c>
      <c r="B5346"/>
      <c r="C5346" t="s">
        <v>296</v>
      </c>
      <c r="D5346"/>
      <c r="E5346" t="s">
        <v>6345</v>
      </c>
      <c r="F5346" s="67"/>
      <c r="G5346" s="67"/>
      <c r="H5346" s="67"/>
    </row>
    <row r="5347" spans="1:8" s="2" customFormat="1" x14ac:dyDescent="0.25">
      <c r="A5347" t="s">
        <v>1053</v>
      </c>
      <c r="B5347"/>
      <c r="C5347" t="s">
        <v>296</v>
      </c>
      <c r="D5347"/>
      <c r="E5347" t="s">
        <v>6346</v>
      </c>
      <c r="F5347" s="67"/>
      <c r="G5347" s="67"/>
      <c r="H5347" s="67"/>
    </row>
    <row r="5348" spans="1:8" s="2" customFormat="1" x14ac:dyDescent="0.25">
      <c r="A5348" t="s">
        <v>1053</v>
      </c>
      <c r="B5348"/>
      <c r="C5348" t="s">
        <v>296</v>
      </c>
      <c r="D5348"/>
      <c r="E5348" t="s">
        <v>6347</v>
      </c>
      <c r="F5348" s="67"/>
      <c r="G5348" s="67"/>
      <c r="H5348" s="67"/>
    </row>
    <row r="5349" spans="1:8" s="2" customFormat="1" x14ac:dyDescent="0.25">
      <c r="A5349" t="s">
        <v>1053</v>
      </c>
      <c r="B5349"/>
      <c r="C5349" t="s">
        <v>296</v>
      </c>
      <c r="D5349"/>
      <c r="E5349" t="s">
        <v>6348</v>
      </c>
      <c r="F5349" s="67"/>
      <c r="G5349" s="67"/>
      <c r="H5349" s="67"/>
    </row>
    <row r="5350" spans="1:8" s="2" customFormat="1" x14ac:dyDescent="0.25">
      <c r="A5350" t="s">
        <v>1053</v>
      </c>
      <c r="B5350"/>
      <c r="C5350" t="s">
        <v>296</v>
      </c>
      <c r="D5350"/>
      <c r="E5350" t="s">
        <v>6349</v>
      </c>
      <c r="F5350" s="67"/>
      <c r="G5350" s="67"/>
      <c r="H5350" s="67"/>
    </row>
    <row r="5351" spans="1:8" s="2" customFormat="1" x14ac:dyDescent="0.25">
      <c r="A5351" t="s">
        <v>1053</v>
      </c>
      <c r="B5351"/>
      <c r="C5351" t="s">
        <v>296</v>
      </c>
      <c r="D5351"/>
      <c r="E5351" t="s">
        <v>6350</v>
      </c>
      <c r="F5351" s="67"/>
      <c r="G5351" s="67"/>
      <c r="H5351" s="67"/>
    </row>
    <row r="5352" spans="1:8" s="2" customFormat="1" x14ac:dyDescent="0.25">
      <c r="A5352" t="s">
        <v>1053</v>
      </c>
      <c r="B5352"/>
      <c r="C5352" t="s">
        <v>296</v>
      </c>
      <c r="D5352"/>
      <c r="E5352" t="s">
        <v>6351</v>
      </c>
      <c r="F5352" s="67"/>
      <c r="G5352" s="67"/>
      <c r="H5352" s="67"/>
    </row>
    <row r="5353" spans="1:8" s="2" customFormat="1" x14ac:dyDescent="0.25">
      <c r="A5353" t="s">
        <v>1053</v>
      </c>
      <c r="B5353"/>
      <c r="C5353" t="s">
        <v>296</v>
      </c>
      <c r="D5353"/>
      <c r="E5353" t="s">
        <v>6352</v>
      </c>
      <c r="F5353" s="67"/>
      <c r="G5353" s="67"/>
      <c r="H5353" s="67"/>
    </row>
    <row r="5354" spans="1:8" s="2" customFormat="1" x14ac:dyDescent="0.25">
      <c r="A5354" t="s">
        <v>1053</v>
      </c>
      <c r="B5354"/>
      <c r="C5354" t="s">
        <v>296</v>
      </c>
      <c r="D5354"/>
      <c r="E5354" t="s">
        <v>6353</v>
      </c>
      <c r="F5354" s="67"/>
      <c r="G5354" s="67"/>
      <c r="H5354" s="67"/>
    </row>
    <row r="5355" spans="1:8" s="2" customFormat="1" x14ac:dyDescent="0.25">
      <c r="A5355" t="s">
        <v>1053</v>
      </c>
      <c r="B5355"/>
      <c r="C5355" t="s">
        <v>296</v>
      </c>
      <c r="D5355"/>
      <c r="E5355" t="s">
        <v>6354</v>
      </c>
      <c r="F5355" s="67"/>
      <c r="G5355" s="67"/>
      <c r="H5355" s="67"/>
    </row>
    <row r="5356" spans="1:8" s="2" customFormat="1" x14ac:dyDescent="0.25">
      <c r="A5356" t="s">
        <v>1053</v>
      </c>
      <c r="B5356"/>
      <c r="C5356" t="s">
        <v>296</v>
      </c>
      <c r="D5356"/>
      <c r="E5356" t="s">
        <v>6355</v>
      </c>
      <c r="F5356" s="67"/>
      <c r="G5356" s="67"/>
      <c r="H5356" s="67"/>
    </row>
    <row r="5357" spans="1:8" s="2" customFormat="1" x14ac:dyDescent="0.25">
      <c r="A5357" t="s">
        <v>1053</v>
      </c>
      <c r="B5357"/>
      <c r="C5357" t="s">
        <v>296</v>
      </c>
      <c r="D5357"/>
      <c r="E5357" t="s">
        <v>6356</v>
      </c>
      <c r="F5357" s="67"/>
      <c r="G5357" s="67"/>
      <c r="H5357" s="67"/>
    </row>
    <row r="5358" spans="1:8" s="2" customFormat="1" x14ac:dyDescent="0.25">
      <c r="A5358" t="s">
        <v>1053</v>
      </c>
      <c r="B5358"/>
      <c r="C5358" t="s">
        <v>296</v>
      </c>
      <c r="D5358"/>
      <c r="E5358" t="s">
        <v>6357</v>
      </c>
      <c r="F5358" s="67"/>
      <c r="G5358" s="67"/>
      <c r="H5358" s="67"/>
    </row>
    <row r="5359" spans="1:8" s="2" customFormat="1" x14ac:dyDescent="0.25">
      <c r="A5359" t="s">
        <v>1053</v>
      </c>
      <c r="B5359"/>
      <c r="C5359" t="s">
        <v>296</v>
      </c>
      <c r="D5359"/>
      <c r="E5359" t="s">
        <v>6358</v>
      </c>
      <c r="F5359" s="67"/>
      <c r="G5359" s="67"/>
      <c r="H5359" s="67"/>
    </row>
    <row r="5360" spans="1:8" s="2" customFormat="1" x14ac:dyDescent="0.25">
      <c r="A5360" t="s">
        <v>1053</v>
      </c>
      <c r="B5360"/>
      <c r="C5360" t="s">
        <v>296</v>
      </c>
      <c r="D5360"/>
      <c r="E5360" t="s">
        <v>6359</v>
      </c>
      <c r="F5360" s="67"/>
      <c r="G5360" s="67"/>
      <c r="H5360" s="67"/>
    </row>
    <row r="5361" spans="1:8" s="2" customFormat="1" x14ac:dyDescent="0.25">
      <c r="A5361" t="s">
        <v>1053</v>
      </c>
      <c r="B5361"/>
      <c r="C5361" t="s">
        <v>6360</v>
      </c>
      <c r="D5361"/>
      <c r="E5361" t="s">
        <v>5949</v>
      </c>
      <c r="F5361" s="67"/>
      <c r="G5361" s="67"/>
      <c r="H5361" s="67"/>
    </row>
    <row r="5362" spans="1:8" s="2" customFormat="1" x14ac:dyDescent="0.25">
      <c r="A5362" t="s">
        <v>1053</v>
      </c>
      <c r="B5362"/>
      <c r="C5362" t="s">
        <v>6361</v>
      </c>
      <c r="D5362"/>
      <c r="E5362" t="s">
        <v>6362</v>
      </c>
      <c r="F5362" s="67"/>
      <c r="G5362" s="67"/>
      <c r="H5362" s="67"/>
    </row>
    <row r="5363" spans="1:8" s="2" customFormat="1" x14ac:dyDescent="0.25">
      <c r="A5363" t="s">
        <v>1053</v>
      </c>
      <c r="B5363"/>
      <c r="C5363" t="s">
        <v>6361</v>
      </c>
      <c r="D5363"/>
      <c r="E5363" t="s">
        <v>6363</v>
      </c>
      <c r="F5363" s="67"/>
      <c r="G5363" s="67"/>
      <c r="H5363" s="67"/>
    </row>
    <row r="5364" spans="1:8" s="2" customFormat="1" x14ac:dyDescent="0.25">
      <c r="A5364" t="s">
        <v>1053</v>
      </c>
      <c r="B5364"/>
      <c r="C5364" t="s">
        <v>6361</v>
      </c>
      <c r="D5364"/>
      <c r="E5364" t="s">
        <v>6364</v>
      </c>
      <c r="F5364" s="67"/>
      <c r="G5364" s="67"/>
      <c r="H5364" s="67"/>
    </row>
    <row r="5365" spans="1:8" s="2" customFormat="1" x14ac:dyDescent="0.25">
      <c r="A5365" t="s">
        <v>1053</v>
      </c>
      <c r="B5365"/>
      <c r="C5365" t="s">
        <v>6361</v>
      </c>
      <c r="D5365"/>
      <c r="E5365" t="s">
        <v>6365</v>
      </c>
      <c r="F5365" s="67"/>
      <c r="G5365" s="67"/>
      <c r="H5365" s="67"/>
    </row>
    <row r="5366" spans="1:8" s="2" customFormat="1" x14ac:dyDescent="0.25">
      <c r="A5366" t="s">
        <v>1053</v>
      </c>
      <c r="B5366"/>
      <c r="C5366" t="s">
        <v>6361</v>
      </c>
      <c r="D5366"/>
      <c r="E5366" t="s">
        <v>1677</v>
      </c>
      <c r="F5366" s="67"/>
      <c r="G5366" s="67"/>
      <c r="H5366" s="67"/>
    </row>
    <row r="5367" spans="1:8" s="2" customFormat="1" x14ac:dyDescent="0.25">
      <c r="A5367" t="s">
        <v>1053</v>
      </c>
      <c r="B5367"/>
      <c r="C5367" t="s">
        <v>6361</v>
      </c>
      <c r="D5367"/>
      <c r="E5367" t="s">
        <v>6366</v>
      </c>
      <c r="F5367" s="67"/>
      <c r="G5367" s="67"/>
      <c r="H5367" s="67"/>
    </row>
    <row r="5368" spans="1:8" s="2" customFormat="1" x14ac:dyDescent="0.25">
      <c r="A5368" t="s">
        <v>1053</v>
      </c>
      <c r="B5368"/>
      <c r="C5368" t="s">
        <v>6361</v>
      </c>
      <c r="D5368"/>
      <c r="E5368" t="s">
        <v>6367</v>
      </c>
      <c r="F5368" s="67"/>
      <c r="G5368" s="67"/>
      <c r="H5368" s="67"/>
    </row>
    <row r="5369" spans="1:8" s="2" customFormat="1" x14ac:dyDescent="0.25">
      <c r="A5369" t="s">
        <v>1053</v>
      </c>
      <c r="B5369"/>
      <c r="C5369" t="s">
        <v>6361</v>
      </c>
      <c r="D5369"/>
      <c r="E5369" t="s">
        <v>6368</v>
      </c>
      <c r="F5369" s="67"/>
      <c r="G5369" s="67"/>
      <c r="H5369" s="67"/>
    </row>
    <row r="5370" spans="1:8" s="2" customFormat="1" x14ac:dyDescent="0.25">
      <c r="A5370" t="s">
        <v>1053</v>
      </c>
      <c r="B5370"/>
      <c r="C5370" t="s">
        <v>6361</v>
      </c>
      <c r="D5370"/>
      <c r="E5370" t="s">
        <v>6369</v>
      </c>
      <c r="F5370" s="67"/>
      <c r="G5370" s="67"/>
      <c r="H5370" s="67"/>
    </row>
    <row r="5371" spans="1:8" s="2" customFormat="1" x14ac:dyDescent="0.25">
      <c r="A5371" t="s">
        <v>1053</v>
      </c>
      <c r="B5371"/>
      <c r="C5371" t="s">
        <v>6361</v>
      </c>
      <c r="D5371"/>
      <c r="E5371" t="s">
        <v>6370</v>
      </c>
      <c r="F5371" s="67"/>
      <c r="G5371" s="67"/>
      <c r="H5371" s="67"/>
    </row>
    <row r="5372" spans="1:8" s="2" customFormat="1" x14ac:dyDescent="0.25">
      <c r="A5372" t="s">
        <v>1053</v>
      </c>
      <c r="B5372"/>
      <c r="C5372" t="s">
        <v>6361</v>
      </c>
      <c r="D5372"/>
      <c r="E5372" t="s">
        <v>6371</v>
      </c>
      <c r="F5372" s="67"/>
      <c r="G5372" s="67"/>
      <c r="H5372" s="67"/>
    </row>
    <row r="5373" spans="1:8" s="2" customFormat="1" x14ac:dyDescent="0.25">
      <c r="A5373" t="s">
        <v>1053</v>
      </c>
      <c r="B5373"/>
      <c r="C5373" t="s">
        <v>6361</v>
      </c>
      <c r="D5373"/>
      <c r="E5373" t="s">
        <v>6372</v>
      </c>
      <c r="F5373" s="67"/>
      <c r="G5373" s="67"/>
      <c r="H5373" s="67"/>
    </row>
    <row r="5374" spans="1:8" s="2" customFormat="1" x14ac:dyDescent="0.25">
      <c r="A5374" t="s">
        <v>1053</v>
      </c>
      <c r="B5374"/>
      <c r="C5374" t="s">
        <v>6361</v>
      </c>
      <c r="D5374"/>
      <c r="E5374" t="s">
        <v>6373</v>
      </c>
      <c r="F5374" s="67"/>
      <c r="G5374" s="67"/>
      <c r="H5374" s="67"/>
    </row>
    <row r="5375" spans="1:8" s="2" customFormat="1" x14ac:dyDescent="0.25">
      <c r="A5375" t="s">
        <v>1053</v>
      </c>
      <c r="B5375"/>
      <c r="C5375" t="s">
        <v>6361</v>
      </c>
      <c r="D5375"/>
      <c r="E5375" t="s">
        <v>6374</v>
      </c>
      <c r="F5375" s="67"/>
      <c r="G5375" s="67"/>
      <c r="H5375" s="67"/>
    </row>
    <row r="5376" spans="1:8" s="2" customFormat="1" x14ac:dyDescent="0.25">
      <c r="A5376" t="s">
        <v>1053</v>
      </c>
      <c r="B5376"/>
      <c r="C5376" t="s">
        <v>6361</v>
      </c>
      <c r="D5376"/>
      <c r="E5376" t="s">
        <v>6375</v>
      </c>
      <c r="F5376" s="67"/>
      <c r="G5376" s="67"/>
      <c r="H5376" s="67"/>
    </row>
    <row r="5377" spans="1:8" s="2" customFormat="1" x14ac:dyDescent="0.25">
      <c r="A5377" t="s">
        <v>1053</v>
      </c>
      <c r="B5377"/>
      <c r="C5377" t="s">
        <v>6361</v>
      </c>
      <c r="D5377"/>
      <c r="E5377" t="s">
        <v>6376</v>
      </c>
      <c r="F5377" s="67"/>
      <c r="G5377" s="67"/>
      <c r="H5377" s="67"/>
    </row>
    <row r="5378" spans="1:8" s="2" customFormat="1" x14ac:dyDescent="0.25">
      <c r="A5378" t="s">
        <v>1053</v>
      </c>
      <c r="B5378"/>
      <c r="C5378" t="s">
        <v>6361</v>
      </c>
      <c r="D5378"/>
      <c r="E5378" t="s">
        <v>6377</v>
      </c>
      <c r="F5378" s="67"/>
      <c r="G5378" s="67"/>
      <c r="H5378" s="67"/>
    </row>
    <row r="5379" spans="1:8" s="2" customFormat="1" x14ac:dyDescent="0.25">
      <c r="A5379" t="s">
        <v>1053</v>
      </c>
      <c r="B5379"/>
      <c r="C5379" t="s">
        <v>6361</v>
      </c>
      <c r="D5379"/>
      <c r="E5379" t="s">
        <v>6378</v>
      </c>
      <c r="F5379" s="67"/>
      <c r="G5379" s="67"/>
      <c r="H5379" s="67"/>
    </row>
    <row r="5380" spans="1:8" s="2" customFormat="1" x14ac:dyDescent="0.25">
      <c r="A5380" t="s">
        <v>1053</v>
      </c>
      <c r="B5380"/>
      <c r="C5380" t="s">
        <v>6361</v>
      </c>
      <c r="D5380"/>
      <c r="E5380" t="s">
        <v>6379</v>
      </c>
      <c r="F5380" s="67"/>
      <c r="G5380" s="67"/>
      <c r="H5380" s="67"/>
    </row>
    <row r="5381" spans="1:8" s="2" customFormat="1" x14ac:dyDescent="0.25">
      <c r="A5381" t="s">
        <v>1053</v>
      </c>
      <c r="B5381"/>
      <c r="C5381" t="s">
        <v>6361</v>
      </c>
      <c r="D5381"/>
      <c r="E5381" t="s">
        <v>6380</v>
      </c>
      <c r="F5381" s="67"/>
      <c r="G5381" s="67"/>
      <c r="H5381" s="67"/>
    </row>
    <row r="5382" spans="1:8" s="2" customFormat="1" x14ac:dyDescent="0.25">
      <c r="A5382" t="s">
        <v>1053</v>
      </c>
      <c r="B5382"/>
      <c r="C5382" t="s">
        <v>6361</v>
      </c>
      <c r="D5382"/>
      <c r="E5382" t="s">
        <v>6381</v>
      </c>
      <c r="F5382" s="67"/>
      <c r="G5382" s="67"/>
      <c r="H5382" s="67"/>
    </row>
    <row r="5383" spans="1:8" s="2" customFormat="1" x14ac:dyDescent="0.25">
      <c r="A5383" t="s">
        <v>1053</v>
      </c>
      <c r="B5383"/>
      <c r="C5383" t="s">
        <v>6361</v>
      </c>
      <c r="D5383"/>
      <c r="E5383" t="s">
        <v>6382</v>
      </c>
      <c r="F5383" s="67"/>
      <c r="G5383" s="67"/>
      <c r="H5383" s="67"/>
    </row>
    <row r="5384" spans="1:8" s="2" customFormat="1" x14ac:dyDescent="0.25">
      <c r="A5384" t="s">
        <v>1053</v>
      </c>
      <c r="B5384"/>
      <c r="C5384" t="s">
        <v>6361</v>
      </c>
      <c r="D5384"/>
      <c r="E5384" t="s">
        <v>6383</v>
      </c>
      <c r="F5384" s="67"/>
      <c r="G5384" s="67"/>
      <c r="H5384" s="67"/>
    </row>
    <row r="5385" spans="1:8" s="2" customFormat="1" x14ac:dyDescent="0.25">
      <c r="A5385" t="s">
        <v>1053</v>
      </c>
      <c r="B5385"/>
      <c r="C5385" t="s">
        <v>6361</v>
      </c>
      <c r="D5385"/>
      <c r="E5385" t="s">
        <v>6384</v>
      </c>
      <c r="F5385" s="67"/>
      <c r="G5385" s="67"/>
      <c r="H5385" s="67"/>
    </row>
    <row r="5386" spans="1:8" s="2" customFormat="1" x14ac:dyDescent="0.25">
      <c r="A5386" t="s">
        <v>1053</v>
      </c>
      <c r="B5386"/>
      <c r="C5386" t="s">
        <v>6361</v>
      </c>
      <c r="D5386"/>
      <c r="E5386" t="s">
        <v>6385</v>
      </c>
      <c r="F5386" s="67"/>
      <c r="G5386" s="67"/>
      <c r="H5386" s="67"/>
    </row>
    <row r="5387" spans="1:8" s="2" customFormat="1" x14ac:dyDescent="0.25">
      <c r="A5387" t="s">
        <v>1053</v>
      </c>
      <c r="B5387"/>
      <c r="C5387" t="s">
        <v>6361</v>
      </c>
      <c r="D5387"/>
      <c r="E5387" t="s">
        <v>6386</v>
      </c>
      <c r="F5387" s="67"/>
      <c r="G5387" s="67"/>
      <c r="H5387" s="67"/>
    </row>
    <row r="5388" spans="1:8" s="2" customFormat="1" x14ac:dyDescent="0.25">
      <c r="A5388" t="s">
        <v>1053</v>
      </c>
      <c r="B5388"/>
      <c r="C5388" t="s">
        <v>886</v>
      </c>
      <c r="D5388"/>
      <c r="E5388" t="s">
        <v>6387</v>
      </c>
      <c r="F5388" s="67"/>
      <c r="G5388" s="67"/>
      <c r="H5388" s="67"/>
    </row>
    <row r="5389" spans="1:8" s="2" customFormat="1" x14ac:dyDescent="0.25">
      <c r="A5389" t="s">
        <v>1053</v>
      </c>
      <c r="B5389"/>
      <c r="C5389" t="s">
        <v>886</v>
      </c>
      <c r="D5389"/>
      <c r="E5389" t="s">
        <v>6388</v>
      </c>
      <c r="F5389" s="67"/>
      <c r="G5389" s="67"/>
      <c r="H5389" s="67"/>
    </row>
    <row r="5390" spans="1:8" s="2" customFormat="1" x14ac:dyDescent="0.25">
      <c r="A5390" t="s">
        <v>1053</v>
      </c>
      <c r="B5390"/>
      <c r="C5390" t="s">
        <v>886</v>
      </c>
      <c r="D5390"/>
      <c r="E5390" t="s">
        <v>6389</v>
      </c>
      <c r="F5390" s="67"/>
      <c r="G5390" s="67"/>
      <c r="H5390" s="67"/>
    </row>
    <row r="5391" spans="1:8" s="2" customFormat="1" x14ac:dyDescent="0.25">
      <c r="A5391" t="s">
        <v>1053</v>
      </c>
      <c r="B5391"/>
      <c r="C5391" t="s">
        <v>886</v>
      </c>
      <c r="D5391"/>
      <c r="E5391" t="s">
        <v>6390</v>
      </c>
      <c r="F5391" s="67"/>
      <c r="G5391" s="67"/>
      <c r="H5391" s="67"/>
    </row>
    <row r="5392" spans="1:8" s="2" customFormat="1" x14ac:dyDescent="0.25">
      <c r="A5392" t="s">
        <v>1053</v>
      </c>
      <c r="B5392"/>
      <c r="C5392" t="s">
        <v>886</v>
      </c>
      <c r="D5392"/>
      <c r="E5392" t="s">
        <v>6391</v>
      </c>
      <c r="F5392" s="67"/>
      <c r="G5392" s="67"/>
      <c r="H5392" s="67"/>
    </row>
    <row r="5393" spans="1:8" s="2" customFormat="1" x14ac:dyDescent="0.25">
      <c r="A5393" t="s">
        <v>1053</v>
      </c>
      <c r="B5393"/>
      <c r="C5393" t="s">
        <v>886</v>
      </c>
      <c r="D5393"/>
      <c r="E5393" t="s">
        <v>6392</v>
      </c>
      <c r="F5393" s="67"/>
      <c r="G5393" s="67"/>
      <c r="H5393" s="67"/>
    </row>
    <row r="5394" spans="1:8" s="2" customFormat="1" x14ac:dyDescent="0.25">
      <c r="A5394" t="s">
        <v>1053</v>
      </c>
      <c r="B5394"/>
      <c r="C5394" t="s">
        <v>886</v>
      </c>
      <c r="D5394"/>
      <c r="E5394" t="s">
        <v>6393</v>
      </c>
      <c r="F5394" s="67"/>
      <c r="G5394" s="67"/>
      <c r="H5394" s="67"/>
    </row>
    <row r="5395" spans="1:8" s="2" customFormat="1" x14ac:dyDescent="0.25">
      <c r="A5395" t="s">
        <v>1053</v>
      </c>
      <c r="B5395"/>
      <c r="C5395" t="s">
        <v>886</v>
      </c>
      <c r="D5395"/>
      <c r="E5395" t="s">
        <v>6394</v>
      </c>
      <c r="F5395" s="67"/>
      <c r="G5395" s="67"/>
      <c r="H5395" s="67"/>
    </row>
    <row r="5396" spans="1:8" s="2" customFormat="1" x14ac:dyDescent="0.25">
      <c r="A5396" t="s">
        <v>1053</v>
      </c>
      <c r="B5396"/>
      <c r="C5396" t="s">
        <v>886</v>
      </c>
      <c r="D5396"/>
      <c r="E5396" t="s">
        <v>6395</v>
      </c>
      <c r="F5396" s="67"/>
      <c r="G5396" s="67"/>
      <c r="H5396" s="67"/>
    </row>
    <row r="5397" spans="1:8" s="2" customFormat="1" x14ac:dyDescent="0.25">
      <c r="A5397" t="s">
        <v>1053</v>
      </c>
      <c r="B5397"/>
      <c r="C5397" t="s">
        <v>886</v>
      </c>
      <c r="D5397"/>
      <c r="E5397" t="s">
        <v>6396</v>
      </c>
      <c r="F5397" s="67"/>
      <c r="G5397" s="67"/>
      <c r="H5397" s="67"/>
    </row>
    <row r="5398" spans="1:8" s="2" customFormat="1" x14ac:dyDescent="0.25">
      <c r="A5398" t="s">
        <v>1053</v>
      </c>
      <c r="B5398"/>
      <c r="C5398" t="s">
        <v>886</v>
      </c>
      <c r="D5398"/>
      <c r="E5398" t="s">
        <v>6397</v>
      </c>
      <c r="F5398" s="67"/>
      <c r="G5398" s="67"/>
      <c r="H5398" s="67"/>
    </row>
    <row r="5399" spans="1:8" s="2" customFormat="1" x14ac:dyDescent="0.25">
      <c r="A5399" t="s">
        <v>1053</v>
      </c>
      <c r="B5399"/>
      <c r="C5399" t="s">
        <v>886</v>
      </c>
      <c r="D5399"/>
      <c r="E5399" t="s">
        <v>6398</v>
      </c>
      <c r="F5399" s="67"/>
      <c r="G5399" s="67"/>
      <c r="H5399" s="67"/>
    </row>
    <row r="5400" spans="1:8" s="2" customFormat="1" x14ac:dyDescent="0.25">
      <c r="A5400" t="s">
        <v>1053</v>
      </c>
      <c r="B5400"/>
      <c r="C5400" t="s">
        <v>886</v>
      </c>
      <c r="D5400"/>
      <c r="E5400" t="s">
        <v>886</v>
      </c>
      <c r="F5400" s="67"/>
      <c r="G5400" s="67"/>
      <c r="H5400" s="67"/>
    </row>
    <row r="5401" spans="1:8" s="2" customFormat="1" x14ac:dyDescent="0.25">
      <c r="A5401" t="s">
        <v>1053</v>
      </c>
      <c r="B5401"/>
      <c r="C5401" t="s">
        <v>886</v>
      </c>
      <c r="D5401"/>
      <c r="E5401" t="s">
        <v>6399</v>
      </c>
      <c r="F5401" s="67"/>
      <c r="G5401" s="67"/>
      <c r="H5401" s="67"/>
    </row>
    <row r="5402" spans="1:8" s="2" customFormat="1" x14ac:dyDescent="0.25">
      <c r="A5402" t="s">
        <v>1053</v>
      </c>
      <c r="B5402"/>
      <c r="C5402" t="s">
        <v>886</v>
      </c>
      <c r="D5402"/>
      <c r="E5402" t="s">
        <v>6400</v>
      </c>
      <c r="F5402" s="67"/>
      <c r="G5402" s="67"/>
      <c r="H5402" s="67"/>
    </row>
    <row r="5403" spans="1:8" s="2" customFormat="1" x14ac:dyDescent="0.25">
      <c r="A5403" t="s">
        <v>1053</v>
      </c>
      <c r="B5403"/>
      <c r="C5403" t="s">
        <v>886</v>
      </c>
      <c r="D5403"/>
      <c r="E5403" t="s">
        <v>6401</v>
      </c>
      <c r="F5403" s="67"/>
      <c r="G5403" s="67"/>
      <c r="H5403" s="67"/>
    </row>
    <row r="5404" spans="1:8" s="2" customFormat="1" x14ac:dyDescent="0.25">
      <c r="A5404" t="s">
        <v>1053</v>
      </c>
      <c r="B5404"/>
      <c r="C5404" t="s">
        <v>886</v>
      </c>
      <c r="D5404"/>
      <c r="E5404" t="s">
        <v>6402</v>
      </c>
      <c r="F5404" s="67"/>
      <c r="G5404" s="67"/>
      <c r="H5404" s="67"/>
    </row>
    <row r="5405" spans="1:8" s="2" customFormat="1" x14ac:dyDescent="0.25">
      <c r="A5405" t="s">
        <v>1053</v>
      </c>
      <c r="B5405"/>
      <c r="C5405" t="s">
        <v>886</v>
      </c>
      <c r="D5405"/>
      <c r="E5405" t="s">
        <v>6193</v>
      </c>
      <c r="F5405" s="67"/>
      <c r="G5405" s="67"/>
      <c r="H5405" s="67"/>
    </row>
    <row r="5406" spans="1:8" s="2" customFormat="1" x14ac:dyDescent="0.25">
      <c r="A5406" t="s">
        <v>1053</v>
      </c>
      <c r="B5406"/>
      <c r="C5406" t="s">
        <v>886</v>
      </c>
      <c r="D5406"/>
      <c r="E5406" t="s">
        <v>6403</v>
      </c>
      <c r="F5406" s="67"/>
      <c r="G5406" s="67"/>
      <c r="H5406" s="67"/>
    </row>
    <row r="5407" spans="1:8" s="2" customFormat="1" x14ac:dyDescent="0.25">
      <c r="A5407" t="s">
        <v>1053</v>
      </c>
      <c r="B5407"/>
      <c r="C5407" t="s">
        <v>886</v>
      </c>
      <c r="D5407"/>
      <c r="E5407" t="s">
        <v>5706</v>
      </c>
      <c r="F5407" s="67"/>
      <c r="G5407" s="67"/>
      <c r="H5407" s="67"/>
    </row>
    <row r="5408" spans="1:8" s="2" customFormat="1" x14ac:dyDescent="0.25">
      <c r="A5408" t="s">
        <v>1053</v>
      </c>
      <c r="B5408"/>
      <c r="C5408" t="s">
        <v>886</v>
      </c>
      <c r="D5408"/>
      <c r="E5408" t="s">
        <v>6404</v>
      </c>
      <c r="F5408" s="67"/>
      <c r="G5408" s="67"/>
      <c r="H5408" s="67"/>
    </row>
    <row r="5409" spans="1:8" s="2" customFormat="1" x14ac:dyDescent="0.25">
      <c r="A5409" t="s">
        <v>1053</v>
      </c>
      <c r="B5409"/>
      <c r="C5409" t="s">
        <v>301</v>
      </c>
      <c r="D5409"/>
      <c r="E5409" t="s">
        <v>6405</v>
      </c>
      <c r="F5409" s="67"/>
      <c r="G5409" s="67"/>
      <c r="H5409" s="67"/>
    </row>
    <row r="5410" spans="1:8" s="2" customFormat="1" x14ac:dyDescent="0.25">
      <c r="A5410" t="s">
        <v>1053</v>
      </c>
      <c r="B5410"/>
      <c r="C5410" t="s">
        <v>301</v>
      </c>
      <c r="D5410"/>
      <c r="E5410" t="s">
        <v>6406</v>
      </c>
      <c r="F5410" s="67"/>
      <c r="G5410" s="67"/>
      <c r="H5410" s="67"/>
    </row>
    <row r="5411" spans="1:8" s="2" customFormat="1" x14ac:dyDescent="0.25">
      <c r="A5411" t="s">
        <v>1053</v>
      </c>
      <c r="B5411"/>
      <c r="C5411" t="s">
        <v>301</v>
      </c>
      <c r="D5411"/>
      <c r="E5411" t="s">
        <v>6407</v>
      </c>
      <c r="F5411" s="67"/>
      <c r="G5411" s="67"/>
      <c r="H5411" s="67"/>
    </row>
    <row r="5412" spans="1:8" s="2" customFormat="1" x14ac:dyDescent="0.25">
      <c r="A5412" t="s">
        <v>1053</v>
      </c>
      <c r="B5412"/>
      <c r="C5412" t="s">
        <v>301</v>
      </c>
      <c r="D5412"/>
      <c r="E5412" t="s">
        <v>6408</v>
      </c>
      <c r="F5412" s="67"/>
      <c r="G5412" s="67"/>
      <c r="H5412" s="67"/>
    </row>
    <row r="5413" spans="1:8" s="2" customFormat="1" x14ac:dyDescent="0.25">
      <c r="A5413" t="s">
        <v>1053</v>
      </c>
      <c r="B5413"/>
      <c r="C5413" t="s">
        <v>301</v>
      </c>
      <c r="D5413"/>
      <c r="E5413" t="s">
        <v>6409</v>
      </c>
      <c r="F5413" s="67"/>
      <c r="G5413" s="67"/>
      <c r="H5413" s="67"/>
    </row>
    <row r="5414" spans="1:8" s="2" customFormat="1" x14ac:dyDescent="0.25">
      <c r="A5414" t="s">
        <v>1053</v>
      </c>
      <c r="B5414"/>
      <c r="C5414" t="s">
        <v>301</v>
      </c>
      <c r="D5414"/>
      <c r="E5414" t="s">
        <v>6410</v>
      </c>
      <c r="F5414" s="67"/>
      <c r="G5414" s="67"/>
      <c r="H5414" s="67"/>
    </row>
    <row r="5415" spans="1:8" s="2" customFormat="1" x14ac:dyDescent="0.25">
      <c r="A5415" t="s">
        <v>1053</v>
      </c>
      <c r="B5415"/>
      <c r="C5415" t="s">
        <v>301</v>
      </c>
      <c r="D5415"/>
      <c r="E5415" t="s">
        <v>6411</v>
      </c>
      <c r="F5415" s="67"/>
      <c r="G5415" s="67"/>
      <c r="H5415" s="67"/>
    </row>
    <row r="5416" spans="1:8" s="2" customFormat="1" x14ac:dyDescent="0.25">
      <c r="A5416" t="s">
        <v>1053</v>
      </c>
      <c r="B5416"/>
      <c r="C5416" t="s">
        <v>301</v>
      </c>
      <c r="D5416"/>
      <c r="E5416" t="s">
        <v>6412</v>
      </c>
      <c r="F5416" s="67"/>
      <c r="G5416" s="67"/>
      <c r="H5416" s="67"/>
    </row>
    <row r="5417" spans="1:8" s="2" customFormat="1" x14ac:dyDescent="0.25">
      <c r="A5417" t="s">
        <v>1053</v>
      </c>
      <c r="B5417"/>
      <c r="C5417" t="s">
        <v>301</v>
      </c>
      <c r="D5417"/>
      <c r="E5417" t="s">
        <v>6413</v>
      </c>
      <c r="F5417" s="67"/>
      <c r="G5417" s="67"/>
      <c r="H5417" s="67"/>
    </row>
    <row r="5418" spans="1:8" s="2" customFormat="1" x14ac:dyDescent="0.25">
      <c r="A5418" t="s">
        <v>1053</v>
      </c>
      <c r="B5418"/>
      <c r="C5418" t="s">
        <v>301</v>
      </c>
      <c r="D5418"/>
      <c r="E5418" t="s">
        <v>6414</v>
      </c>
      <c r="F5418" s="67"/>
      <c r="G5418" s="67"/>
      <c r="H5418" s="67"/>
    </row>
    <row r="5419" spans="1:8" s="2" customFormat="1" x14ac:dyDescent="0.25">
      <c r="A5419" t="s">
        <v>1053</v>
      </c>
      <c r="B5419"/>
      <c r="C5419" t="s">
        <v>301</v>
      </c>
      <c r="D5419"/>
      <c r="E5419" t="s">
        <v>6415</v>
      </c>
      <c r="F5419" s="67"/>
      <c r="G5419" s="67"/>
      <c r="H5419" s="67"/>
    </row>
    <row r="5420" spans="1:8" s="2" customFormat="1" x14ac:dyDescent="0.25">
      <c r="A5420" t="s">
        <v>1053</v>
      </c>
      <c r="B5420"/>
      <c r="C5420" t="s">
        <v>888</v>
      </c>
      <c r="D5420"/>
      <c r="E5420" t="s">
        <v>6416</v>
      </c>
      <c r="F5420" s="67"/>
      <c r="G5420" s="67"/>
      <c r="H5420" s="67"/>
    </row>
    <row r="5421" spans="1:8" s="2" customFormat="1" x14ac:dyDescent="0.25">
      <c r="A5421" t="s">
        <v>1053</v>
      </c>
      <c r="B5421"/>
      <c r="C5421" t="s">
        <v>888</v>
      </c>
      <c r="D5421"/>
      <c r="E5421" t="s">
        <v>6417</v>
      </c>
      <c r="F5421" s="67"/>
      <c r="G5421" s="67"/>
      <c r="H5421" s="67"/>
    </row>
    <row r="5422" spans="1:8" s="2" customFormat="1" x14ac:dyDescent="0.25">
      <c r="A5422" t="s">
        <v>1053</v>
      </c>
      <c r="B5422"/>
      <c r="C5422" t="s">
        <v>888</v>
      </c>
      <c r="D5422"/>
      <c r="E5422" t="s">
        <v>6418</v>
      </c>
      <c r="F5422" s="67"/>
      <c r="G5422" s="67"/>
      <c r="H5422" s="67"/>
    </row>
    <row r="5423" spans="1:8" s="2" customFormat="1" x14ac:dyDescent="0.25">
      <c r="A5423" t="s">
        <v>1053</v>
      </c>
      <c r="B5423"/>
      <c r="C5423" t="s">
        <v>888</v>
      </c>
      <c r="D5423"/>
      <c r="E5423" t="s">
        <v>6419</v>
      </c>
      <c r="F5423" s="67"/>
      <c r="G5423" s="67"/>
      <c r="H5423" s="67"/>
    </row>
    <row r="5424" spans="1:8" s="2" customFormat="1" x14ac:dyDescent="0.25">
      <c r="A5424" t="s">
        <v>1053</v>
      </c>
      <c r="B5424"/>
      <c r="C5424" t="s">
        <v>888</v>
      </c>
      <c r="D5424"/>
      <c r="E5424" t="s">
        <v>6420</v>
      </c>
      <c r="F5424" s="67"/>
      <c r="G5424" s="67"/>
      <c r="H5424" s="67"/>
    </row>
    <row r="5425" spans="1:8" s="2" customFormat="1" x14ac:dyDescent="0.25">
      <c r="A5425" t="s">
        <v>1053</v>
      </c>
      <c r="B5425"/>
      <c r="C5425" t="s">
        <v>888</v>
      </c>
      <c r="D5425"/>
      <c r="E5425" t="s">
        <v>6421</v>
      </c>
      <c r="F5425" s="67"/>
      <c r="G5425" s="67"/>
      <c r="H5425" s="67"/>
    </row>
    <row r="5426" spans="1:8" s="2" customFormat="1" x14ac:dyDescent="0.25">
      <c r="A5426" t="s">
        <v>1053</v>
      </c>
      <c r="B5426"/>
      <c r="C5426" t="s">
        <v>888</v>
      </c>
      <c r="D5426"/>
      <c r="E5426" t="s">
        <v>6422</v>
      </c>
      <c r="F5426" s="67"/>
      <c r="G5426" s="67"/>
      <c r="H5426" s="67"/>
    </row>
    <row r="5427" spans="1:8" s="2" customFormat="1" x14ac:dyDescent="0.25">
      <c r="A5427" t="s">
        <v>1053</v>
      </c>
      <c r="B5427"/>
      <c r="C5427" t="s">
        <v>888</v>
      </c>
      <c r="D5427"/>
      <c r="E5427" t="s">
        <v>6423</v>
      </c>
      <c r="F5427" s="67"/>
      <c r="G5427" s="67"/>
      <c r="H5427" s="67"/>
    </row>
    <row r="5428" spans="1:8" s="2" customFormat="1" x14ac:dyDescent="0.25">
      <c r="A5428" t="s">
        <v>1053</v>
      </c>
      <c r="B5428"/>
      <c r="C5428" t="s">
        <v>888</v>
      </c>
      <c r="D5428"/>
      <c r="E5428" t="s">
        <v>6424</v>
      </c>
      <c r="F5428" s="67"/>
      <c r="G5428" s="67"/>
      <c r="H5428" s="67"/>
    </row>
    <row r="5429" spans="1:8" s="2" customFormat="1" x14ac:dyDescent="0.25">
      <c r="A5429" t="s">
        <v>1053</v>
      </c>
      <c r="B5429"/>
      <c r="C5429" t="s">
        <v>888</v>
      </c>
      <c r="D5429"/>
      <c r="E5429" t="s">
        <v>4328</v>
      </c>
      <c r="F5429" s="67"/>
      <c r="G5429" s="67"/>
      <c r="H5429" s="67"/>
    </row>
    <row r="5430" spans="1:8" s="2" customFormat="1" x14ac:dyDescent="0.25">
      <c r="A5430" t="s">
        <v>1053</v>
      </c>
      <c r="B5430"/>
      <c r="C5430" t="s">
        <v>888</v>
      </c>
      <c r="D5430"/>
      <c r="E5430" t="s">
        <v>6425</v>
      </c>
      <c r="F5430" s="67"/>
      <c r="G5430" s="67"/>
      <c r="H5430" s="67"/>
    </row>
    <row r="5431" spans="1:8" s="2" customFormat="1" x14ac:dyDescent="0.25">
      <c r="A5431" t="s">
        <v>1053</v>
      </c>
      <c r="B5431"/>
      <c r="C5431" t="s">
        <v>888</v>
      </c>
      <c r="D5431"/>
      <c r="E5431" t="s">
        <v>6426</v>
      </c>
      <c r="F5431" s="67"/>
      <c r="G5431" s="67"/>
      <c r="H5431" s="67"/>
    </row>
    <row r="5432" spans="1:8" s="2" customFormat="1" x14ac:dyDescent="0.25">
      <c r="A5432" t="s">
        <v>1053</v>
      </c>
      <c r="B5432"/>
      <c r="C5432" t="s">
        <v>888</v>
      </c>
      <c r="D5432"/>
      <c r="E5432" t="s">
        <v>6427</v>
      </c>
      <c r="F5432" s="67"/>
      <c r="G5432" s="67"/>
      <c r="H5432" s="67"/>
    </row>
    <row r="5433" spans="1:8" s="2" customFormat="1" x14ac:dyDescent="0.25">
      <c r="A5433" t="s">
        <v>1053</v>
      </c>
      <c r="B5433"/>
      <c r="C5433" t="s">
        <v>888</v>
      </c>
      <c r="D5433"/>
      <c r="E5433" t="s">
        <v>5450</v>
      </c>
      <c r="F5433" s="67"/>
      <c r="G5433" s="67"/>
      <c r="H5433" s="67"/>
    </row>
    <row r="5434" spans="1:8" s="2" customFormat="1" x14ac:dyDescent="0.25">
      <c r="A5434" t="s">
        <v>1053</v>
      </c>
      <c r="B5434"/>
      <c r="C5434" t="s">
        <v>888</v>
      </c>
      <c r="D5434"/>
      <c r="E5434" t="s">
        <v>6428</v>
      </c>
      <c r="F5434" s="67"/>
      <c r="G5434" s="67"/>
      <c r="H5434" s="67"/>
    </row>
    <row r="5435" spans="1:8" s="2" customFormat="1" x14ac:dyDescent="0.25">
      <c r="A5435" t="s">
        <v>1053</v>
      </c>
      <c r="B5435"/>
      <c r="C5435" t="s">
        <v>888</v>
      </c>
      <c r="D5435"/>
      <c r="E5435" t="s">
        <v>6429</v>
      </c>
      <c r="F5435" s="67"/>
      <c r="G5435" s="67"/>
      <c r="H5435" s="67"/>
    </row>
    <row r="5436" spans="1:8" s="2" customFormat="1" x14ac:dyDescent="0.25">
      <c r="A5436" t="s">
        <v>1053</v>
      </c>
      <c r="B5436"/>
      <c r="C5436" t="s">
        <v>888</v>
      </c>
      <c r="D5436"/>
      <c r="E5436" t="s">
        <v>6430</v>
      </c>
      <c r="F5436" s="67"/>
      <c r="G5436" s="67"/>
      <c r="H5436" s="67"/>
    </row>
    <row r="5437" spans="1:8" s="2" customFormat="1" x14ac:dyDescent="0.25">
      <c r="A5437" t="s">
        <v>1053</v>
      </c>
      <c r="B5437"/>
      <c r="C5437" t="s">
        <v>888</v>
      </c>
      <c r="D5437"/>
      <c r="E5437" t="s">
        <v>6431</v>
      </c>
      <c r="F5437" s="67"/>
      <c r="G5437" s="67"/>
      <c r="H5437" s="67"/>
    </row>
    <row r="5438" spans="1:8" s="2" customFormat="1" x14ac:dyDescent="0.25">
      <c r="A5438" t="s">
        <v>1053</v>
      </c>
      <c r="B5438"/>
      <c r="C5438" t="s">
        <v>888</v>
      </c>
      <c r="D5438"/>
      <c r="E5438" t="s">
        <v>6432</v>
      </c>
      <c r="F5438" s="67"/>
      <c r="G5438" s="67"/>
      <c r="H5438" s="67"/>
    </row>
    <row r="5439" spans="1:8" s="2" customFormat="1" x14ac:dyDescent="0.25">
      <c r="A5439" t="s">
        <v>1053</v>
      </c>
      <c r="B5439"/>
      <c r="C5439" t="s">
        <v>888</v>
      </c>
      <c r="D5439"/>
      <c r="E5439" t="s">
        <v>6433</v>
      </c>
      <c r="F5439" s="67"/>
      <c r="G5439" s="67"/>
      <c r="H5439" s="67"/>
    </row>
    <row r="5440" spans="1:8" s="2" customFormat="1" x14ac:dyDescent="0.25">
      <c r="A5440" t="s">
        <v>1053</v>
      </c>
      <c r="B5440"/>
      <c r="C5440" t="s">
        <v>888</v>
      </c>
      <c r="D5440"/>
      <c r="E5440" t="s">
        <v>6434</v>
      </c>
      <c r="F5440" s="67"/>
      <c r="G5440" s="67"/>
      <c r="H5440" s="67"/>
    </row>
    <row r="5441" spans="1:8" s="2" customFormat="1" x14ac:dyDescent="0.25">
      <c r="A5441" t="s">
        <v>1053</v>
      </c>
      <c r="B5441"/>
      <c r="C5441" t="s">
        <v>303</v>
      </c>
      <c r="D5441"/>
      <c r="E5441" t="s">
        <v>6435</v>
      </c>
      <c r="F5441" s="67"/>
      <c r="G5441" s="67"/>
      <c r="H5441" s="67"/>
    </row>
    <row r="5442" spans="1:8" s="2" customFormat="1" x14ac:dyDescent="0.25">
      <c r="A5442" t="s">
        <v>1053</v>
      </c>
      <c r="B5442"/>
      <c r="C5442" t="s">
        <v>303</v>
      </c>
      <c r="D5442"/>
      <c r="E5442" t="s">
        <v>6436</v>
      </c>
      <c r="F5442" s="67"/>
      <c r="G5442" s="67"/>
      <c r="H5442" s="67"/>
    </row>
    <row r="5443" spans="1:8" s="2" customFormat="1" x14ac:dyDescent="0.25">
      <c r="A5443" t="s">
        <v>1053</v>
      </c>
      <c r="B5443"/>
      <c r="C5443" t="s">
        <v>303</v>
      </c>
      <c r="D5443"/>
      <c r="E5443" t="s">
        <v>6437</v>
      </c>
      <c r="F5443" s="67"/>
      <c r="G5443" s="67"/>
      <c r="H5443" s="67"/>
    </row>
    <row r="5444" spans="1:8" s="2" customFormat="1" x14ac:dyDescent="0.25">
      <c r="A5444" t="s">
        <v>1053</v>
      </c>
      <c r="B5444"/>
      <c r="C5444" t="s">
        <v>303</v>
      </c>
      <c r="D5444"/>
      <c r="E5444" t="s">
        <v>6438</v>
      </c>
      <c r="F5444" s="67"/>
      <c r="G5444" s="67"/>
      <c r="H5444" s="67"/>
    </row>
    <row r="5445" spans="1:8" s="2" customFormat="1" x14ac:dyDescent="0.25">
      <c r="A5445" t="s">
        <v>1053</v>
      </c>
      <c r="B5445"/>
      <c r="C5445" t="s">
        <v>303</v>
      </c>
      <c r="D5445"/>
      <c r="E5445" t="s">
        <v>6439</v>
      </c>
      <c r="F5445" s="67"/>
      <c r="G5445" s="67"/>
      <c r="H5445" s="67"/>
    </row>
    <row r="5446" spans="1:8" s="2" customFormat="1" x14ac:dyDescent="0.25">
      <c r="A5446" t="s">
        <v>1053</v>
      </c>
      <c r="B5446"/>
      <c r="C5446" t="s">
        <v>303</v>
      </c>
      <c r="D5446"/>
      <c r="E5446" t="s">
        <v>6440</v>
      </c>
      <c r="F5446" s="67"/>
      <c r="G5446" s="67"/>
      <c r="H5446" s="67"/>
    </row>
    <row r="5447" spans="1:8" s="2" customFormat="1" x14ac:dyDescent="0.25">
      <c r="A5447" t="s">
        <v>1053</v>
      </c>
      <c r="B5447"/>
      <c r="C5447" t="s">
        <v>303</v>
      </c>
      <c r="D5447"/>
      <c r="E5447" t="s">
        <v>6441</v>
      </c>
      <c r="F5447" s="67"/>
      <c r="G5447" s="67"/>
      <c r="H5447" s="67"/>
    </row>
    <row r="5448" spans="1:8" s="2" customFormat="1" x14ac:dyDescent="0.25">
      <c r="A5448" t="s">
        <v>1053</v>
      </c>
      <c r="B5448"/>
      <c r="C5448" t="s">
        <v>303</v>
      </c>
      <c r="D5448"/>
      <c r="E5448" t="s">
        <v>6442</v>
      </c>
      <c r="F5448" s="67"/>
      <c r="G5448" s="67"/>
      <c r="H5448" s="67"/>
    </row>
    <row r="5449" spans="1:8" s="2" customFormat="1" x14ac:dyDescent="0.25">
      <c r="A5449" t="s">
        <v>1053</v>
      </c>
      <c r="B5449"/>
      <c r="C5449" t="s">
        <v>303</v>
      </c>
      <c r="D5449"/>
      <c r="E5449" t="s">
        <v>6443</v>
      </c>
      <c r="F5449" s="67"/>
      <c r="G5449" s="67"/>
      <c r="H5449" s="67"/>
    </row>
    <row r="5450" spans="1:8" s="2" customFormat="1" x14ac:dyDescent="0.25">
      <c r="A5450" t="s">
        <v>1053</v>
      </c>
      <c r="B5450"/>
      <c r="C5450" t="s">
        <v>303</v>
      </c>
      <c r="D5450"/>
      <c r="E5450" t="s">
        <v>6444</v>
      </c>
      <c r="F5450" s="67"/>
      <c r="G5450" s="67"/>
      <c r="H5450" s="67"/>
    </row>
    <row r="5451" spans="1:8" s="2" customFormat="1" x14ac:dyDescent="0.25">
      <c r="A5451" t="s">
        <v>1053</v>
      </c>
      <c r="B5451"/>
      <c r="C5451" t="s">
        <v>303</v>
      </c>
      <c r="D5451"/>
      <c r="E5451" t="s">
        <v>6445</v>
      </c>
      <c r="F5451" s="67"/>
      <c r="G5451" s="67"/>
      <c r="H5451" s="67"/>
    </row>
    <row r="5452" spans="1:8" s="2" customFormat="1" x14ac:dyDescent="0.25">
      <c r="A5452" t="s">
        <v>1053</v>
      </c>
      <c r="B5452"/>
      <c r="C5452" t="s">
        <v>305</v>
      </c>
      <c r="D5452"/>
      <c r="E5452" t="s">
        <v>6446</v>
      </c>
      <c r="F5452" s="67"/>
      <c r="G5452" s="67"/>
      <c r="H5452" s="67"/>
    </row>
    <row r="5453" spans="1:8" s="2" customFormat="1" x14ac:dyDescent="0.25">
      <c r="A5453" t="s">
        <v>1053</v>
      </c>
      <c r="B5453"/>
      <c r="C5453" t="s">
        <v>305</v>
      </c>
      <c r="D5453"/>
      <c r="E5453" t="s">
        <v>6447</v>
      </c>
      <c r="F5453" s="67"/>
      <c r="G5453" s="67"/>
      <c r="H5453" s="67"/>
    </row>
    <row r="5454" spans="1:8" s="2" customFormat="1" x14ac:dyDescent="0.25">
      <c r="A5454" t="s">
        <v>1053</v>
      </c>
      <c r="B5454"/>
      <c r="C5454" t="s">
        <v>305</v>
      </c>
      <c r="D5454"/>
      <c r="E5454" t="s">
        <v>6448</v>
      </c>
      <c r="F5454" s="67"/>
      <c r="G5454" s="67"/>
      <c r="H5454" s="67"/>
    </row>
    <row r="5455" spans="1:8" s="2" customFormat="1" x14ac:dyDescent="0.25">
      <c r="A5455" t="s">
        <v>1053</v>
      </c>
      <c r="B5455"/>
      <c r="C5455" t="s">
        <v>305</v>
      </c>
      <c r="D5455"/>
      <c r="E5455" t="s">
        <v>6449</v>
      </c>
      <c r="F5455" s="67"/>
      <c r="G5455" s="67"/>
      <c r="H5455" s="67"/>
    </row>
    <row r="5456" spans="1:8" s="2" customFormat="1" x14ac:dyDescent="0.25">
      <c r="A5456" t="s">
        <v>1053</v>
      </c>
      <c r="B5456"/>
      <c r="C5456" t="s">
        <v>305</v>
      </c>
      <c r="D5456"/>
      <c r="E5456" t="s">
        <v>6450</v>
      </c>
      <c r="F5456" s="67"/>
      <c r="G5456" s="67"/>
      <c r="H5456" s="67"/>
    </row>
    <row r="5457" spans="1:8" s="2" customFormat="1" x14ac:dyDescent="0.25">
      <c r="A5457" t="s">
        <v>1053</v>
      </c>
      <c r="B5457"/>
      <c r="C5457" t="s">
        <v>305</v>
      </c>
      <c r="D5457"/>
      <c r="E5457" t="s">
        <v>6451</v>
      </c>
      <c r="F5457" s="67"/>
      <c r="G5457" s="67"/>
      <c r="H5457" s="67"/>
    </row>
    <row r="5458" spans="1:8" s="2" customFormat="1" x14ac:dyDescent="0.25">
      <c r="A5458" t="s">
        <v>1053</v>
      </c>
      <c r="B5458"/>
      <c r="C5458" t="s">
        <v>305</v>
      </c>
      <c r="D5458"/>
      <c r="E5458" t="s">
        <v>6452</v>
      </c>
      <c r="F5458" s="67"/>
      <c r="G5458" s="67"/>
      <c r="H5458" s="67"/>
    </row>
    <row r="5459" spans="1:8" s="2" customFormat="1" x14ac:dyDescent="0.25">
      <c r="A5459" t="s">
        <v>1053</v>
      </c>
      <c r="B5459"/>
      <c r="C5459" t="s">
        <v>305</v>
      </c>
      <c r="D5459"/>
      <c r="E5459" t="s">
        <v>6453</v>
      </c>
      <c r="F5459" s="67"/>
      <c r="G5459" s="67"/>
      <c r="H5459" s="67"/>
    </row>
    <row r="5460" spans="1:8" s="2" customFormat="1" x14ac:dyDescent="0.25">
      <c r="A5460" t="s">
        <v>1053</v>
      </c>
      <c r="B5460"/>
      <c r="C5460" t="s">
        <v>305</v>
      </c>
      <c r="D5460"/>
      <c r="E5460" t="s">
        <v>6454</v>
      </c>
      <c r="F5460" s="67"/>
      <c r="G5460" s="67"/>
      <c r="H5460" s="67"/>
    </row>
    <row r="5461" spans="1:8" s="2" customFormat="1" x14ac:dyDescent="0.25">
      <c r="A5461" t="s">
        <v>1053</v>
      </c>
      <c r="B5461"/>
      <c r="C5461" t="s">
        <v>305</v>
      </c>
      <c r="D5461"/>
      <c r="E5461" t="s">
        <v>6455</v>
      </c>
      <c r="F5461" s="67"/>
      <c r="G5461" s="67"/>
      <c r="H5461" s="67"/>
    </row>
    <row r="5462" spans="1:8" s="2" customFormat="1" x14ac:dyDescent="0.25">
      <c r="A5462" t="s">
        <v>1053</v>
      </c>
      <c r="B5462"/>
      <c r="C5462" t="s">
        <v>305</v>
      </c>
      <c r="D5462"/>
      <c r="E5462" t="s">
        <v>6456</v>
      </c>
      <c r="F5462" s="67"/>
      <c r="G5462" s="67"/>
      <c r="H5462" s="67"/>
    </row>
    <row r="5463" spans="1:8" s="2" customFormat="1" x14ac:dyDescent="0.25">
      <c r="A5463" t="s">
        <v>1053</v>
      </c>
      <c r="B5463"/>
      <c r="C5463" t="s">
        <v>305</v>
      </c>
      <c r="D5463"/>
      <c r="E5463" t="s">
        <v>6457</v>
      </c>
      <c r="F5463" s="67"/>
      <c r="G5463" s="67"/>
      <c r="H5463" s="67"/>
    </row>
    <row r="5464" spans="1:8" s="2" customFormat="1" x14ac:dyDescent="0.25">
      <c r="A5464" t="s">
        <v>1053</v>
      </c>
      <c r="B5464"/>
      <c r="C5464" t="s">
        <v>305</v>
      </c>
      <c r="D5464"/>
      <c r="E5464" t="s">
        <v>6458</v>
      </c>
      <c r="F5464" s="67"/>
      <c r="G5464" s="67"/>
      <c r="H5464" s="67"/>
    </row>
    <row r="5465" spans="1:8" s="2" customFormat="1" x14ac:dyDescent="0.25">
      <c r="A5465" t="s">
        <v>1053</v>
      </c>
      <c r="B5465"/>
      <c r="C5465" t="s">
        <v>305</v>
      </c>
      <c r="D5465"/>
      <c r="E5465" t="s">
        <v>6459</v>
      </c>
      <c r="F5465" s="67"/>
      <c r="G5465" s="67"/>
      <c r="H5465" s="67"/>
    </row>
    <row r="5466" spans="1:8" s="2" customFormat="1" x14ac:dyDescent="0.25">
      <c r="A5466" t="s">
        <v>1053</v>
      </c>
      <c r="B5466"/>
      <c r="C5466" t="s">
        <v>305</v>
      </c>
      <c r="D5466"/>
      <c r="E5466" t="s">
        <v>6460</v>
      </c>
      <c r="F5466" s="67"/>
      <c r="G5466" s="67"/>
      <c r="H5466" s="67"/>
    </row>
    <row r="5467" spans="1:8" s="2" customFormat="1" x14ac:dyDescent="0.25">
      <c r="A5467" t="s">
        <v>1053</v>
      </c>
      <c r="B5467"/>
      <c r="C5467" t="s">
        <v>305</v>
      </c>
      <c r="D5467"/>
      <c r="E5467" t="s">
        <v>6461</v>
      </c>
      <c r="F5467" s="67"/>
      <c r="G5467" s="67"/>
      <c r="H5467" s="67"/>
    </row>
    <row r="5468" spans="1:8" s="2" customFormat="1" x14ac:dyDescent="0.25">
      <c r="A5468" t="s">
        <v>1053</v>
      </c>
      <c r="B5468"/>
      <c r="C5468" t="s">
        <v>305</v>
      </c>
      <c r="D5468"/>
      <c r="E5468" t="s">
        <v>6462</v>
      </c>
      <c r="F5468" s="67"/>
      <c r="G5468" s="67"/>
      <c r="H5468" s="67"/>
    </row>
    <row r="5469" spans="1:8" s="2" customFormat="1" x14ac:dyDescent="0.25">
      <c r="A5469" t="s">
        <v>1053</v>
      </c>
      <c r="B5469"/>
      <c r="C5469" t="s">
        <v>305</v>
      </c>
      <c r="D5469"/>
      <c r="E5469" t="s">
        <v>6463</v>
      </c>
      <c r="F5469" s="67"/>
      <c r="G5469" s="67"/>
      <c r="H5469" s="67"/>
    </row>
    <row r="5470" spans="1:8" s="2" customFormat="1" x14ac:dyDescent="0.25">
      <c r="A5470" t="s">
        <v>1053</v>
      </c>
      <c r="B5470"/>
      <c r="C5470" t="s">
        <v>305</v>
      </c>
      <c r="D5470"/>
      <c r="E5470" t="s">
        <v>6464</v>
      </c>
      <c r="F5470" s="67"/>
      <c r="G5470" s="67"/>
      <c r="H5470" s="67"/>
    </row>
    <row r="5471" spans="1:8" s="2" customFormat="1" x14ac:dyDescent="0.25">
      <c r="A5471" t="s">
        <v>1053</v>
      </c>
      <c r="B5471"/>
      <c r="C5471" t="s">
        <v>305</v>
      </c>
      <c r="D5471"/>
      <c r="E5471" t="s">
        <v>6465</v>
      </c>
      <c r="F5471" s="67"/>
      <c r="G5471" s="67"/>
      <c r="H5471" s="67"/>
    </row>
    <row r="5472" spans="1:8" s="2" customFormat="1" x14ac:dyDescent="0.25">
      <c r="A5472" t="s">
        <v>1053</v>
      </c>
      <c r="B5472"/>
      <c r="C5472" t="s">
        <v>305</v>
      </c>
      <c r="D5472"/>
      <c r="E5472" t="s">
        <v>6466</v>
      </c>
      <c r="F5472" s="67"/>
      <c r="G5472" s="67"/>
      <c r="H5472" s="67"/>
    </row>
    <row r="5473" spans="1:8" s="2" customFormat="1" x14ac:dyDescent="0.25">
      <c r="A5473" t="s">
        <v>1053</v>
      </c>
      <c r="B5473"/>
      <c r="C5473" t="s">
        <v>305</v>
      </c>
      <c r="D5473"/>
      <c r="E5473" t="s">
        <v>6467</v>
      </c>
      <c r="F5473" s="67"/>
      <c r="G5473" s="67"/>
      <c r="H5473" s="67"/>
    </row>
    <row r="5474" spans="1:8" s="2" customFormat="1" x14ac:dyDescent="0.25">
      <c r="A5474" t="s">
        <v>1053</v>
      </c>
      <c r="B5474"/>
      <c r="C5474" t="s">
        <v>305</v>
      </c>
      <c r="D5474"/>
      <c r="E5474" t="s">
        <v>6468</v>
      </c>
      <c r="F5474" s="67"/>
      <c r="G5474" s="67"/>
      <c r="H5474" s="67"/>
    </row>
    <row r="5475" spans="1:8" s="2" customFormat="1" x14ac:dyDescent="0.25">
      <c r="A5475" t="s">
        <v>1053</v>
      </c>
      <c r="B5475"/>
      <c r="C5475" t="s">
        <v>305</v>
      </c>
      <c r="D5475"/>
      <c r="E5475" t="s">
        <v>6469</v>
      </c>
      <c r="F5475" s="67"/>
      <c r="G5475" s="67"/>
      <c r="H5475" s="67"/>
    </row>
    <row r="5476" spans="1:8" s="2" customFormat="1" x14ac:dyDescent="0.25">
      <c r="A5476" t="s">
        <v>1053</v>
      </c>
      <c r="B5476"/>
      <c r="C5476" t="s">
        <v>305</v>
      </c>
      <c r="D5476"/>
      <c r="E5476" t="s">
        <v>6470</v>
      </c>
      <c r="F5476" s="67"/>
      <c r="G5476" s="67"/>
      <c r="H5476" s="67"/>
    </row>
    <row r="5477" spans="1:8" s="2" customFormat="1" x14ac:dyDescent="0.25">
      <c r="A5477" t="s">
        <v>1053</v>
      </c>
      <c r="B5477"/>
      <c r="C5477" t="s">
        <v>305</v>
      </c>
      <c r="D5477"/>
      <c r="E5477" t="s">
        <v>6471</v>
      </c>
      <c r="F5477" s="67"/>
      <c r="G5477" s="67"/>
      <c r="H5477" s="67"/>
    </row>
    <row r="5478" spans="1:8" s="2" customFormat="1" x14ac:dyDescent="0.25">
      <c r="A5478" t="s">
        <v>1053</v>
      </c>
      <c r="B5478"/>
      <c r="C5478" t="s">
        <v>305</v>
      </c>
      <c r="D5478"/>
      <c r="E5478" t="s">
        <v>6472</v>
      </c>
      <c r="F5478" s="67"/>
      <c r="G5478" s="67"/>
      <c r="H5478" s="67"/>
    </row>
    <row r="5479" spans="1:8" s="2" customFormat="1" x14ac:dyDescent="0.25">
      <c r="A5479" t="s">
        <v>1053</v>
      </c>
      <c r="B5479"/>
      <c r="C5479" t="s">
        <v>305</v>
      </c>
      <c r="D5479"/>
      <c r="E5479" t="s">
        <v>6473</v>
      </c>
      <c r="F5479" s="67"/>
      <c r="G5479" s="67"/>
      <c r="H5479" s="67"/>
    </row>
    <row r="5480" spans="1:8" s="2" customFormat="1" x14ac:dyDescent="0.25">
      <c r="A5480" t="s">
        <v>1053</v>
      </c>
      <c r="B5480"/>
      <c r="C5480" t="s">
        <v>305</v>
      </c>
      <c r="D5480"/>
      <c r="E5480" t="s">
        <v>6474</v>
      </c>
      <c r="F5480" s="67"/>
      <c r="G5480" s="67"/>
      <c r="H5480" s="67"/>
    </row>
    <row r="5481" spans="1:8" s="2" customFormat="1" x14ac:dyDescent="0.25">
      <c r="A5481" t="s">
        <v>1053</v>
      </c>
      <c r="B5481"/>
      <c r="C5481" t="s">
        <v>305</v>
      </c>
      <c r="D5481"/>
      <c r="E5481" t="s">
        <v>6475</v>
      </c>
      <c r="F5481" s="67"/>
      <c r="G5481" s="67"/>
      <c r="H5481" s="67"/>
    </row>
    <row r="5482" spans="1:8" s="2" customFormat="1" x14ac:dyDescent="0.25">
      <c r="A5482" t="s">
        <v>1053</v>
      </c>
      <c r="B5482"/>
      <c r="C5482" t="s">
        <v>305</v>
      </c>
      <c r="D5482"/>
      <c r="E5482" t="s">
        <v>6476</v>
      </c>
      <c r="F5482" s="67"/>
      <c r="G5482" s="67"/>
      <c r="H5482" s="67"/>
    </row>
    <row r="5483" spans="1:8" s="2" customFormat="1" x14ac:dyDescent="0.25">
      <c r="A5483" t="s">
        <v>1053</v>
      </c>
      <c r="B5483"/>
      <c r="C5483" t="s">
        <v>305</v>
      </c>
      <c r="D5483"/>
      <c r="E5483" t="s">
        <v>6477</v>
      </c>
      <c r="F5483" s="67"/>
      <c r="G5483" s="67"/>
      <c r="H5483" s="67"/>
    </row>
    <row r="5484" spans="1:8" s="2" customFormat="1" x14ac:dyDescent="0.25">
      <c r="A5484" t="s">
        <v>1053</v>
      </c>
      <c r="B5484"/>
      <c r="C5484" t="s">
        <v>305</v>
      </c>
      <c r="D5484"/>
      <c r="E5484" t="s">
        <v>6478</v>
      </c>
      <c r="F5484" s="67"/>
      <c r="G5484" s="67"/>
      <c r="H5484" s="67"/>
    </row>
    <row r="5485" spans="1:8" s="2" customFormat="1" x14ac:dyDescent="0.25">
      <c r="A5485" t="s">
        <v>1053</v>
      </c>
      <c r="B5485"/>
      <c r="C5485" t="s">
        <v>305</v>
      </c>
      <c r="D5485"/>
      <c r="E5485" t="s">
        <v>6479</v>
      </c>
      <c r="F5485" s="67"/>
      <c r="G5485" s="67"/>
      <c r="H5485" s="67"/>
    </row>
    <row r="5486" spans="1:8" s="2" customFormat="1" x14ac:dyDescent="0.25">
      <c r="A5486" t="s">
        <v>1053</v>
      </c>
      <c r="B5486"/>
      <c r="C5486" t="s">
        <v>305</v>
      </c>
      <c r="D5486"/>
      <c r="E5486" t="s">
        <v>6480</v>
      </c>
      <c r="F5486" s="67"/>
      <c r="G5486" s="67"/>
      <c r="H5486" s="67"/>
    </row>
    <row r="5487" spans="1:8" s="2" customFormat="1" x14ac:dyDescent="0.25">
      <c r="A5487" t="s">
        <v>1053</v>
      </c>
      <c r="B5487"/>
      <c r="C5487" t="s">
        <v>305</v>
      </c>
      <c r="D5487"/>
      <c r="E5487" t="s">
        <v>6481</v>
      </c>
      <c r="F5487" s="67"/>
      <c r="G5487" s="67"/>
      <c r="H5487" s="67"/>
    </row>
    <row r="5488" spans="1:8" s="2" customFormat="1" x14ac:dyDescent="0.25">
      <c r="A5488" t="s">
        <v>1053</v>
      </c>
      <c r="B5488"/>
      <c r="C5488" t="s">
        <v>305</v>
      </c>
      <c r="D5488"/>
      <c r="E5488" t="s">
        <v>6482</v>
      </c>
      <c r="F5488" s="67"/>
      <c r="G5488" s="67"/>
      <c r="H5488" s="67"/>
    </row>
    <row r="5489" spans="1:8" s="2" customFormat="1" x14ac:dyDescent="0.25">
      <c r="A5489" t="s">
        <v>1053</v>
      </c>
      <c r="B5489"/>
      <c r="C5489" t="s">
        <v>305</v>
      </c>
      <c r="D5489"/>
      <c r="E5489" t="s">
        <v>6483</v>
      </c>
      <c r="F5489" s="67"/>
      <c r="G5489" s="67"/>
      <c r="H5489" s="67"/>
    </row>
    <row r="5490" spans="1:8" s="2" customFormat="1" x14ac:dyDescent="0.25">
      <c r="A5490" t="s">
        <v>1053</v>
      </c>
      <c r="B5490"/>
      <c r="C5490" t="s">
        <v>305</v>
      </c>
      <c r="D5490"/>
      <c r="E5490" t="s">
        <v>6484</v>
      </c>
      <c r="F5490" s="67"/>
      <c r="G5490" s="67"/>
      <c r="H5490" s="67"/>
    </row>
    <row r="5491" spans="1:8" s="2" customFormat="1" x14ac:dyDescent="0.25">
      <c r="A5491" t="s">
        <v>1053</v>
      </c>
      <c r="B5491"/>
      <c r="C5491" t="s">
        <v>305</v>
      </c>
      <c r="D5491"/>
      <c r="E5491" t="s">
        <v>6485</v>
      </c>
      <c r="F5491" s="67"/>
      <c r="G5491" s="67"/>
      <c r="H5491" s="67"/>
    </row>
    <row r="5492" spans="1:8" s="2" customFormat="1" x14ac:dyDescent="0.25">
      <c r="A5492" t="s">
        <v>1053</v>
      </c>
      <c r="B5492"/>
      <c r="C5492" t="s">
        <v>305</v>
      </c>
      <c r="D5492"/>
      <c r="E5492" t="s">
        <v>6486</v>
      </c>
      <c r="F5492" s="67"/>
      <c r="G5492" s="67"/>
      <c r="H5492" s="67"/>
    </row>
    <row r="5493" spans="1:8" s="2" customFormat="1" x14ac:dyDescent="0.25">
      <c r="A5493" t="s">
        <v>1053</v>
      </c>
      <c r="B5493"/>
      <c r="C5493" t="s">
        <v>305</v>
      </c>
      <c r="D5493"/>
      <c r="E5493" t="s">
        <v>6487</v>
      </c>
      <c r="F5493" s="67"/>
      <c r="G5493" s="67"/>
      <c r="H5493" s="67"/>
    </row>
    <row r="5494" spans="1:8" s="2" customFormat="1" x14ac:dyDescent="0.25">
      <c r="A5494" t="s">
        <v>1053</v>
      </c>
      <c r="B5494"/>
      <c r="C5494" t="s">
        <v>305</v>
      </c>
      <c r="D5494"/>
      <c r="E5494" t="s">
        <v>6488</v>
      </c>
      <c r="F5494" s="67"/>
      <c r="G5494" s="67"/>
      <c r="H5494" s="67"/>
    </row>
    <row r="5495" spans="1:8" s="2" customFormat="1" x14ac:dyDescent="0.25">
      <c r="A5495" t="s">
        <v>1053</v>
      </c>
      <c r="B5495"/>
      <c r="C5495" t="s">
        <v>305</v>
      </c>
      <c r="D5495"/>
      <c r="E5495" t="s">
        <v>6489</v>
      </c>
      <c r="F5495" s="67"/>
      <c r="G5495" s="67"/>
      <c r="H5495" s="67"/>
    </row>
    <row r="5496" spans="1:8" s="2" customFormat="1" x14ac:dyDescent="0.25">
      <c r="A5496" t="s">
        <v>1053</v>
      </c>
      <c r="B5496"/>
      <c r="C5496" t="s">
        <v>307</v>
      </c>
      <c r="D5496"/>
      <c r="E5496" t="s">
        <v>6490</v>
      </c>
      <c r="F5496" s="67"/>
      <c r="G5496" s="67"/>
      <c r="H5496" s="67"/>
    </row>
    <row r="5497" spans="1:8" s="2" customFormat="1" x14ac:dyDescent="0.25">
      <c r="A5497" t="s">
        <v>1053</v>
      </c>
      <c r="B5497"/>
      <c r="C5497" t="s">
        <v>307</v>
      </c>
      <c r="D5497"/>
      <c r="E5497" t="s">
        <v>6491</v>
      </c>
      <c r="F5497" s="67"/>
      <c r="G5497" s="67"/>
      <c r="H5497" s="67"/>
    </row>
    <row r="5498" spans="1:8" s="2" customFormat="1" x14ac:dyDescent="0.25">
      <c r="A5498" t="s">
        <v>1053</v>
      </c>
      <c r="B5498"/>
      <c r="C5498" t="s">
        <v>307</v>
      </c>
      <c r="D5498"/>
      <c r="E5498" t="s">
        <v>6492</v>
      </c>
      <c r="F5498" s="67"/>
      <c r="G5498" s="67"/>
      <c r="H5498" s="67"/>
    </row>
    <row r="5499" spans="1:8" s="2" customFormat="1" x14ac:dyDescent="0.25">
      <c r="A5499" t="s">
        <v>1053</v>
      </c>
      <c r="B5499"/>
      <c r="C5499" t="s">
        <v>307</v>
      </c>
      <c r="D5499"/>
      <c r="E5499" t="s">
        <v>6493</v>
      </c>
      <c r="F5499" s="67"/>
      <c r="G5499" s="67"/>
      <c r="H5499" s="67"/>
    </row>
    <row r="5500" spans="1:8" s="2" customFormat="1" x14ac:dyDescent="0.25">
      <c r="A5500" t="s">
        <v>1053</v>
      </c>
      <c r="B5500"/>
      <c r="C5500" t="s">
        <v>307</v>
      </c>
      <c r="D5500"/>
      <c r="E5500" t="s">
        <v>6494</v>
      </c>
      <c r="F5500" s="67"/>
      <c r="G5500" s="67"/>
      <c r="H5500" s="67"/>
    </row>
    <row r="5501" spans="1:8" s="2" customFormat="1" x14ac:dyDescent="0.25">
      <c r="A5501" t="s">
        <v>1053</v>
      </c>
      <c r="B5501"/>
      <c r="C5501" t="s">
        <v>307</v>
      </c>
      <c r="D5501"/>
      <c r="E5501" t="s">
        <v>6495</v>
      </c>
      <c r="F5501" s="67"/>
      <c r="G5501" s="67"/>
      <c r="H5501" s="67"/>
    </row>
    <row r="5502" spans="1:8" s="2" customFormat="1" x14ac:dyDescent="0.25">
      <c r="A5502" t="s">
        <v>1053</v>
      </c>
      <c r="B5502"/>
      <c r="C5502" t="s">
        <v>307</v>
      </c>
      <c r="D5502"/>
      <c r="E5502" t="s">
        <v>6496</v>
      </c>
      <c r="F5502" s="67"/>
      <c r="G5502" s="67"/>
      <c r="H5502" s="67"/>
    </row>
    <row r="5503" spans="1:8" s="2" customFormat="1" x14ac:dyDescent="0.25">
      <c r="A5503" t="s">
        <v>1053</v>
      </c>
      <c r="B5503"/>
      <c r="C5503" t="s">
        <v>307</v>
      </c>
      <c r="D5503"/>
      <c r="E5503" t="s">
        <v>1743</v>
      </c>
      <c r="F5503" s="67"/>
      <c r="G5503" s="67"/>
      <c r="H5503" s="67"/>
    </row>
    <row r="5504" spans="1:8" s="2" customFormat="1" x14ac:dyDescent="0.25">
      <c r="A5504" t="s">
        <v>1053</v>
      </c>
      <c r="B5504"/>
      <c r="C5504" t="s">
        <v>307</v>
      </c>
      <c r="D5504"/>
      <c r="E5504" t="s">
        <v>6497</v>
      </c>
      <c r="F5504" s="67"/>
      <c r="G5504" s="67"/>
      <c r="H5504" s="67"/>
    </row>
    <row r="5505" spans="1:8" s="2" customFormat="1" x14ac:dyDescent="0.25">
      <c r="A5505" t="s">
        <v>1053</v>
      </c>
      <c r="B5505"/>
      <c r="C5505" t="s">
        <v>307</v>
      </c>
      <c r="D5505"/>
      <c r="E5505" t="s">
        <v>6498</v>
      </c>
      <c r="F5505" s="67"/>
      <c r="G5505" s="67"/>
      <c r="H5505" s="67"/>
    </row>
    <row r="5506" spans="1:8" s="2" customFormat="1" x14ac:dyDescent="0.25">
      <c r="A5506" t="s">
        <v>1053</v>
      </c>
      <c r="B5506"/>
      <c r="C5506" t="s">
        <v>307</v>
      </c>
      <c r="D5506"/>
      <c r="E5506" t="s">
        <v>6499</v>
      </c>
      <c r="F5506" s="67"/>
      <c r="G5506" s="67"/>
      <c r="H5506" s="67"/>
    </row>
    <row r="5507" spans="1:8" s="2" customFormat="1" x14ac:dyDescent="0.25">
      <c r="A5507" t="s">
        <v>1053</v>
      </c>
      <c r="B5507"/>
      <c r="C5507" t="s">
        <v>307</v>
      </c>
      <c r="D5507"/>
      <c r="E5507" t="s">
        <v>6500</v>
      </c>
      <c r="F5507" s="67"/>
      <c r="G5507" s="67"/>
      <c r="H5507" s="67"/>
    </row>
    <row r="5508" spans="1:8" s="2" customFormat="1" x14ac:dyDescent="0.25">
      <c r="A5508" t="s">
        <v>1053</v>
      </c>
      <c r="B5508"/>
      <c r="C5508" t="s">
        <v>307</v>
      </c>
      <c r="D5508"/>
      <c r="E5508" t="s">
        <v>6501</v>
      </c>
      <c r="F5508" s="67"/>
      <c r="G5508" s="67"/>
      <c r="H5508" s="67"/>
    </row>
    <row r="5509" spans="1:8" s="2" customFormat="1" x14ac:dyDescent="0.25">
      <c r="A5509" t="s">
        <v>1053</v>
      </c>
      <c r="B5509"/>
      <c r="C5509" t="s">
        <v>307</v>
      </c>
      <c r="D5509"/>
      <c r="E5509" t="s">
        <v>6502</v>
      </c>
      <c r="F5509" s="67"/>
      <c r="G5509" s="67"/>
      <c r="H5509" s="67"/>
    </row>
    <row r="5510" spans="1:8" s="2" customFormat="1" x14ac:dyDescent="0.25">
      <c r="A5510" t="s">
        <v>1053</v>
      </c>
      <c r="B5510"/>
      <c r="C5510" t="s">
        <v>307</v>
      </c>
      <c r="D5510"/>
      <c r="E5510" t="s">
        <v>6503</v>
      </c>
      <c r="F5510" s="67"/>
      <c r="G5510" s="67"/>
      <c r="H5510" s="67"/>
    </row>
    <row r="5511" spans="1:8" s="2" customFormat="1" x14ac:dyDescent="0.25">
      <c r="A5511" t="s">
        <v>1053</v>
      </c>
      <c r="B5511"/>
      <c r="C5511" t="s">
        <v>307</v>
      </c>
      <c r="D5511"/>
      <c r="E5511" t="s">
        <v>6504</v>
      </c>
      <c r="F5511" s="67"/>
      <c r="G5511" s="67"/>
      <c r="H5511" s="67"/>
    </row>
    <row r="5512" spans="1:8" s="2" customFormat="1" x14ac:dyDescent="0.25">
      <c r="A5512" t="s">
        <v>1053</v>
      </c>
      <c r="B5512"/>
      <c r="C5512" t="s">
        <v>307</v>
      </c>
      <c r="D5512"/>
      <c r="E5512" t="s">
        <v>6505</v>
      </c>
      <c r="F5512" s="67"/>
      <c r="G5512" s="67"/>
      <c r="H5512" s="67"/>
    </row>
    <row r="5513" spans="1:8" s="2" customFormat="1" x14ac:dyDescent="0.25">
      <c r="A5513" t="s">
        <v>1053</v>
      </c>
      <c r="B5513"/>
      <c r="C5513" t="s">
        <v>307</v>
      </c>
      <c r="D5513"/>
      <c r="E5513" t="s">
        <v>6506</v>
      </c>
      <c r="F5513" s="67"/>
      <c r="G5513" s="67"/>
      <c r="H5513" s="67"/>
    </row>
    <row r="5514" spans="1:8" s="2" customFormat="1" x14ac:dyDescent="0.25">
      <c r="A5514" t="s">
        <v>1053</v>
      </c>
      <c r="B5514"/>
      <c r="C5514" t="s">
        <v>307</v>
      </c>
      <c r="D5514"/>
      <c r="E5514" t="s">
        <v>6507</v>
      </c>
      <c r="F5514" s="67"/>
      <c r="G5514" s="67"/>
      <c r="H5514" s="67"/>
    </row>
    <row r="5515" spans="1:8" s="2" customFormat="1" x14ac:dyDescent="0.25">
      <c r="A5515" t="s">
        <v>1053</v>
      </c>
      <c r="B5515"/>
      <c r="C5515" t="s">
        <v>307</v>
      </c>
      <c r="D5515"/>
      <c r="E5515" t="s">
        <v>6508</v>
      </c>
      <c r="F5515" s="67"/>
      <c r="G5515" s="67"/>
      <c r="H5515" s="67"/>
    </row>
    <row r="5516" spans="1:8" s="2" customFormat="1" x14ac:dyDescent="0.25">
      <c r="A5516" t="s">
        <v>1053</v>
      </c>
      <c r="B5516"/>
      <c r="C5516" t="s">
        <v>307</v>
      </c>
      <c r="D5516"/>
      <c r="E5516" t="s">
        <v>6509</v>
      </c>
      <c r="F5516" s="67"/>
      <c r="G5516" s="67"/>
      <c r="H5516" s="67"/>
    </row>
    <row r="5517" spans="1:8" s="2" customFormat="1" x14ac:dyDescent="0.25">
      <c r="A5517" t="s">
        <v>1053</v>
      </c>
      <c r="B5517"/>
      <c r="C5517" t="s">
        <v>307</v>
      </c>
      <c r="D5517"/>
      <c r="E5517" t="s">
        <v>6510</v>
      </c>
      <c r="F5517" s="67"/>
      <c r="G5517" s="67"/>
      <c r="H5517" s="67"/>
    </row>
    <row r="5518" spans="1:8" s="2" customFormat="1" x14ac:dyDescent="0.25">
      <c r="A5518" t="s">
        <v>1053</v>
      </c>
      <c r="B5518"/>
      <c r="C5518" t="s">
        <v>307</v>
      </c>
      <c r="D5518"/>
      <c r="E5518" t="s">
        <v>6511</v>
      </c>
      <c r="F5518" s="67"/>
      <c r="G5518" s="67"/>
      <c r="H5518" s="67"/>
    </row>
    <row r="5519" spans="1:8" s="2" customFormat="1" x14ac:dyDescent="0.25">
      <c r="A5519" t="s">
        <v>1053</v>
      </c>
      <c r="B5519"/>
      <c r="C5519" t="s">
        <v>307</v>
      </c>
      <c r="D5519"/>
      <c r="E5519" t="s">
        <v>6512</v>
      </c>
      <c r="F5519" s="67"/>
      <c r="G5519" s="67"/>
      <c r="H5519" s="67"/>
    </row>
    <row r="5520" spans="1:8" s="2" customFormat="1" x14ac:dyDescent="0.25">
      <c r="A5520" t="s">
        <v>1053</v>
      </c>
      <c r="B5520"/>
      <c r="C5520" t="s">
        <v>307</v>
      </c>
      <c r="D5520"/>
      <c r="E5520" t="s">
        <v>6513</v>
      </c>
      <c r="F5520" s="67"/>
      <c r="G5520" s="67"/>
      <c r="H5520" s="67"/>
    </row>
    <row r="5521" spans="1:8" s="2" customFormat="1" x14ac:dyDescent="0.25">
      <c r="A5521" t="s">
        <v>1053</v>
      </c>
      <c r="B5521"/>
      <c r="C5521" t="s">
        <v>307</v>
      </c>
      <c r="D5521"/>
      <c r="E5521" t="s">
        <v>6514</v>
      </c>
      <c r="F5521" s="67"/>
      <c r="G5521" s="67"/>
      <c r="H5521" s="67"/>
    </row>
    <row r="5522" spans="1:8" s="2" customFormat="1" x14ac:dyDescent="0.25">
      <c r="A5522" t="s">
        <v>1053</v>
      </c>
      <c r="B5522"/>
      <c r="C5522" t="s">
        <v>307</v>
      </c>
      <c r="D5522"/>
      <c r="E5522" t="s">
        <v>6515</v>
      </c>
      <c r="F5522" s="67"/>
      <c r="G5522" s="67"/>
      <c r="H5522" s="67"/>
    </row>
    <row r="5523" spans="1:8" s="2" customFormat="1" x14ac:dyDescent="0.25">
      <c r="A5523" t="s">
        <v>1053</v>
      </c>
      <c r="B5523"/>
      <c r="C5523" t="s">
        <v>307</v>
      </c>
      <c r="D5523"/>
      <c r="E5523" t="s">
        <v>6516</v>
      </c>
      <c r="F5523" s="67"/>
      <c r="G5523" s="67"/>
      <c r="H5523" s="67"/>
    </row>
    <row r="5524" spans="1:8" s="2" customFormat="1" x14ac:dyDescent="0.25">
      <c r="A5524" t="s">
        <v>1053</v>
      </c>
      <c r="B5524"/>
      <c r="C5524" t="s">
        <v>307</v>
      </c>
      <c r="D5524"/>
      <c r="E5524" t="s">
        <v>5870</v>
      </c>
      <c r="F5524" s="67"/>
      <c r="G5524" s="67"/>
      <c r="H5524" s="67"/>
    </row>
    <row r="5525" spans="1:8" s="2" customFormat="1" x14ac:dyDescent="0.25">
      <c r="A5525" t="s">
        <v>1053</v>
      </c>
      <c r="B5525"/>
      <c r="C5525" t="s">
        <v>307</v>
      </c>
      <c r="D5525"/>
      <c r="E5525" t="s">
        <v>6517</v>
      </c>
      <c r="F5525" s="67"/>
      <c r="G5525" s="67"/>
      <c r="H5525" s="67"/>
    </row>
    <row r="5526" spans="1:8" s="2" customFormat="1" x14ac:dyDescent="0.25">
      <c r="A5526" t="s">
        <v>1053</v>
      </c>
      <c r="B5526"/>
      <c r="C5526" t="s">
        <v>307</v>
      </c>
      <c r="D5526"/>
      <c r="E5526" t="s">
        <v>6159</v>
      </c>
      <c r="F5526" s="67"/>
      <c r="G5526" s="67"/>
      <c r="H5526" s="67"/>
    </row>
    <row r="5527" spans="1:8" s="2" customFormat="1" x14ac:dyDescent="0.25">
      <c r="A5527" t="s">
        <v>1053</v>
      </c>
      <c r="B5527"/>
      <c r="C5527" t="s">
        <v>307</v>
      </c>
      <c r="D5527"/>
      <c r="E5527" t="s">
        <v>6518</v>
      </c>
      <c r="F5527" s="67"/>
      <c r="G5527" s="67"/>
      <c r="H5527" s="67"/>
    </row>
    <row r="5528" spans="1:8" s="2" customFormat="1" x14ac:dyDescent="0.25">
      <c r="A5528" t="s">
        <v>1053</v>
      </c>
      <c r="B5528"/>
      <c r="C5528" t="s">
        <v>307</v>
      </c>
      <c r="D5528"/>
      <c r="E5528" t="s">
        <v>6519</v>
      </c>
      <c r="F5528" s="67"/>
      <c r="G5528" s="67"/>
      <c r="H5528" s="67"/>
    </row>
    <row r="5529" spans="1:8" s="2" customFormat="1" x14ac:dyDescent="0.25">
      <c r="A5529" t="s">
        <v>1053</v>
      </c>
      <c r="B5529"/>
      <c r="C5529" t="s">
        <v>307</v>
      </c>
      <c r="D5529"/>
      <c r="E5529" t="s">
        <v>6520</v>
      </c>
      <c r="F5529" s="67"/>
      <c r="G5529" s="67"/>
      <c r="H5529" s="67"/>
    </row>
    <row r="5530" spans="1:8" s="2" customFormat="1" x14ac:dyDescent="0.25">
      <c r="A5530" t="s">
        <v>1053</v>
      </c>
      <c r="B5530"/>
      <c r="C5530" t="s">
        <v>307</v>
      </c>
      <c r="D5530"/>
      <c r="E5530" t="s">
        <v>6521</v>
      </c>
      <c r="F5530" s="67"/>
      <c r="G5530" s="67"/>
      <c r="H5530" s="67"/>
    </row>
    <row r="5531" spans="1:8" s="2" customFormat="1" x14ac:dyDescent="0.25">
      <c r="A5531" t="s">
        <v>1053</v>
      </c>
      <c r="B5531"/>
      <c r="C5531" t="s">
        <v>307</v>
      </c>
      <c r="D5531"/>
      <c r="E5531" t="s">
        <v>6522</v>
      </c>
      <c r="F5531" s="67"/>
      <c r="G5531" s="67"/>
      <c r="H5531" s="67"/>
    </row>
    <row r="5532" spans="1:8" s="2" customFormat="1" x14ac:dyDescent="0.25">
      <c r="A5532" t="s">
        <v>1053</v>
      </c>
      <c r="B5532"/>
      <c r="C5532" t="s">
        <v>307</v>
      </c>
      <c r="D5532"/>
      <c r="E5532" t="s">
        <v>6523</v>
      </c>
      <c r="F5532" s="67"/>
      <c r="G5532" s="67"/>
      <c r="H5532" s="67"/>
    </row>
    <row r="5533" spans="1:8" s="2" customFormat="1" x14ac:dyDescent="0.25">
      <c r="A5533" t="s">
        <v>1053</v>
      </c>
      <c r="B5533"/>
      <c r="C5533" t="s">
        <v>307</v>
      </c>
      <c r="D5533"/>
      <c r="E5533" t="s">
        <v>6524</v>
      </c>
      <c r="F5533" s="67"/>
      <c r="G5533" s="67"/>
      <c r="H5533" s="67"/>
    </row>
    <row r="5534" spans="1:8" s="2" customFormat="1" x14ac:dyDescent="0.25">
      <c r="A5534" t="s">
        <v>1053</v>
      </c>
      <c r="B5534"/>
      <c r="C5534" t="s">
        <v>307</v>
      </c>
      <c r="D5534"/>
      <c r="E5534" t="s">
        <v>6525</v>
      </c>
      <c r="F5534" s="67"/>
      <c r="G5534" s="67"/>
      <c r="H5534" s="67"/>
    </row>
    <row r="5535" spans="1:8" s="2" customFormat="1" x14ac:dyDescent="0.25">
      <c r="A5535" t="s">
        <v>1053</v>
      </c>
      <c r="B5535"/>
      <c r="C5535" t="s">
        <v>307</v>
      </c>
      <c r="D5535"/>
      <c r="E5535" t="s">
        <v>6526</v>
      </c>
      <c r="F5535" s="67"/>
      <c r="G5535" s="67"/>
      <c r="H5535" s="67"/>
    </row>
    <row r="5536" spans="1:8" s="2" customFormat="1" x14ac:dyDescent="0.25">
      <c r="A5536" t="s">
        <v>1053</v>
      </c>
      <c r="B5536"/>
      <c r="C5536" t="s">
        <v>307</v>
      </c>
      <c r="D5536"/>
      <c r="E5536" t="s">
        <v>6527</v>
      </c>
      <c r="F5536" s="67"/>
      <c r="G5536" s="67"/>
      <c r="H5536" s="67"/>
    </row>
    <row r="5537" spans="1:8" s="2" customFormat="1" x14ac:dyDescent="0.25">
      <c r="A5537" t="s">
        <v>1053</v>
      </c>
      <c r="B5537"/>
      <c r="C5537" t="s">
        <v>307</v>
      </c>
      <c r="D5537"/>
      <c r="E5537" t="s">
        <v>6528</v>
      </c>
      <c r="F5537" s="67"/>
      <c r="G5537" s="67"/>
      <c r="H5537" s="67"/>
    </row>
    <row r="5538" spans="1:8" s="2" customFormat="1" x14ac:dyDescent="0.25">
      <c r="A5538" t="s">
        <v>1053</v>
      </c>
      <c r="B5538"/>
      <c r="C5538" t="s">
        <v>307</v>
      </c>
      <c r="D5538"/>
      <c r="E5538" t="s">
        <v>6529</v>
      </c>
      <c r="F5538" s="67"/>
      <c r="G5538" s="67"/>
      <c r="H5538" s="67"/>
    </row>
    <row r="5539" spans="1:8" s="2" customFormat="1" x14ac:dyDescent="0.25">
      <c r="A5539" t="s">
        <v>1053</v>
      </c>
      <c r="B5539"/>
      <c r="C5539" t="s">
        <v>307</v>
      </c>
      <c r="D5539"/>
      <c r="E5539" t="s">
        <v>4821</v>
      </c>
      <c r="F5539" s="67"/>
      <c r="G5539" s="67"/>
      <c r="H5539" s="67"/>
    </row>
    <row r="5540" spans="1:8" s="2" customFormat="1" x14ac:dyDescent="0.25">
      <c r="A5540" t="s">
        <v>1053</v>
      </c>
      <c r="B5540"/>
      <c r="C5540" t="s">
        <v>307</v>
      </c>
      <c r="D5540"/>
      <c r="E5540" t="s">
        <v>6530</v>
      </c>
      <c r="F5540" s="67"/>
      <c r="G5540" s="67"/>
      <c r="H5540" s="67"/>
    </row>
    <row r="5541" spans="1:8" s="2" customFormat="1" x14ac:dyDescent="0.25">
      <c r="A5541" t="s">
        <v>1053</v>
      </c>
      <c r="B5541"/>
      <c r="C5541" t="s">
        <v>307</v>
      </c>
      <c r="D5541"/>
      <c r="E5541" t="s">
        <v>6531</v>
      </c>
      <c r="F5541" s="67"/>
      <c r="G5541" s="67"/>
      <c r="H5541" s="67"/>
    </row>
    <row r="5542" spans="1:8" s="2" customFormat="1" x14ac:dyDescent="0.25">
      <c r="A5542" t="s">
        <v>1053</v>
      </c>
      <c r="B5542"/>
      <c r="C5542" t="s">
        <v>307</v>
      </c>
      <c r="D5542"/>
      <c r="E5542" t="s">
        <v>6532</v>
      </c>
      <c r="F5542" s="67"/>
      <c r="G5542" s="67"/>
      <c r="H5542" s="67"/>
    </row>
    <row r="5543" spans="1:8" s="2" customFormat="1" x14ac:dyDescent="0.25">
      <c r="A5543" t="s">
        <v>1053</v>
      </c>
      <c r="B5543"/>
      <c r="C5543" t="s">
        <v>890</v>
      </c>
      <c r="D5543"/>
      <c r="E5543" t="s">
        <v>6533</v>
      </c>
      <c r="F5543" s="67"/>
      <c r="G5543" s="67"/>
      <c r="H5543" s="67"/>
    </row>
    <row r="5544" spans="1:8" s="2" customFormat="1" x14ac:dyDescent="0.25">
      <c r="A5544" t="s">
        <v>1053</v>
      </c>
      <c r="B5544"/>
      <c r="C5544" t="s">
        <v>890</v>
      </c>
      <c r="D5544"/>
      <c r="E5544" t="s">
        <v>6534</v>
      </c>
      <c r="F5544" s="67"/>
      <c r="G5544" s="67"/>
      <c r="H5544" s="67"/>
    </row>
    <row r="5545" spans="1:8" s="2" customFormat="1" x14ac:dyDescent="0.25">
      <c r="A5545" t="s">
        <v>1053</v>
      </c>
      <c r="B5545"/>
      <c r="C5545" t="s">
        <v>890</v>
      </c>
      <c r="D5545"/>
      <c r="E5545" t="s">
        <v>6535</v>
      </c>
      <c r="F5545" s="67"/>
      <c r="G5545" s="67"/>
      <c r="H5545" s="67"/>
    </row>
    <row r="5546" spans="1:8" s="2" customFormat="1" x14ac:dyDescent="0.25">
      <c r="A5546" t="s">
        <v>1053</v>
      </c>
      <c r="B5546"/>
      <c r="C5546" t="s">
        <v>890</v>
      </c>
      <c r="D5546"/>
      <c r="E5546" t="s">
        <v>6536</v>
      </c>
      <c r="F5546" s="67"/>
      <c r="G5546" s="67"/>
      <c r="H5546" s="67"/>
    </row>
    <row r="5547" spans="1:8" s="2" customFormat="1" x14ac:dyDescent="0.25">
      <c r="A5547" t="s">
        <v>1053</v>
      </c>
      <c r="B5547"/>
      <c r="C5547" t="s">
        <v>890</v>
      </c>
      <c r="D5547"/>
      <c r="E5547" t="s">
        <v>6537</v>
      </c>
      <c r="F5547" s="67"/>
      <c r="G5547" s="67"/>
      <c r="H5547" s="67"/>
    </row>
    <row r="5548" spans="1:8" s="2" customFormat="1" x14ac:dyDescent="0.25">
      <c r="A5548" t="s">
        <v>1053</v>
      </c>
      <c r="B5548"/>
      <c r="C5548" t="s">
        <v>890</v>
      </c>
      <c r="D5548"/>
      <c r="E5548" t="s">
        <v>6538</v>
      </c>
      <c r="F5548" s="67"/>
      <c r="G5548" s="67"/>
      <c r="H5548" s="67"/>
    </row>
    <row r="5549" spans="1:8" s="2" customFormat="1" x14ac:dyDescent="0.25">
      <c r="A5549" t="s">
        <v>1053</v>
      </c>
      <c r="B5549"/>
      <c r="C5549" t="s">
        <v>890</v>
      </c>
      <c r="D5549"/>
      <c r="E5549" t="s">
        <v>6539</v>
      </c>
      <c r="F5549" s="67"/>
      <c r="G5549" s="67"/>
      <c r="H5549" s="67"/>
    </row>
    <row r="5550" spans="1:8" s="2" customFormat="1" x14ac:dyDescent="0.25">
      <c r="A5550" t="s">
        <v>1053</v>
      </c>
      <c r="B5550"/>
      <c r="C5550" t="s">
        <v>890</v>
      </c>
      <c r="D5550"/>
      <c r="E5550" t="s">
        <v>6540</v>
      </c>
      <c r="F5550" s="67"/>
      <c r="G5550" s="67"/>
      <c r="H5550" s="67"/>
    </row>
    <row r="5551" spans="1:8" s="2" customFormat="1" x14ac:dyDescent="0.25">
      <c r="A5551" t="s">
        <v>1053</v>
      </c>
      <c r="B5551"/>
      <c r="C5551" t="s">
        <v>890</v>
      </c>
      <c r="D5551"/>
      <c r="E5551" t="s">
        <v>6541</v>
      </c>
      <c r="F5551" s="67"/>
      <c r="G5551" s="67"/>
      <c r="H5551" s="67"/>
    </row>
    <row r="5552" spans="1:8" s="2" customFormat="1" x14ac:dyDescent="0.25">
      <c r="A5552" t="s">
        <v>1053</v>
      </c>
      <c r="B5552"/>
      <c r="C5552" t="s">
        <v>890</v>
      </c>
      <c r="D5552"/>
      <c r="E5552" t="s">
        <v>6542</v>
      </c>
      <c r="F5552" s="67"/>
      <c r="G5552" s="67"/>
      <c r="H5552" s="67"/>
    </row>
    <row r="5553" spans="1:8" s="2" customFormat="1" x14ac:dyDescent="0.25">
      <c r="A5553" t="s">
        <v>1053</v>
      </c>
      <c r="B5553"/>
      <c r="C5553" t="s">
        <v>890</v>
      </c>
      <c r="D5553"/>
      <c r="E5553" t="s">
        <v>6543</v>
      </c>
      <c r="F5553" s="67"/>
      <c r="G5553" s="67"/>
      <c r="H5553" s="67"/>
    </row>
    <row r="5554" spans="1:8" s="2" customFormat="1" x14ac:dyDescent="0.25">
      <c r="A5554" t="s">
        <v>1053</v>
      </c>
      <c r="B5554"/>
      <c r="C5554" t="s">
        <v>890</v>
      </c>
      <c r="D5554"/>
      <c r="E5554" t="s">
        <v>6544</v>
      </c>
      <c r="F5554" s="67"/>
      <c r="G5554" s="67"/>
      <c r="H5554" s="67"/>
    </row>
    <row r="5555" spans="1:8" s="2" customFormat="1" x14ac:dyDescent="0.25">
      <c r="A5555" t="s">
        <v>1053</v>
      </c>
      <c r="B5555"/>
      <c r="C5555" t="s">
        <v>890</v>
      </c>
      <c r="D5555"/>
      <c r="E5555" t="s">
        <v>6545</v>
      </c>
      <c r="F5555" s="67"/>
      <c r="G5555" s="67"/>
      <c r="H5555" s="67"/>
    </row>
    <row r="5556" spans="1:8" s="2" customFormat="1" x14ac:dyDescent="0.25">
      <c r="A5556" t="s">
        <v>1053</v>
      </c>
      <c r="B5556"/>
      <c r="C5556" t="s">
        <v>890</v>
      </c>
      <c r="D5556"/>
      <c r="E5556" t="s">
        <v>6546</v>
      </c>
      <c r="F5556" s="67"/>
      <c r="G5556" s="67"/>
      <c r="H5556" s="67"/>
    </row>
    <row r="5557" spans="1:8" s="2" customFormat="1" x14ac:dyDescent="0.25">
      <c r="A5557" t="s">
        <v>1053</v>
      </c>
      <c r="B5557"/>
      <c r="C5557" t="s">
        <v>890</v>
      </c>
      <c r="D5557"/>
      <c r="E5557" t="s">
        <v>6547</v>
      </c>
      <c r="F5557" s="67"/>
      <c r="G5557" s="67"/>
      <c r="H5557" s="67"/>
    </row>
    <row r="5558" spans="1:8" s="2" customFormat="1" x14ac:dyDescent="0.25">
      <c r="A5558" t="s">
        <v>1053</v>
      </c>
      <c r="B5558"/>
      <c r="C5558" t="s">
        <v>890</v>
      </c>
      <c r="D5558"/>
      <c r="E5558" t="s">
        <v>6548</v>
      </c>
      <c r="F5558" s="67"/>
      <c r="G5558" s="67"/>
      <c r="H5558" s="67"/>
    </row>
    <row r="5559" spans="1:8" s="2" customFormat="1" x14ac:dyDescent="0.25">
      <c r="A5559" t="s">
        <v>1053</v>
      </c>
      <c r="B5559"/>
      <c r="C5559" t="s">
        <v>890</v>
      </c>
      <c r="D5559"/>
      <c r="E5559" t="s">
        <v>6549</v>
      </c>
      <c r="F5559" s="67"/>
      <c r="G5559" s="67"/>
      <c r="H5559" s="67"/>
    </row>
    <row r="5560" spans="1:8" s="2" customFormat="1" x14ac:dyDescent="0.25">
      <c r="A5560" t="s">
        <v>1053</v>
      </c>
      <c r="B5560"/>
      <c r="C5560" t="s">
        <v>890</v>
      </c>
      <c r="D5560"/>
      <c r="E5560" t="s">
        <v>6193</v>
      </c>
      <c r="F5560" s="67"/>
      <c r="G5560" s="67"/>
      <c r="H5560" s="67"/>
    </row>
    <row r="5561" spans="1:8" s="2" customFormat="1" x14ac:dyDescent="0.25">
      <c r="A5561" t="s">
        <v>1053</v>
      </c>
      <c r="B5561"/>
      <c r="C5561" t="s">
        <v>890</v>
      </c>
      <c r="D5561"/>
      <c r="E5561" t="s">
        <v>6550</v>
      </c>
      <c r="F5561" s="67"/>
      <c r="G5561" s="67"/>
      <c r="H5561" s="67"/>
    </row>
    <row r="5562" spans="1:8" s="2" customFormat="1" x14ac:dyDescent="0.25">
      <c r="A5562" t="s">
        <v>1053</v>
      </c>
      <c r="B5562"/>
      <c r="C5562" t="s">
        <v>890</v>
      </c>
      <c r="D5562"/>
      <c r="E5562" t="s">
        <v>6551</v>
      </c>
      <c r="F5562" s="67"/>
      <c r="G5562" s="67"/>
      <c r="H5562" s="67"/>
    </row>
    <row r="5563" spans="1:8" s="2" customFormat="1" x14ac:dyDescent="0.25">
      <c r="A5563" t="s">
        <v>1053</v>
      </c>
      <c r="B5563"/>
      <c r="C5563" t="s">
        <v>890</v>
      </c>
      <c r="D5563"/>
      <c r="E5563" t="s">
        <v>6552</v>
      </c>
      <c r="F5563" s="67"/>
      <c r="G5563" s="67"/>
      <c r="H5563" s="67"/>
    </row>
    <row r="5564" spans="1:8" s="2" customFormat="1" x14ac:dyDescent="0.25">
      <c r="A5564" t="s">
        <v>1053</v>
      </c>
      <c r="B5564"/>
      <c r="C5564" t="s">
        <v>309</v>
      </c>
      <c r="D5564"/>
      <c r="E5564" t="s">
        <v>6553</v>
      </c>
      <c r="F5564" s="67"/>
      <c r="G5564" s="67"/>
      <c r="H5564" s="67"/>
    </row>
    <row r="5565" spans="1:8" s="2" customFormat="1" x14ac:dyDescent="0.25">
      <c r="A5565" t="s">
        <v>1053</v>
      </c>
      <c r="B5565"/>
      <c r="C5565" t="s">
        <v>309</v>
      </c>
      <c r="D5565"/>
      <c r="E5565" t="s">
        <v>6554</v>
      </c>
      <c r="F5565" s="67"/>
      <c r="G5565" s="67"/>
      <c r="H5565" s="67"/>
    </row>
    <row r="5566" spans="1:8" s="2" customFormat="1" x14ac:dyDescent="0.25">
      <c r="A5566" t="s">
        <v>1053</v>
      </c>
      <c r="B5566"/>
      <c r="C5566" t="s">
        <v>309</v>
      </c>
      <c r="D5566"/>
      <c r="E5566" t="s">
        <v>6555</v>
      </c>
      <c r="F5566" s="67"/>
      <c r="G5566" s="67"/>
      <c r="H5566" s="67"/>
    </row>
    <row r="5567" spans="1:8" s="2" customFormat="1" x14ac:dyDescent="0.25">
      <c r="A5567" t="s">
        <v>1053</v>
      </c>
      <c r="B5567"/>
      <c r="C5567" t="s">
        <v>309</v>
      </c>
      <c r="D5567"/>
      <c r="E5567" t="s">
        <v>6556</v>
      </c>
      <c r="F5567" s="67"/>
      <c r="G5567" s="67"/>
      <c r="H5567" s="67"/>
    </row>
    <row r="5568" spans="1:8" s="2" customFormat="1" x14ac:dyDescent="0.25">
      <c r="A5568" t="s">
        <v>1053</v>
      </c>
      <c r="B5568"/>
      <c r="C5568" t="s">
        <v>309</v>
      </c>
      <c r="D5568"/>
      <c r="E5568" t="s">
        <v>6557</v>
      </c>
      <c r="F5568" s="67"/>
      <c r="G5568" s="67"/>
      <c r="H5568" s="67"/>
    </row>
    <row r="5569" spans="1:8" s="2" customFormat="1" x14ac:dyDescent="0.25">
      <c r="A5569" t="s">
        <v>1053</v>
      </c>
      <c r="B5569"/>
      <c r="C5569" t="s">
        <v>309</v>
      </c>
      <c r="D5569"/>
      <c r="E5569" t="s">
        <v>6558</v>
      </c>
      <c r="F5569" s="67"/>
      <c r="G5569" s="67"/>
      <c r="H5569" s="67"/>
    </row>
    <row r="5570" spans="1:8" s="2" customFormat="1" x14ac:dyDescent="0.25">
      <c r="A5570" t="s">
        <v>1053</v>
      </c>
      <c r="B5570"/>
      <c r="C5570" t="s">
        <v>309</v>
      </c>
      <c r="D5570"/>
      <c r="E5570" t="s">
        <v>6559</v>
      </c>
      <c r="F5570" s="67"/>
      <c r="G5570" s="67"/>
      <c r="H5570" s="67"/>
    </row>
    <row r="5571" spans="1:8" s="2" customFormat="1" x14ac:dyDescent="0.25">
      <c r="A5571" t="s">
        <v>1053</v>
      </c>
      <c r="B5571"/>
      <c r="C5571" t="s">
        <v>309</v>
      </c>
      <c r="D5571"/>
      <c r="E5571" t="s">
        <v>6560</v>
      </c>
      <c r="F5571" s="67"/>
      <c r="G5571" s="67"/>
      <c r="H5571" s="67"/>
    </row>
    <row r="5572" spans="1:8" s="2" customFormat="1" x14ac:dyDescent="0.25">
      <c r="A5572" t="s">
        <v>1053</v>
      </c>
      <c r="B5572"/>
      <c r="C5572" t="s">
        <v>309</v>
      </c>
      <c r="D5572"/>
      <c r="E5572" t="s">
        <v>6561</v>
      </c>
      <c r="F5572" s="67"/>
      <c r="G5572" s="67"/>
      <c r="H5572" s="67"/>
    </row>
    <row r="5573" spans="1:8" s="2" customFormat="1" x14ac:dyDescent="0.25">
      <c r="A5573" t="s">
        <v>1053</v>
      </c>
      <c r="B5573"/>
      <c r="C5573" t="s">
        <v>309</v>
      </c>
      <c r="D5573"/>
      <c r="E5573" t="s">
        <v>6562</v>
      </c>
      <c r="F5573" s="67"/>
      <c r="G5573" s="67"/>
      <c r="H5573" s="67"/>
    </row>
    <row r="5574" spans="1:8" s="2" customFormat="1" x14ac:dyDescent="0.25">
      <c r="A5574" t="s">
        <v>1053</v>
      </c>
      <c r="B5574"/>
      <c r="C5574" t="s">
        <v>309</v>
      </c>
      <c r="D5574"/>
      <c r="E5574" t="s">
        <v>6563</v>
      </c>
      <c r="F5574" s="67"/>
      <c r="G5574" s="67"/>
      <c r="H5574" s="67"/>
    </row>
    <row r="5575" spans="1:8" s="2" customFormat="1" x14ac:dyDescent="0.25">
      <c r="A5575" t="s">
        <v>1053</v>
      </c>
      <c r="B5575"/>
      <c r="C5575" t="s">
        <v>309</v>
      </c>
      <c r="D5575"/>
      <c r="E5575" t="s">
        <v>6564</v>
      </c>
      <c r="F5575" s="67"/>
      <c r="G5575" s="67"/>
      <c r="H5575" s="67"/>
    </row>
    <row r="5576" spans="1:8" s="2" customFormat="1" x14ac:dyDescent="0.25">
      <c r="A5576" t="s">
        <v>1053</v>
      </c>
      <c r="B5576"/>
      <c r="C5576" t="s">
        <v>309</v>
      </c>
      <c r="D5576"/>
      <c r="E5576" t="s">
        <v>6565</v>
      </c>
      <c r="F5576" s="67"/>
      <c r="G5576" s="67"/>
      <c r="H5576" s="67"/>
    </row>
    <row r="5577" spans="1:8" s="2" customFormat="1" x14ac:dyDescent="0.25">
      <c r="A5577" t="s">
        <v>1053</v>
      </c>
      <c r="B5577"/>
      <c r="C5577" t="s">
        <v>309</v>
      </c>
      <c r="D5577"/>
      <c r="E5577" t="s">
        <v>6566</v>
      </c>
      <c r="F5577" s="67"/>
      <c r="G5577" s="67"/>
      <c r="H5577" s="67"/>
    </row>
    <row r="5578" spans="1:8" s="2" customFormat="1" x14ac:dyDescent="0.25">
      <c r="A5578" t="s">
        <v>1053</v>
      </c>
      <c r="B5578"/>
      <c r="C5578" t="s">
        <v>309</v>
      </c>
      <c r="D5578"/>
      <c r="E5578" t="s">
        <v>6567</v>
      </c>
      <c r="F5578" s="67"/>
      <c r="G5578" s="67"/>
      <c r="H5578" s="67"/>
    </row>
    <row r="5579" spans="1:8" s="2" customFormat="1" x14ac:dyDescent="0.25">
      <c r="A5579" t="s">
        <v>1053</v>
      </c>
      <c r="B5579"/>
      <c r="C5579" t="s">
        <v>309</v>
      </c>
      <c r="D5579"/>
      <c r="E5579" t="s">
        <v>6568</v>
      </c>
      <c r="F5579" s="67"/>
      <c r="G5579" s="67"/>
      <c r="H5579" s="67"/>
    </row>
    <row r="5580" spans="1:8" s="2" customFormat="1" x14ac:dyDescent="0.25">
      <c r="A5580" t="s">
        <v>1053</v>
      </c>
      <c r="B5580"/>
      <c r="C5580" t="s">
        <v>309</v>
      </c>
      <c r="D5580"/>
      <c r="E5580" t="s">
        <v>6569</v>
      </c>
      <c r="F5580" s="67"/>
      <c r="G5580" s="67"/>
      <c r="H5580" s="67"/>
    </row>
    <row r="5581" spans="1:8" s="2" customFormat="1" x14ac:dyDescent="0.25">
      <c r="A5581" t="s">
        <v>1053</v>
      </c>
      <c r="B5581"/>
      <c r="C5581" t="s">
        <v>309</v>
      </c>
      <c r="D5581"/>
      <c r="E5581" t="s">
        <v>6570</v>
      </c>
      <c r="F5581" s="67"/>
      <c r="G5581" s="67"/>
      <c r="H5581" s="67"/>
    </row>
    <row r="5582" spans="1:8" s="2" customFormat="1" x14ac:dyDescent="0.25">
      <c r="A5582" t="s">
        <v>1053</v>
      </c>
      <c r="B5582"/>
      <c r="C5582" t="s">
        <v>309</v>
      </c>
      <c r="D5582"/>
      <c r="E5582" t="s">
        <v>6571</v>
      </c>
      <c r="F5582" s="67"/>
      <c r="G5582" s="67"/>
      <c r="H5582" s="67"/>
    </row>
    <row r="5583" spans="1:8" s="2" customFormat="1" x14ac:dyDescent="0.25">
      <c r="A5583" t="s">
        <v>1053</v>
      </c>
      <c r="B5583"/>
      <c r="C5583" t="s">
        <v>309</v>
      </c>
      <c r="D5583"/>
      <c r="E5583" t="s">
        <v>6572</v>
      </c>
      <c r="F5583" s="67"/>
      <c r="G5583" s="67"/>
      <c r="H5583" s="67"/>
    </row>
    <row r="5584" spans="1:8" s="2" customFormat="1" x14ac:dyDescent="0.25">
      <c r="A5584" t="s">
        <v>1053</v>
      </c>
      <c r="B5584"/>
      <c r="C5584" t="s">
        <v>309</v>
      </c>
      <c r="D5584"/>
      <c r="E5584" t="s">
        <v>6573</v>
      </c>
      <c r="F5584" s="67"/>
      <c r="G5584" s="67"/>
      <c r="H5584" s="67"/>
    </row>
    <row r="5585" spans="1:8" s="2" customFormat="1" x14ac:dyDescent="0.25">
      <c r="A5585" t="s">
        <v>1053</v>
      </c>
      <c r="B5585"/>
      <c r="C5585" t="s">
        <v>309</v>
      </c>
      <c r="D5585"/>
      <c r="E5585" t="s">
        <v>6574</v>
      </c>
      <c r="F5585" s="67"/>
      <c r="G5585" s="67"/>
      <c r="H5585" s="67"/>
    </row>
    <row r="5586" spans="1:8" s="2" customFormat="1" x14ac:dyDescent="0.25">
      <c r="A5586" t="s">
        <v>1053</v>
      </c>
      <c r="B5586"/>
      <c r="C5586" t="s">
        <v>309</v>
      </c>
      <c r="D5586"/>
      <c r="E5586" t="s">
        <v>6575</v>
      </c>
      <c r="F5586" s="67"/>
      <c r="G5586" s="67"/>
      <c r="H5586" s="67"/>
    </row>
    <row r="5587" spans="1:8" s="2" customFormat="1" x14ac:dyDescent="0.25">
      <c r="A5587" t="s">
        <v>1053</v>
      </c>
      <c r="B5587"/>
      <c r="C5587" t="s">
        <v>309</v>
      </c>
      <c r="D5587"/>
      <c r="E5587" t="s">
        <v>6576</v>
      </c>
      <c r="F5587" s="67"/>
      <c r="G5587" s="67"/>
      <c r="H5587" s="67"/>
    </row>
    <row r="5588" spans="1:8" s="2" customFormat="1" x14ac:dyDescent="0.25">
      <c r="A5588" t="s">
        <v>1053</v>
      </c>
      <c r="B5588"/>
      <c r="C5588" t="s">
        <v>309</v>
      </c>
      <c r="D5588"/>
      <c r="E5588" t="s">
        <v>6577</v>
      </c>
      <c r="F5588" s="67"/>
      <c r="G5588" s="67"/>
      <c r="H5588" s="67"/>
    </row>
    <row r="5589" spans="1:8" s="2" customFormat="1" x14ac:dyDescent="0.25">
      <c r="A5589" t="s">
        <v>1053</v>
      </c>
      <c r="B5589"/>
      <c r="C5589" t="s">
        <v>309</v>
      </c>
      <c r="D5589"/>
      <c r="E5589" t="s">
        <v>6578</v>
      </c>
      <c r="F5589" s="67"/>
      <c r="G5589" s="67"/>
      <c r="H5589" s="67"/>
    </row>
    <row r="5590" spans="1:8" s="2" customFormat="1" x14ac:dyDescent="0.25">
      <c r="A5590" t="s">
        <v>1053</v>
      </c>
      <c r="B5590"/>
      <c r="C5590" t="s">
        <v>309</v>
      </c>
      <c r="D5590"/>
      <c r="E5590" t="s">
        <v>6579</v>
      </c>
      <c r="F5590" s="67"/>
      <c r="G5590" s="67"/>
      <c r="H5590" s="67"/>
    </row>
    <row r="5591" spans="1:8" s="2" customFormat="1" x14ac:dyDescent="0.25">
      <c r="A5591" t="s">
        <v>1053</v>
      </c>
      <c r="B5591"/>
      <c r="C5591" t="s">
        <v>309</v>
      </c>
      <c r="D5591"/>
      <c r="E5591" t="s">
        <v>6580</v>
      </c>
      <c r="F5591" s="67"/>
      <c r="G5591" s="67"/>
      <c r="H5591" s="67"/>
    </row>
    <row r="5592" spans="1:8" s="2" customFormat="1" x14ac:dyDescent="0.25">
      <c r="A5592" t="s">
        <v>1053</v>
      </c>
      <c r="B5592"/>
      <c r="C5592" t="s">
        <v>309</v>
      </c>
      <c r="D5592"/>
      <c r="E5592" t="s">
        <v>6581</v>
      </c>
      <c r="F5592" s="67"/>
      <c r="G5592" s="67"/>
      <c r="H5592" s="67"/>
    </row>
    <row r="5593" spans="1:8" s="2" customFormat="1" x14ac:dyDescent="0.25">
      <c r="A5593" t="s">
        <v>1053</v>
      </c>
      <c r="B5593"/>
      <c r="C5593" t="s">
        <v>309</v>
      </c>
      <c r="D5593"/>
      <c r="E5593" t="s">
        <v>6582</v>
      </c>
      <c r="F5593" s="67"/>
      <c r="G5593" s="67"/>
      <c r="H5593" s="67"/>
    </row>
    <row r="5594" spans="1:8" s="2" customFormat="1" x14ac:dyDescent="0.25">
      <c r="A5594" t="s">
        <v>1053</v>
      </c>
      <c r="B5594"/>
      <c r="C5594" t="s">
        <v>311</v>
      </c>
      <c r="D5594"/>
      <c r="E5594" t="s">
        <v>6583</v>
      </c>
      <c r="F5594" s="67"/>
      <c r="G5594" s="67"/>
      <c r="H5594" s="67"/>
    </row>
    <row r="5595" spans="1:8" s="2" customFormat="1" x14ac:dyDescent="0.25">
      <c r="A5595" t="s">
        <v>1053</v>
      </c>
      <c r="B5595"/>
      <c r="C5595" t="s">
        <v>311</v>
      </c>
      <c r="D5595"/>
      <c r="E5595" t="s">
        <v>6584</v>
      </c>
      <c r="F5595" s="67"/>
      <c r="G5595" s="67"/>
      <c r="H5595" s="67"/>
    </row>
    <row r="5596" spans="1:8" s="2" customFormat="1" x14ac:dyDescent="0.25">
      <c r="A5596" t="s">
        <v>1053</v>
      </c>
      <c r="B5596"/>
      <c r="C5596" t="s">
        <v>311</v>
      </c>
      <c r="D5596"/>
      <c r="E5596" t="s">
        <v>6585</v>
      </c>
      <c r="F5596" s="67"/>
      <c r="G5596" s="67"/>
      <c r="H5596" s="67"/>
    </row>
    <row r="5597" spans="1:8" s="2" customFormat="1" x14ac:dyDescent="0.25">
      <c r="A5597" t="s">
        <v>1053</v>
      </c>
      <c r="B5597"/>
      <c r="C5597" t="s">
        <v>311</v>
      </c>
      <c r="D5597"/>
      <c r="E5597" t="s">
        <v>6586</v>
      </c>
      <c r="F5597" s="67"/>
      <c r="G5597" s="67"/>
      <c r="H5597" s="67"/>
    </row>
    <row r="5598" spans="1:8" s="2" customFormat="1" x14ac:dyDescent="0.25">
      <c r="A5598" t="s">
        <v>1053</v>
      </c>
      <c r="B5598"/>
      <c r="C5598" t="s">
        <v>311</v>
      </c>
      <c r="D5598"/>
      <c r="E5598" t="s">
        <v>6587</v>
      </c>
      <c r="F5598" s="67"/>
      <c r="G5598" s="67"/>
      <c r="H5598" s="67"/>
    </row>
    <row r="5599" spans="1:8" s="2" customFormat="1" x14ac:dyDescent="0.25">
      <c r="A5599" t="s">
        <v>1053</v>
      </c>
      <c r="B5599"/>
      <c r="C5599" t="s">
        <v>311</v>
      </c>
      <c r="D5599"/>
      <c r="E5599" t="s">
        <v>6588</v>
      </c>
      <c r="F5599" s="67"/>
      <c r="G5599" s="67"/>
      <c r="H5599" s="67"/>
    </row>
    <row r="5600" spans="1:8" s="2" customFormat="1" x14ac:dyDescent="0.25">
      <c r="A5600" t="s">
        <v>1053</v>
      </c>
      <c r="B5600"/>
      <c r="C5600" t="s">
        <v>311</v>
      </c>
      <c r="D5600"/>
      <c r="E5600" t="s">
        <v>6589</v>
      </c>
      <c r="F5600" s="67"/>
      <c r="G5600" s="67"/>
      <c r="H5600" s="67"/>
    </row>
    <row r="5601" spans="1:8" s="2" customFormat="1" x14ac:dyDescent="0.25">
      <c r="A5601" t="s">
        <v>1053</v>
      </c>
      <c r="B5601"/>
      <c r="C5601" t="s">
        <v>311</v>
      </c>
      <c r="D5601"/>
      <c r="E5601" t="s">
        <v>6590</v>
      </c>
      <c r="F5601" s="67"/>
      <c r="G5601" s="67"/>
      <c r="H5601" s="67"/>
    </row>
    <row r="5602" spans="1:8" s="2" customFormat="1" x14ac:dyDescent="0.25">
      <c r="A5602" t="s">
        <v>1053</v>
      </c>
      <c r="B5602"/>
      <c r="C5602" t="s">
        <v>311</v>
      </c>
      <c r="D5602"/>
      <c r="E5602" t="s">
        <v>6591</v>
      </c>
      <c r="F5602" s="67"/>
      <c r="G5602" s="67"/>
      <c r="H5602" s="67"/>
    </row>
    <row r="5603" spans="1:8" s="2" customFormat="1" x14ac:dyDescent="0.25">
      <c r="A5603" t="s">
        <v>1053</v>
      </c>
      <c r="B5603"/>
      <c r="C5603" t="s">
        <v>311</v>
      </c>
      <c r="D5603"/>
      <c r="E5603" t="s">
        <v>1620</v>
      </c>
      <c r="F5603" s="67"/>
      <c r="G5603" s="67"/>
      <c r="H5603" s="67"/>
    </row>
    <row r="5604" spans="1:8" s="2" customFormat="1" x14ac:dyDescent="0.25">
      <c r="A5604" t="s">
        <v>1053</v>
      </c>
      <c r="B5604"/>
      <c r="C5604" t="s">
        <v>311</v>
      </c>
      <c r="D5604"/>
      <c r="E5604" t="s">
        <v>6592</v>
      </c>
      <c r="F5604" s="67"/>
      <c r="G5604" s="67"/>
      <c r="H5604" s="67"/>
    </row>
    <row r="5605" spans="1:8" s="2" customFormat="1" x14ac:dyDescent="0.25">
      <c r="A5605" t="s">
        <v>1053</v>
      </c>
      <c r="B5605"/>
      <c r="C5605" t="s">
        <v>311</v>
      </c>
      <c r="D5605"/>
      <c r="E5605" t="s">
        <v>6593</v>
      </c>
      <c r="F5605" s="67"/>
      <c r="G5605" s="67"/>
      <c r="H5605" s="67"/>
    </row>
    <row r="5606" spans="1:8" s="2" customFormat="1" x14ac:dyDescent="0.25">
      <c r="A5606" t="s">
        <v>1053</v>
      </c>
      <c r="B5606"/>
      <c r="C5606" t="s">
        <v>311</v>
      </c>
      <c r="D5606"/>
      <c r="E5606" t="s">
        <v>6594</v>
      </c>
      <c r="F5606" s="67"/>
      <c r="G5606" s="67"/>
      <c r="H5606" s="67"/>
    </row>
    <row r="5607" spans="1:8" s="2" customFormat="1" x14ac:dyDescent="0.25">
      <c r="A5607" t="s">
        <v>1053</v>
      </c>
      <c r="B5607"/>
      <c r="C5607" t="s">
        <v>311</v>
      </c>
      <c r="D5607"/>
      <c r="E5607" t="s">
        <v>6595</v>
      </c>
      <c r="F5607" s="67"/>
      <c r="G5607" s="67"/>
      <c r="H5607" s="67"/>
    </row>
    <row r="5608" spans="1:8" s="2" customFormat="1" x14ac:dyDescent="0.25">
      <c r="A5608" t="s">
        <v>1053</v>
      </c>
      <c r="B5608"/>
      <c r="C5608" t="s">
        <v>311</v>
      </c>
      <c r="D5608"/>
      <c r="E5608" t="s">
        <v>6596</v>
      </c>
      <c r="F5608" s="67"/>
      <c r="G5608" s="67"/>
      <c r="H5608" s="67"/>
    </row>
    <row r="5609" spans="1:8" s="2" customFormat="1" x14ac:dyDescent="0.25">
      <c r="A5609" t="s">
        <v>1053</v>
      </c>
      <c r="B5609"/>
      <c r="C5609" t="s">
        <v>311</v>
      </c>
      <c r="D5609"/>
      <c r="E5609" t="s">
        <v>6597</v>
      </c>
      <c r="F5609" s="67"/>
      <c r="G5609" s="67"/>
      <c r="H5609" s="67"/>
    </row>
    <row r="5610" spans="1:8" s="2" customFormat="1" x14ac:dyDescent="0.25">
      <c r="A5610" t="s">
        <v>1053</v>
      </c>
      <c r="B5610"/>
      <c r="C5610" t="s">
        <v>311</v>
      </c>
      <c r="D5610"/>
      <c r="E5610" t="s">
        <v>6598</v>
      </c>
      <c r="F5610" s="67"/>
      <c r="G5610" s="67"/>
      <c r="H5610" s="67"/>
    </row>
    <row r="5611" spans="1:8" s="2" customFormat="1" x14ac:dyDescent="0.25">
      <c r="A5611" t="s">
        <v>1053</v>
      </c>
      <c r="B5611"/>
      <c r="C5611" t="s">
        <v>311</v>
      </c>
      <c r="D5611"/>
      <c r="E5611" t="s">
        <v>6599</v>
      </c>
      <c r="F5611" s="67"/>
      <c r="G5611" s="67"/>
      <c r="H5611" s="67"/>
    </row>
    <row r="5612" spans="1:8" s="2" customFormat="1" x14ac:dyDescent="0.25">
      <c r="A5612" t="s">
        <v>1053</v>
      </c>
      <c r="B5612"/>
      <c r="C5612" t="s">
        <v>311</v>
      </c>
      <c r="D5612"/>
      <c r="E5612" t="s">
        <v>4362</v>
      </c>
      <c r="F5612" s="67"/>
      <c r="G5612" s="67"/>
      <c r="H5612" s="67"/>
    </row>
    <row r="5613" spans="1:8" s="2" customFormat="1" x14ac:dyDescent="0.25">
      <c r="A5613" t="s">
        <v>1053</v>
      </c>
      <c r="B5613"/>
      <c r="C5613" t="s">
        <v>311</v>
      </c>
      <c r="D5613"/>
      <c r="E5613" t="s">
        <v>6600</v>
      </c>
      <c r="F5613" s="67"/>
      <c r="G5613" s="67"/>
      <c r="H5613" s="67"/>
    </row>
    <row r="5614" spans="1:8" s="2" customFormat="1" x14ac:dyDescent="0.25">
      <c r="A5614" t="s">
        <v>1053</v>
      </c>
      <c r="B5614"/>
      <c r="C5614" t="s">
        <v>311</v>
      </c>
      <c r="D5614"/>
      <c r="E5614" t="s">
        <v>6601</v>
      </c>
      <c r="F5614" s="67"/>
      <c r="G5614" s="67"/>
      <c r="H5614" s="67"/>
    </row>
    <row r="5615" spans="1:8" s="2" customFormat="1" x14ac:dyDescent="0.25">
      <c r="A5615" t="s">
        <v>1053</v>
      </c>
      <c r="B5615"/>
      <c r="C5615" t="s">
        <v>311</v>
      </c>
      <c r="D5615"/>
      <c r="E5615" t="s">
        <v>5852</v>
      </c>
      <c r="F5615" s="67"/>
      <c r="G5615" s="67"/>
      <c r="H5615" s="67"/>
    </row>
    <row r="5616" spans="1:8" s="2" customFormat="1" x14ac:dyDescent="0.25">
      <c r="A5616" t="s">
        <v>1053</v>
      </c>
      <c r="B5616"/>
      <c r="C5616" t="s">
        <v>311</v>
      </c>
      <c r="D5616"/>
      <c r="E5616" t="s">
        <v>6602</v>
      </c>
      <c r="F5616" s="67"/>
      <c r="G5616" s="67"/>
      <c r="H5616" s="67"/>
    </row>
    <row r="5617" spans="1:8" s="2" customFormat="1" x14ac:dyDescent="0.25">
      <c r="A5617" t="s">
        <v>1053</v>
      </c>
      <c r="B5617"/>
      <c r="C5617" t="s">
        <v>311</v>
      </c>
      <c r="D5617"/>
      <c r="E5617" t="s">
        <v>6603</v>
      </c>
      <c r="F5617" s="67"/>
      <c r="G5617" s="67"/>
      <c r="H5617" s="67"/>
    </row>
    <row r="5618" spans="1:8" s="2" customFormat="1" x14ac:dyDescent="0.25">
      <c r="A5618" t="s">
        <v>1053</v>
      </c>
      <c r="B5618"/>
      <c r="C5618" t="s">
        <v>311</v>
      </c>
      <c r="D5618"/>
      <c r="E5618" t="s">
        <v>6604</v>
      </c>
      <c r="F5618" s="67"/>
      <c r="G5618" s="67"/>
      <c r="H5618" s="67"/>
    </row>
    <row r="5619" spans="1:8" s="2" customFormat="1" x14ac:dyDescent="0.25">
      <c r="A5619" t="s">
        <v>1053</v>
      </c>
      <c r="B5619"/>
      <c r="C5619" t="s">
        <v>311</v>
      </c>
      <c r="D5619"/>
      <c r="E5619" t="s">
        <v>6605</v>
      </c>
      <c r="F5619" s="67"/>
      <c r="G5619" s="67"/>
      <c r="H5619" s="67"/>
    </row>
    <row r="5620" spans="1:8" s="2" customFormat="1" x14ac:dyDescent="0.25">
      <c r="A5620" t="s">
        <v>1053</v>
      </c>
      <c r="B5620"/>
      <c r="C5620" t="s">
        <v>311</v>
      </c>
      <c r="D5620"/>
      <c r="E5620" t="s">
        <v>6606</v>
      </c>
      <c r="F5620" s="67"/>
      <c r="G5620" s="67"/>
      <c r="H5620" s="67"/>
    </row>
    <row r="5621" spans="1:8" s="2" customFormat="1" x14ac:dyDescent="0.25">
      <c r="A5621" t="s">
        <v>1053</v>
      </c>
      <c r="B5621"/>
      <c r="C5621" t="s">
        <v>311</v>
      </c>
      <c r="D5621"/>
      <c r="E5621" t="s">
        <v>6607</v>
      </c>
      <c r="F5621" s="67"/>
      <c r="G5621" s="67"/>
      <c r="H5621" s="67"/>
    </row>
    <row r="5622" spans="1:8" s="2" customFormat="1" x14ac:dyDescent="0.25">
      <c r="A5622" t="s">
        <v>1053</v>
      </c>
      <c r="B5622"/>
      <c r="C5622" t="s">
        <v>311</v>
      </c>
      <c r="D5622"/>
      <c r="E5622" t="s">
        <v>6608</v>
      </c>
      <c r="F5622" s="67"/>
      <c r="G5622" s="67"/>
      <c r="H5622" s="67"/>
    </row>
    <row r="5623" spans="1:8" s="2" customFormat="1" x14ac:dyDescent="0.25">
      <c r="A5623" t="s">
        <v>1053</v>
      </c>
      <c r="B5623"/>
      <c r="C5623" t="s">
        <v>311</v>
      </c>
      <c r="D5623"/>
      <c r="E5623" t="s">
        <v>6609</v>
      </c>
      <c r="F5623" s="67"/>
      <c r="G5623" s="67"/>
      <c r="H5623" s="67"/>
    </row>
    <row r="5624" spans="1:8" s="2" customFormat="1" x14ac:dyDescent="0.25">
      <c r="A5624" t="s">
        <v>1053</v>
      </c>
      <c r="B5624"/>
      <c r="C5624" t="s">
        <v>311</v>
      </c>
      <c r="D5624"/>
      <c r="E5624" t="s">
        <v>6610</v>
      </c>
      <c r="F5624" s="67"/>
      <c r="G5624" s="67"/>
      <c r="H5624" s="67"/>
    </row>
    <row r="5625" spans="1:8" s="2" customFormat="1" x14ac:dyDescent="0.25">
      <c r="A5625" t="s">
        <v>1053</v>
      </c>
      <c r="B5625"/>
      <c r="C5625" t="s">
        <v>311</v>
      </c>
      <c r="D5625"/>
      <c r="E5625" t="s">
        <v>6611</v>
      </c>
      <c r="F5625" s="67"/>
      <c r="G5625" s="67"/>
      <c r="H5625" s="67"/>
    </row>
    <row r="5626" spans="1:8" s="2" customFormat="1" x14ac:dyDescent="0.25">
      <c r="A5626" t="s">
        <v>1053</v>
      </c>
      <c r="B5626"/>
      <c r="C5626" t="s">
        <v>311</v>
      </c>
      <c r="D5626"/>
      <c r="E5626" t="s">
        <v>6612</v>
      </c>
      <c r="F5626" s="67"/>
      <c r="G5626" s="67"/>
      <c r="H5626" s="67"/>
    </row>
    <row r="5627" spans="1:8" s="2" customFormat="1" x14ac:dyDescent="0.25">
      <c r="A5627" t="s">
        <v>1053</v>
      </c>
      <c r="B5627"/>
      <c r="C5627" t="s">
        <v>311</v>
      </c>
      <c r="D5627"/>
      <c r="E5627" t="s">
        <v>6613</v>
      </c>
      <c r="F5627" s="67"/>
      <c r="G5627" s="67"/>
      <c r="H5627" s="67"/>
    </row>
    <row r="5628" spans="1:8" s="2" customFormat="1" x14ac:dyDescent="0.25">
      <c r="A5628" t="s">
        <v>1053</v>
      </c>
      <c r="B5628"/>
      <c r="C5628" t="s">
        <v>311</v>
      </c>
      <c r="D5628"/>
      <c r="E5628" t="s">
        <v>6614</v>
      </c>
      <c r="F5628" s="67"/>
      <c r="G5628" s="67"/>
      <c r="H5628" s="67"/>
    </row>
    <row r="5629" spans="1:8" s="2" customFormat="1" x14ac:dyDescent="0.25">
      <c r="A5629" t="s">
        <v>1053</v>
      </c>
      <c r="B5629"/>
      <c r="C5629" t="s">
        <v>311</v>
      </c>
      <c r="D5629"/>
      <c r="E5629" t="s">
        <v>6615</v>
      </c>
      <c r="F5629" s="67"/>
      <c r="G5629" s="67"/>
      <c r="H5629" s="67"/>
    </row>
    <row r="5630" spans="1:8" s="2" customFormat="1" x14ac:dyDescent="0.25">
      <c r="A5630" t="s">
        <v>1053</v>
      </c>
      <c r="B5630"/>
      <c r="C5630" t="s">
        <v>893</v>
      </c>
      <c r="D5630"/>
      <c r="E5630" t="s">
        <v>6616</v>
      </c>
      <c r="F5630" s="67"/>
      <c r="G5630" s="67"/>
      <c r="H5630" s="67"/>
    </row>
    <row r="5631" spans="1:8" s="2" customFormat="1" x14ac:dyDescent="0.25">
      <c r="A5631" t="s">
        <v>1053</v>
      </c>
      <c r="B5631"/>
      <c r="C5631" t="s">
        <v>893</v>
      </c>
      <c r="D5631"/>
      <c r="E5631" t="s">
        <v>5002</v>
      </c>
      <c r="F5631" s="67"/>
      <c r="G5631" s="67"/>
      <c r="H5631" s="67"/>
    </row>
    <row r="5632" spans="1:8" s="2" customFormat="1" x14ac:dyDescent="0.25">
      <c r="A5632" t="s">
        <v>1053</v>
      </c>
      <c r="B5632"/>
      <c r="C5632" t="s">
        <v>893</v>
      </c>
      <c r="D5632"/>
      <c r="E5632" t="s">
        <v>6617</v>
      </c>
      <c r="F5632" s="67"/>
      <c r="G5632" s="67"/>
      <c r="H5632" s="67"/>
    </row>
    <row r="5633" spans="1:8" s="2" customFormat="1" x14ac:dyDescent="0.25">
      <c r="A5633" t="s">
        <v>1053</v>
      </c>
      <c r="B5633"/>
      <c r="C5633" t="s">
        <v>893</v>
      </c>
      <c r="D5633"/>
      <c r="E5633" t="s">
        <v>6618</v>
      </c>
      <c r="F5633" s="67"/>
      <c r="G5633" s="67"/>
      <c r="H5633" s="67"/>
    </row>
    <row r="5634" spans="1:8" s="2" customFormat="1" x14ac:dyDescent="0.25">
      <c r="A5634" t="s">
        <v>1053</v>
      </c>
      <c r="B5634"/>
      <c r="C5634" t="s">
        <v>893</v>
      </c>
      <c r="D5634"/>
      <c r="E5634" t="s">
        <v>6619</v>
      </c>
      <c r="F5634" s="67"/>
      <c r="G5634" s="67"/>
      <c r="H5634" s="67"/>
    </row>
    <row r="5635" spans="1:8" s="2" customFormat="1" x14ac:dyDescent="0.25">
      <c r="A5635" t="s">
        <v>1053</v>
      </c>
      <c r="B5635"/>
      <c r="C5635" t="s">
        <v>893</v>
      </c>
      <c r="D5635"/>
      <c r="E5635" t="s">
        <v>6620</v>
      </c>
      <c r="F5635" s="67"/>
      <c r="G5635" s="67"/>
      <c r="H5635" s="67"/>
    </row>
    <row r="5636" spans="1:8" s="2" customFormat="1" x14ac:dyDescent="0.25">
      <c r="A5636" t="s">
        <v>1053</v>
      </c>
      <c r="B5636"/>
      <c r="C5636" t="s">
        <v>893</v>
      </c>
      <c r="D5636"/>
      <c r="E5636" t="s">
        <v>6621</v>
      </c>
      <c r="F5636" s="67"/>
      <c r="G5636" s="67"/>
      <c r="H5636" s="67"/>
    </row>
    <row r="5637" spans="1:8" s="2" customFormat="1" x14ac:dyDescent="0.25">
      <c r="A5637" t="s">
        <v>1053</v>
      </c>
      <c r="B5637"/>
      <c r="C5637" t="s">
        <v>893</v>
      </c>
      <c r="D5637"/>
      <c r="E5637" t="s">
        <v>6622</v>
      </c>
      <c r="F5637" s="67"/>
      <c r="G5637" s="67"/>
      <c r="H5637" s="67"/>
    </row>
    <row r="5638" spans="1:8" s="2" customFormat="1" x14ac:dyDescent="0.25">
      <c r="A5638" t="s">
        <v>1053</v>
      </c>
      <c r="B5638"/>
      <c r="C5638" t="s">
        <v>893</v>
      </c>
      <c r="D5638"/>
      <c r="E5638" t="s">
        <v>6623</v>
      </c>
      <c r="F5638" s="67"/>
      <c r="G5638" s="67"/>
      <c r="H5638" s="67"/>
    </row>
    <row r="5639" spans="1:8" s="2" customFormat="1" x14ac:dyDescent="0.25">
      <c r="A5639" t="s">
        <v>1053</v>
      </c>
      <c r="B5639"/>
      <c r="C5639" t="s">
        <v>893</v>
      </c>
      <c r="D5639"/>
      <c r="E5639" t="s">
        <v>6624</v>
      </c>
      <c r="F5639" s="67"/>
      <c r="G5639" s="67"/>
      <c r="H5639" s="67"/>
    </row>
    <row r="5640" spans="1:8" s="2" customFormat="1" x14ac:dyDescent="0.25">
      <c r="A5640" t="s">
        <v>1053</v>
      </c>
      <c r="B5640"/>
      <c r="C5640" t="s">
        <v>316</v>
      </c>
      <c r="D5640"/>
      <c r="E5640" t="s">
        <v>6625</v>
      </c>
      <c r="F5640" s="67"/>
      <c r="G5640" s="67"/>
      <c r="H5640" s="67"/>
    </row>
    <row r="5641" spans="1:8" s="2" customFormat="1" x14ac:dyDescent="0.25">
      <c r="A5641" t="s">
        <v>1053</v>
      </c>
      <c r="B5641"/>
      <c r="C5641" t="s">
        <v>316</v>
      </c>
      <c r="D5641"/>
      <c r="E5641" t="s">
        <v>6626</v>
      </c>
      <c r="F5641" s="67"/>
      <c r="G5641" s="67"/>
      <c r="H5641" s="67"/>
    </row>
    <row r="5642" spans="1:8" s="2" customFormat="1" x14ac:dyDescent="0.25">
      <c r="A5642" t="s">
        <v>1053</v>
      </c>
      <c r="B5642"/>
      <c r="C5642" t="s">
        <v>316</v>
      </c>
      <c r="D5642"/>
      <c r="E5642" t="s">
        <v>6627</v>
      </c>
      <c r="F5642" s="67"/>
      <c r="G5642" s="67"/>
      <c r="H5642" s="67"/>
    </row>
    <row r="5643" spans="1:8" s="2" customFormat="1" x14ac:dyDescent="0.25">
      <c r="A5643" t="s">
        <v>1053</v>
      </c>
      <c r="B5643"/>
      <c r="C5643" t="s">
        <v>316</v>
      </c>
      <c r="D5643"/>
      <c r="E5643" t="s">
        <v>6628</v>
      </c>
      <c r="F5643" s="67"/>
      <c r="G5643" s="67"/>
      <c r="H5643" s="67"/>
    </row>
    <row r="5644" spans="1:8" s="2" customFormat="1" x14ac:dyDescent="0.25">
      <c r="A5644" t="s">
        <v>1053</v>
      </c>
      <c r="B5644"/>
      <c r="C5644" t="s">
        <v>316</v>
      </c>
      <c r="D5644"/>
      <c r="E5644" t="s">
        <v>6629</v>
      </c>
      <c r="F5644" s="67"/>
      <c r="G5644" s="67"/>
      <c r="H5644" s="67"/>
    </row>
    <row r="5645" spans="1:8" s="2" customFormat="1" x14ac:dyDescent="0.25">
      <c r="A5645" t="s">
        <v>1053</v>
      </c>
      <c r="B5645"/>
      <c r="C5645" t="s">
        <v>316</v>
      </c>
      <c r="D5645"/>
      <c r="E5645" t="s">
        <v>6630</v>
      </c>
      <c r="F5645" s="67"/>
      <c r="G5645" s="67"/>
      <c r="H5645" s="67"/>
    </row>
    <row r="5646" spans="1:8" s="2" customFormat="1" x14ac:dyDescent="0.25">
      <c r="A5646" t="s">
        <v>1053</v>
      </c>
      <c r="B5646"/>
      <c r="C5646" t="s">
        <v>316</v>
      </c>
      <c r="D5646"/>
      <c r="E5646" t="s">
        <v>6631</v>
      </c>
      <c r="F5646" s="67"/>
      <c r="G5646" s="67"/>
      <c r="H5646" s="67"/>
    </row>
    <row r="5647" spans="1:8" s="2" customFormat="1" x14ac:dyDescent="0.25">
      <c r="A5647" t="s">
        <v>1053</v>
      </c>
      <c r="B5647"/>
      <c r="C5647" t="s">
        <v>316</v>
      </c>
      <c r="D5647"/>
      <c r="E5647" t="s">
        <v>6632</v>
      </c>
      <c r="F5647" s="67"/>
      <c r="G5647" s="67"/>
      <c r="H5647" s="67"/>
    </row>
    <row r="5648" spans="1:8" s="2" customFormat="1" x14ac:dyDescent="0.25">
      <c r="A5648" t="s">
        <v>1053</v>
      </c>
      <c r="B5648"/>
      <c r="C5648" t="s">
        <v>316</v>
      </c>
      <c r="D5648"/>
      <c r="E5648" t="s">
        <v>6633</v>
      </c>
      <c r="F5648" s="67"/>
      <c r="G5648" s="67"/>
      <c r="H5648" s="67"/>
    </row>
    <row r="5649" spans="1:8" s="2" customFormat="1" x14ac:dyDescent="0.25">
      <c r="A5649" t="s">
        <v>1053</v>
      </c>
      <c r="B5649"/>
      <c r="C5649" t="s">
        <v>316</v>
      </c>
      <c r="D5649"/>
      <c r="E5649" t="s">
        <v>6634</v>
      </c>
      <c r="F5649" s="67"/>
      <c r="G5649" s="67"/>
      <c r="H5649" s="67"/>
    </row>
    <row r="5650" spans="1:8" s="2" customFormat="1" x14ac:dyDescent="0.25">
      <c r="A5650" t="s">
        <v>1053</v>
      </c>
      <c r="B5650"/>
      <c r="C5650" t="s">
        <v>316</v>
      </c>
      <c r="D5650"/>
      <c r="E5650" t="s">
        <v>6635</v>
      </c>
      <c r="F5650" s="67"/>
      <c r="G5650" s="67"/>
      <c r="H5650" s="67"/>
    </row>
    <row r="5651" spans="1:8" s="2" customFormat="1" x14ac:dyDescent="0.25">
      <c r="A5651" t="s">
        <v>1053</v>
      </c>
      <c r="B5651"/>
      <c r="C5651" t="s">
        <v>316</v>
      </c>
      <c r="D5651"/>
      <c r="E5651" t="s">
        <v>6636</v>
      </c>
      <c r="F5651" s="67"/>
      <c r="G5651" s="67"/>
      <c r="H5651" s="67"/>
    </row>
    <row r="5652" spans="1:8" s="2" customFormat="1" x14ac:dyDescent="0.25">
      <c r="A5652" t="s">
        <v>1053</v>
      </c>
      <c r="B5652"/>
      <c r="C5652" t="s">
        <v>316</v>
      </c>
      <c r="D5652"/>
      <c r="E5652" t="s">
        <v>6637</v>
      </c>
      <c r="F5652" s="67"/>
      <c r="G5652" s="67"/>
      <c r="H5652" s="67"/>
    </row>
    <row r="5653" spans="1:8" s="2" customFormat="1" x14ac:dyDescent="0.25">
      <c r="A5653" t="s">
        <v>1053</v>
      </c>
      <c r="B5653"/>
      <c r="C5653" t="s">
        <v>316</v>
      </c>
      <c r="D5653"/>
      <c r="E5653" t="s">
        <v>6638</v>
      </c>
      <c r="F5653" s="67"/>
      <c r="G5653" s="67"/>
      <c r="H5653" s="67"/>
    </row>
    <row r="5654" spans="1:8" s="2" customFormat="1" x14ac:dyDescent="0.25">
      <c r="A5654" t="s">
        <v>1053</v>
      </c>
      <c r="B5654"/>
      <c r="C5654" t="s">
        <v>316</v>
      </c>
      <c r="D5654"/>
      <c r="E5654" t="s">
        <v>6639</v>
      </c>
      <c r="F5654" s="67"/>
      <c r="G5654" s="67"/>
      <c r="H5654" s="67"/>
    </row>
    <row r="5655" spans="1:8" s="2" customFormat="1" x14ac:dyDescent="0.25">
      <c r="A5655" t="s">
        <v>1053</v>
      </c>
      <c r="B5655"/>
      <c r="C5655" t="s">
        <v>316</v>
      </c>
      <c r="D5655"/>
      <c r="E5655" t="s">
        <v>6640</v>
      </c>
      <c r="F5655" s="67"/>
      <c r="G5655" s="67"/>
      <c r="H5655" s="67"/>
    </row>
    <row r="5656" spans="1:8" s="2" customFormat="1" x14ac:dyDescent="0.25">
      <c r="A5656" t="s">
        <v>1053</v>
      </c>
      <c r="B5656"/>
      <c r="C5656" t="s">
        <v>316</v>
      </c>
      <c r="D5656"/>
      <c r="E5656" t="s">
        <v>6641</v>
      </c>
      <c r="F5656" s="67"/>
      <c r="G5656" s="67"/>
      <c r="H5656" s="67"/>
    </row>
    <row r="5657" spans="1:8" s="2" customFormat="1" x14ac:dyDescent="0.25">
      <c r="A5657" t="s">
        <v>1053</v>
      </c>
      <c r="B5657"/>
      <c r="C5657" t="s">
        <v>316</v>
      </c>
      <c r="D5657"/>
      <c r="E5657" t="s">
        <v>6642</v>
      </c>
      <c r="F5657" s="67"/>
      <c r="G5657" s="67"/>
      <c r="H5657" s="67"/>
    </row>
    <row r="5658" spans="1:8" s="2" customFormat="1" x14ac:dyDescent="0.25">
      <c r="A5658" t="s">
        <v>1053</v>
      </c>
      <c r="B5658"/>
      <c r="C5658" t="s">
        <v>316</v>
      </c>
      <c r="D5658"/>
      <c r="E5658" t="s">
        <v>6643</v>
      </c>
      <c r="F5658" s="67"/>
      <c r="G5658" s="67"/>
      <c r="H5658" s="67"/>
    </row>
    <row r="5659" spans="1:8" s="2" customFormat="1" x14ac:dyDescent="0.25">
      <c r="A5659" t="s">
        <v>1053</v>
      </c>
      <c r="B5659"/>
      <c r="C5659" t="s">
        <v>316</v>
      </c>
      <c r="D5659"/>
      <c r="E5659" t="s">
        <v>6644</v>
      </c>
      <c r="F5659" s="67"/>
      <c r="G5659" s="67"/>
      <c r="H5659" s="67"/>
    </row>
    <row r="5660" spans="1:8" s="2" customFormat="1" x14ac:dyDescent="0.25">
      <c r="A5660" t="s">
        <v>1053</v>
      </c>
      <c r="B5660"/>
      <c r="C5660" t="s">
        <v>316</v>
      </c>
      <c r="D5660"/>
      <c r="E5660" t="s">
        <v>6645</v>
      </c>
      <c r="F5660" s="67"/>
      <c r="G5660" s="67"/>
      <c r="H5660" s="67"/>
    </row>
    <row r="5661" spans="1:8" s="2" customFormat="1" x14ac:dyDescent="0.25">
      <c r="A5661" t="s">
        <v>1053</v>
      </c>
      <c r="B5661"/>
      <c r="C5661" t="s">
        <v>316</v>
      </c>
      <c r="D5661"/>
      <c r="E5661" t="s">
        <v>6646</v>
      </c>
      <c r="F5661" s="67"/>
      <c r="G5661" s="67"/>
      <c r="H5661" s="67"/>
    </row>
    <row r="5662" spans="1:8" s="2" customFormat="1" x14ac:dyDescent="0.25">
      <c r="A5662" t="s">
        <v>1053</v>
      </c>
      <c r="B5662"/>
      <c r="C5662" t="s">
        <v>316</v>
      </c>
      <c r="D5662"/>
      <c r="E5662" t="s">
        <v>6647</v>
      </c>
      <c r="F5662" s="67"/>
      <c r="G5662" s="67"/>
      <c r="H5662" s="67"/>
    </row>
    <row r="5663" spans="1:8" s="2" customFormat="1" x14ac:dyDescent="0.25">
      <c r="A5663" t="s">
        <v>1053</v>
      </c>
      <c r="B5663"/>
      <c r="C5663" t="s">
        <v>316</v>
      </c>
      <c r="D5663"/>
      <c r="E5663" t="s">
        <v>6648</v>
      </c>
      <c r="F5663" s="67"/>
      <c r="G5663" s="67"/>
      <c r="H5663" s="67"/>
    </row>
    <row r="5664" spans="1:8" s="2" customFormat="1" x14ac:dyDescent="0.25">
      <c r="A5664" t="s">
        <v>1053</v>
      </c>
      <c r="B5664"/>
      <c r="C5664" t="s">
        <v>6649</v>
      </c>
      <c r="D5664"/>
      <c r="E5664" t="s">
        <v>6650</v>
      </c>
      <c r="F5664" s="67"/>
      <c r="G5664" s="67"/>
      <c r="H5664" s="67"/>
    </row>
    <row r="5665" spans="1:8" s="2" customFormat="1" x14ac:dyDescent="0.25">
      <c r="A5665" t="s">
        <v>1053</v>
      </c>
      <c r="B5665"/>
      <c r="C5665" t="s">
        <v>6649</v>
      </c>
      <c r="D5665"/>
      <c r="E5665" t="s">
        <v>6651</v>
      </c>
      <c r="F5665" s="67"/>
      <c r="G5665" s="67"/>
      <c r="H5665" s="67"/>
    </row>
    <row r="5666" spans="1:8" s="2" customFormat="1" x14ac:dyDescent="0.25">
      <c r="A5666" t="s">
        <v>1053</v>
      </c>
      <c r="B5666"/>
      <c r="C5666" t="s">
        <v>6649</v>
      </c>
      <c r="D5666"/>
      <c r="E5666" t="s">
        <v>6652</v>
      </c>
      <c r="F5666" s="67"/>
      <c r="G5666" s="67"/>
      <c r="H5666" s="67"/>
    </row>
    <row r="5667" spans="1:8" s="2" customFormat="1" x14ac:dyDescent="0.25">
      <c r="A5667" t="s">
        <v>1053</v>
      </c>
      <c r="B5667"/>
      <c r="C5667" t="s">
        <v>6649</v>
      </c>
      <c r="D5667"/>
      <c r="E5667" t="s">
        <v>6653</v>
      </c>
      <c r="F5667" s="67"/>
      <c r="G5667" s="67"/>
      <c r="H5667" s="67"/>
    </row>
    <row r="5668" spans="1:8" s="2" customFormat="1" x14ac:dyDescent="0.25">
      <c r="A5668" t="s">
        <v>1053</v>
      </c>
      <c r="B5668"/>
      <c r="C5668" t="s">
        <v>6649</v>
      </c>
      <c r="D5668"/>
      <c r="E5668" t="s">
        <v>6654</v>
      </c>
      <c r="F5668" s="67"/>
      <c r="G5668" s="67"/>
      <c r="H5668" s="67"/>
    </row>
    <row r="5669" spans="1:8" s="2" customFormat="1" x14ac:dyDescent="0.25">
      <c r="A5669" t="s">
        <v>1053</v>
      </c>
      <c r="B5669"/>
      <c r="C5669" t="s">
        <v>6649</v>
      </c>
      <c r="D5669"/>
      <c r="E5669" t="s">
        <v>6655</v>
      </c>
      <c r="F5669" s="67"/>
      <c r="G5669" s="67"/>
      <c r="H5669" s="67"/>
    </row>
    <row r="5670" spans="1:8" s="2" customFormat="1" x14ac:dyDescent="0.25">
      <c r="A5670" t="s">
        <v>1053</v>
      </c>
      <c r="B5670"/>
      <c r="C5670" t="s">
        <v>6649</v>
      </c>
      <c r="D5670"/>
      <c r="E5670" t="s">
        <v>6656</v>
      </c>
      <c r="F5670" s="67"/>
      <c r="G5670" s="67"/>
      <c r="H5670" s="67"/>
    </row>
    <row r="5671" spans="1:8" s="2" customFormat="1" x14ac:dyDescent="0.25">
      <c r="A5671" t="s">
        <v>1053</v>
      </c>
      <c r="B5671"/>
      <c r="C5671" t="s">
        <v>6649</v>
      </c>
      <c r="D5671"/>
      <c r="E5671" t="s">
        <v>6657</v>
      </c>
      <c r="F5671" s="67"/>
      <c r="G5671" s="67"/>
      <c r="H5671" s="67"/>
    </row>
    <row r="5672" spans="1:8" s="2" customFormat="1" x14ac:dyDescent="0.25">
      <c r="A5672" t="s">
        <v>1053</v>
      </c>
      <c r="B5672"/>
      <c r="C5672" t="s">
        <v>6649</v>
      </c>
      <c r="D5672"/>
      <c r="E5672" t="s">
        <v>6658</v>
      </c>
      <c r="F5672" s="67"/>
      <c r="G5672" s="67"/>
      <c r="H5672" s="67"/>
    </row>
    <row r="5673" spans="1:8" s="2" customFormat="1" x14ac:dyDescent="0.25">
      <c r="A5673" t="s">
        <v>1053</v>
      </c>
      <c r="B5673"/>
      <c r="C5673" t="s">
        <v>6649</v>
      </c>
      <c r="D5673"/>
      <c r="E5673" t="s">
        <v>6659</v>
      </c>
      <c r="F5673" s="67"/>
      <c r="G5673" s="67"/>
      <c r="H5673" s="67"/>
    </row>
    <row r="5674" spans="1:8" s="2" customFormat="1" x14ac:dyDescent="0.25">
      <c r="A5674" t="s">
        <v>1053</v>
      </c>
      <c r="B5674"/>
      <c r="C5674" t="s">
        <v>6649</v>
      </c>
      <c r="D5674"/>
      <c r="E5674" t="s">
        <v>6660</v>
      </c>
      <c r="F5674" s="67"/>
      <c r="G5674" s="67"/>
      <c r="H5674" s="67"/>
    </row>
    <row r="5675" spans="1:8" s="2" customFormat="1" x14ac:dyDescent="0.25">
      <c r="A5675" t="s">
        <v>1053</v>
      </c>
      <c r="B5675"/>
      <c r="C5675" t="s">
        <v>6649</v>
      </c>
      <c r="D5675"/>
      <c r="E5675" t="s">
        <v>6661</v>
      </c>
      <c r="F5675" s="67"/>
      <c r="G5675" s="67"/>
      <c r="H5675" s="67"/>
    </row>
    <row r="5676" spans="1:8" s="2" customFormat="1" x14ac:dyDescent="0.25">
      <c r="A5676" t="s">
        <v>1053</v>
      </c>
      <c r="B5676"/>
      <c r="C5676" t="s">
        <v>6649</v>
      </c>
      <c r="D5676"/>
      <c r="E5676" t="s">
        <v>6662</v>
      </c>
      <c r="F5676" s="67"/>
      <c r="G5676" s="67"/>
      <c r="H5676" s="67"/>
    </row>
    <row r="5677" spans="1:8" s="2" customFormat="1" x14ac:dyDescent="0.25">
      <c r="A5677" t="s">
        <v>1053</v>
      </c>
      <c r="B5677"/>
      <c r="C5677" t="s">
        <v>6649</v>
      </c>
      <c r="D5677"/>
      <c r="E5677" t="s">
        <v>6663</v>
      </c>
      <c r="F5677" s="67"/>
      <c r="G5677" s="67"/>
      <c r="H5677" s="67"/>
    </row>
    <row r="5678" spans="1:8" s="2" customFormat="1" x14ac:dyDescent="0.25">
      <c r="A5678" t="s">
        <v>1053</v>
      </c>
      <c r="B5678"/>
      <c r="C5678" t="s">
        <v>6649</v>
      </c>
      <c r="D5678"/>
      <c r="E5678" t="s">
        <v>6664</v>
      </c>
      <c r="F5678" s="67"/>
      <c r="G5678" s="67"/>
      <c r="H5678" s="67"/>
    </row>
    <row r="5679" spans="1:8" s="2" customFormat="1" x14ac:dyDescent="0.25">
      <c r="A5679" t="s">
        <v>1053</v>
      </c>
      <c r="B5679"/>
      <c r="C5679" t="s">
        <v>6649</v>
      </c>
      <c r="D5679"/>
      <c r="E5679" t="s">
        <v>6665</v>
      </c>
      <c r="F5679" s="67"/>
      <c r="G5679" s="67"/>
      <c r="H5679" s="67"/>
    </row>
    <row r="5680" spans="1:8" s="2" customFormat="1" x14ac:dyDescent="0.25">
      <c r="A5680" t="s">
        <v>1053</v>
      </c>
      <c r="B5680"/>
      <c r="C5680" t="s">
        <v>6649</v>
      </c>
      <c r="D5680"/>
      <c r="E5680" t="s">
        <v>6666</v>
      </c>
      <c r="F5680" s="67"/>
      <c r="G5680" s="67"/>
      <c r="H5680" s="67"/>
    </row>
    <row r="5681" spans="1:8" s="2" customFormat="1" x14ac:dyDescent="0.25">
      <c r="A5681" t="s">
        <v>1053</v>
      </c>
      <c r="B5681"/>
      <c r="C5681" t="s">
        <v>6649</v>
      </c>
      <c r="D5681"/>
      <c r="E5681" t="s">
        <v>6667</v>
      </c>
      <c r="F5681" s="67"/>
      <c r="G5681" s="67"/>
      <c r="H5681" s="67"/>
    </row>
    <row r="5682" spans="1:8" s="2" customFormat="1" x14ac:dyDescent="0.25">
      <c r="A5682" t="s">
        <v>1053</v>
      </c>
      <c r="B5682"/>
      <c r="C5682" t="s">
        <v>6649</v>
      </c>
      <c r="D5682"/>
      <c r="E5682" t="s">
        <v>6668</v>
      </c>
      <c r="F5682" s="67"/>
      <c r="G5682" s="67"/>
      <c r="H5682" s="67"/>
    </row>
    <row r="5683" spans="1:8" s="2" customFormat="1" x14ac:dyDescent="0.25">
      <c r="A5683" t="s">
        <v>1053</v>
      </c>
      <c r="B5683"/>
      <c r="C5683" t="s">
        <v>6649</v>
      </c>
      <c r="D5683"/>
      <c r="E5683" t="s">
        <v>6669</v>
      </c>
      <c r="F5683" s="67"/>
      <c r="G5683" s="67"/>
      <c r="H5683" s="67"/>
    </row>
    <row r="5684" spans="1:8" s="2" customFormat="1" x14ac:dyDescent="0.25">
      <c r="A5684" t="s">
        <v>1053</v>
      </c>
      <c r="B5684"/>
      <c r="C5684" t="s">
        <v>6649</v>
      </c>
      <c r="D5684"/>
      <c r="E5684" t="s">
        <v>6670</v>
      </c>
      <c r="F5684" s="67"/>
      <c r="G5684" s="67"/>
      <c r="H5684" s="67"/>
    </row>
    <row r="5685" spans="1:8" s="2" customFormat="1" x14ac:dyDescent="0.25">
      <c r="A5685" t="s">
        <v>1053</v>
      </c>
      <c r="B5685"/>
      <c r="C5685" t="s">
        <v>895</v>
      </c>
      <c r="D5685"/>
      <c r="E5685" t="s">
        <v>6671</v>
      </c>
      <c r="F5685" s="67"/>
      <c r="G5685" s="67"/>
      <c r="H5685" s="67"/>
    </row>
    <row r="5686" spans="1:8" s="2" customFormat="1" x14ac:dyDescent="0.25">
      <c r="A5686" t="s">
        <v>1053</v>
      </c>
      <c r="B5686"/>
      <c r="C5686" t="s">
        <v>895</v>
      </c>
      <c r="D5686"/>
      <c r="E5686" t="s">
        <v>6672</v>
      </c>
      <c r="F5686" s="67"/>
      <c r="G5686" s="67"/>
      <c r="H5686" s="67"/>
    </row>
    <row r="5687" spans="1:8" s="2" customFormat="1" x14ac:dyDescent="0.25">
      <c r="A5687" t="s">
        <v>1053</v>
      </c>
      <c r="B5687"/>
      <c r="C5687" t="s">
        <v>895</v>
      </c>
      <c r="D5687"/>
      <c r="E5687" t="s">
        <v>6673</v>
      </c>
      <c r="F5687" s="67"/>
      <c r="G5687" s="67"/>
      <c r="H5687" s="67"/>
    </row>
    <row r="5688" spans="1:8" s="2" customFormat="1" x14ac:dyDescent="0.25">
      <c r="A5688" t="s">
        <v>1053</v>
      </c>
      <c r="B5688"/>
      <c r="C5688" t="s">
        <v>895</v>
      </c>
      <c r="D5688"/>
      <c r="E5688" t="s">
        <v>6674</v>
      </c>
      <c r="F5688" s="67"/>
      <c r="G5688" s="67"/>
      <c r="H5688" s="67"/>
    </row>
    <row r="5689" spans="1:8" s="2" customFormat="1" x14ac:dyDescent="0.25">
      <c r="A5689" t="s">
        <v>1053</v>
      </c>
      <c r="B5689"/>
      <c r="C5689" t="s">
        <v>321</v>
      </c>
      <c r="D5689"/>
      <c r="E5689" t="s">
        <v>6675</v>
      </c>
      <c r="F5689" s="67"/>
      <c r="G5689" s="67"/>
      <c r="H5689" s="67"/>
    </row>
    <row r="5690" spans="1:8" s="2" customFormat="1" x14ac:dyDescent="0.25">
      <c r="A5690" t="s">
        <v>1053</v>
      </c>
      <c r="B5690"/>
      <c r="C5690" t="s">
        <v>321</v>
      </c>
      <c r="D5690"/>
      <c r="E5690" t="s">
        <v>6676</v>
      </c>
      <c r="F5690" s="67"/>
      <c r="G5690" s="67"/>
      <c r="H5690" s="67"/>
    </row>
    <row r="5691" spans="1:8" s="2" customFormat="1" x14ac:dyDescent="0.25">
      <c r="A5691" t="s">
        <v>1053</v>
      </c>
      <c r="B5691"/>
      <c r="C5691" t="s">
        <v>321</v>
      </c>
      <c r="D5691"/>
      <c r="E5691" t="s">
        <v>6677</v>
      </c>
      <c r="F5691" s="67"/>
      <c r="G5691" s="67"/>
      <c r="H5691" s="67"/>
    </row>
    <row r="5692" spans="1:8" s="2" customFormat="1" x14ac:dyDescent="0.25">
      <c r="A5692" t="s">
        <v>1053</v>
      </c>
      <c r="B5692"/>
      <c r="C5692" t="s">
        <v>321</v>
      </c>
      <c r="D5692"/>
      <c r="E5692" t="s">
        <v>6678</v>
      </c>
      <c r="F5692" s="67"/>
      <c r="G5692" s="67"/>
      <c r="H5692" s="67"/>
    </row>
    <row r="5693" spans="1:8" s="2" customFormat="1" x14ac:dyDescent="0.25">
      <c r="A5693" t="s">
        <v>1053</v>
      </c>
      <c r="B5693"/>
      <c r="C5693" t="s">
        <v>321</v>
      </c>
      <c r="D5693"/>
      <c r="E5693" t="s">
        <v>6679</v>
      </c>
      <c r="F5693" s="67"/>
      <c r="G5693" s="67"/>
      <c r="H5693" s="67"/>
    </row>
    <row r="5694" spans="1:8" s="2" customFormat="1" x14ac:dyDescent="0.25">
      <c r="A5694" t="s">
        <v>1053</v>
      </c>
      <c r="B5694"/>
      <c r="C5694" t="s">
        <v>321</v>
      </c>
      <c r="D5694"/>
      <c r="E5694" t="s">
        <v>6680</v>
      </c>
      <c r="F5694" s="67"/>
      <c r="G5694" s="67"/>
      <c r="H5694" s="67"/>
    </row>
    <row r="5695" spans="1:8" s="2" customFormat="1" x14ac:dyDescent="0.25">
      <c r="A5695" t="s">
        <v>1053</v>
      </c>
      <c r="B5695"/>
      <c r="C5695" t="s">
        <v>321</v>
      </c>
      <c r="D5695"/>
      <c r="E5695" t="s">
        <v>6681</v>
      </c>
      <c r="F5695" s="67"/>
      <c r="G5695" s="67"/>
      <c r="H5695" s="67"/>
    </row>
    <row r="5696" spans="1:8" s="2" customFormat="1" x14ac:dyDescent="0.25">
      <c r="A5696" t="s">
        <v>1053</v>
      </c>
      <c r="B5696"/>
      <c r="C5696" t="s">
        <v>321</v>
      </c>
      <c r="D5696"/>
      <c r="E5696" t="s">
        <v>6682</v>
      </c>
      <c r="F5696" s="67"/>
      <c r="G5696" s="67"/>
      <c r="H5696" s="67"/>
    </row>
    <row r="5697" spans="1:8" s="2" customFormat="1" x14ac:dyDescent="0.25">
      <c r="A5697" t="s">
        <v>1053</v>
      </c>
      <c r="B5697"/>
      <c r="C5697" t="s">
        <v>321</v>
      </c>
      <c r="D5697"/>
      <c r="E5697" t="s">
        <v>6683</v>
      </c>
      <c r="F5697" s="67"/>
      <c r="G5697" s="67"/>
      <c r="H5697" s="67"/>
    </row>
    <row r="5698" spans="1:8" s="2" customFormat="1" x14ac:dyDescent="0.25">
      <c r="A5698" t="s">
        <v>1053</v>
      </c>
      <c r="B5698"/>
      <c r="C5698" t="s">
        <v>6684</v>
      </c>
      <c r="D5698"/>
      <c r="E5698" t="s">
        <v>5837</v>
      </c>
      <c r="F5698" s="67"/>
      <c r="G5698" s="67"/>
      <c r="H5698" s="67"/>
    </row>
    <row r="5699" spans="1:8" s="2" customFormat="1" x14ac:dyDescent="0.25">
      <c r="A5699" t="s">
        <v>1053</v>
      </c>
      <c r="B5699"/>
      <c r="C5699" t="s">
        <v>897</v>
      </c>
      <c r="D5699"/>
      <c r="E5699" t="s">
        <v>6685</v>
      </c>
      <c r="F5699" s="67"/>
      <c r="G5699" s="67"/>
      <c r="H5699" s="67"/>
    </row>
    <row r="5700" spans="1:8" s="2" customFormat="1" x14ac:dyDescent="0.25">
      <c r="A5700" t="s">
        <v>1053</v>
      </c>
      <c r="B5700"/>
      <c r="C5700" t="s">
        <v>897</v>
      </c>
      <c r="D5700"/>
      <c r="E5700" t="s">
        <v>6686</v>
      </c>
      <c r="F5700" s="67"/>
      <c r="G5700" s="67"/>
      <c r="H5700" s="67"/>
    </row>
    <row r="5701" spans="1:8" s="2" customFormat="1" x14ac:dyDescent="0.25">
      <c r="A5701" t="s">
        <v>1053</v>
      </c>
      <c r="B5701"/>
      <c r="C5701" t="s">
        <v>899</v>
      </c>
      <c r="D5701"/>
      <c r="E5701" t="s">
        <v>6687</v>
      </c>
      <c r="F5701" s="67"/>
      <c r="G5701" s="67"/>
      <c r="H5701" s="67"/>
    </row>
    <row r="5702" spans="1:8" s="2" customFormat="1" x14ac:dyDescent="0.25">
      <c r="A5702" t="s">
        <v>1053</v>
      </c>
      <c r="B5702"/>
      <c r="C5702" t="s">
        <v>899</v>
      </c>
      <c r="D5702"/>
      <c r="E5702" t="s">
        <v>6688</v>
      </c>
      <c r="F5702" s="67"/>
      <c r="G5702" s="67"/>
      <c r="H5702" s="67"/>
    </row>
    <row r="5703" spans="1:8" s="2" customFormat="1" x14ac:dyDescent="0.25">
      <c r="A5703" t="s">
        <v>1053</v>
      </c>
      <c r="B5703"/>
      <c r="C5703" t="s">
        <v>899</v>
      </c>
      <c r="D5703"/>
      <c r="E5703" t="s">
        <v>6689</v>
      </c>
      <c r="F5703" s="67"/>
      <c r="G5703" s="67"/>
      <c r="H5703" s="67"/>
    </row>
    <row r="5704" spans="1:8" s="2" customFormat="1" x14ac:dyDescent="0.25">
      <c r="A5704" t="s">
        <v>1053</v>
      </c>
      <c r="B5704"/>
      <c r="C5704" t="s">
        <v>899</v>
      </c>
      <c r="D5704"/>
      <c r="E5704" t="s">
        <v>6690</v>
      </c>
      <c r="F5704" s="67"/>
      <c r="G5704" s="67"/>
      <c r="H5704" s="67"/>
    </row>
    <row r="5705" spans="1:8" s="2" customFormat="1" x14ac:dyDescent="0.25">
      <c r="A5705" t="s">
        <v>1053</v>
      </c>
      <c r="B5705"/>
      <c r="C5705" t="s">
        <v>899</v>
      </c>
      <c r="D5705"/>
      <c r="E5705" t="s">
        <v>6691</v>
      </c>
      <c r="F5705" s="67"/>
      <c r="G5705" s="67"/>
      <c r="H5705" s="67"/>
    </row>
    <row r="5706" spans="1:8" s="2" customFormat="1" x14ac:dyDescent="0.25">
      <c r="A5706" t="s">
        <v>1053</v>
      </c>
      <c r="B5706"/>
      <c r="C5706" t="s">
        <v>899</v>
      </c>
      <c r="D5706"/>
      <c r="E5706" t="s">
        <v>6692</v>
      </c>
      <c r="F5706" s="67"/>
      <c r="G5706" s="67"/>
      <c r="H5706" s="67"/>
    </row>
    <row r="5707" spans="1:8" s="2" customFormat="1" x14ac:dyDescent="0.25">
      <c r="A5707" t="s">
        <v>1053</v>
      </c>
      <c r="B5707"/>
      <c r="C5707" t="s">
        <v>899</v>
      </c>
      <c r="D5707"/>
      <c r="E5707" t="s">
        <v>6693</v>
      </c>
      <c r="F5707" s="67"/>
      <c r="G5707" s="67"/>
      <c r="H5707" s="67"/>
    </row>
    <row r="5708" spans="1:8" s="2" customFormat="1" x14ac:dyDescent="0.25">
      <c r="A5708" t="s">
        <v>1053</v>
      </c>
      <c r="B5708"/>
      <c r="C5708" t="s">
        <v>899</v>
      </c>
      <c r="D5708"/>
      <c r="E5708" t="s">
        <v>6694</v>
      </c>
      <c r="F5708" s="67"/>
      <c r="G5708" s="67"/>
      <c r="H5708" s="67"/>
    </row>
    <row r="5709" spans="1:8" s="2" customFormat="1" x14ac:dyDescent="0.25">
      <c r="A5709" t="s">
        <v>1053</v>
      </c>
      <c r="B5709"/>
      <c r="C5709" t="s">
        <v>899</v>
      </c>
      <c r="D5709"/>
      <c r="E5709" t="s">
        <v>6695</v>
      </c>
      <c r="F5709" s="67"/>
      <c r="G5709" s="67"/>
      <c r="H5709" s="67"/>
    </row>
    <row r="5710" spans="1:8" s="2" customFormat="1" x14ac:dyDescent="0.25">
      <c r="A5710" t="s">
        <v>1053</v>
      </c>
      <c r="B5710"/>
      <c r="C5710" t="s">
        <v>899</v>
      </c>
      <c r="D5710"/>
      <c r="E5710" t="s">
        <v>6696</v>
      </c>
      <c r="F5710" s="67"/>
      <c r="G5710" s="67"/>
      <c r="H5710" s="67"/>
    </row>
    <row r="5711" spans="1:8" s="2" customFormat="1" x14ac:dyDescent="0.25">
      <c r="A5711" t="s">
        <v>1053</v>
      </c>
      <c r="B5711"/>
      <c r="C5711" t="s">
        <v>899</v>
      </c>
      <c r="D5711"/>
      <c r="E5711" t="s">
        <v>6697</v>
      </c>
      <c r="F5711" s="67"/>
      <c r="G5711" s="67"/>
      <c r="H5711" s="67"/>
    </row>
    <row r="5712" spans="1:8" s="2" customFormat="1" x14ac:dyDescent="0.25">
      <c r="A5712" t="s">
        <v>1053</v>
      </c>
      <c r="B5712"/>
      <c r="C5712" t="s">
        <v>899</v>
      </c>
      <c r="D5712"/>
      <c r="E5712" t="s">
        <v>6698</v>
      </c>
      <c r="F5712" s="67"/>
      <c r="G5712" s="67"/>
      <c r="H5712" s="67"/>
    </row>
    <row r="5713" spans="1:8" s="2" customFormat="1" x14ac:dyDescent="0.25">
      <c r="A5713" t="s">
        <v>1053</v>
      </c>
      <c r="B5713"/>
      <c r="C5713" t="s">
        <v>899</v>
      </c>
      <c r="D5713"/>
      <c r="E5713" t="s">
        <v>6699</v>
      </c>
      <c r="F5713" s="67"/>
      <c r="G5713" s="67"/>
      <c r="H5713" s="67"/>
    </row>
    <row r="5714" spans="1:8" s="2" customFormat="1" x14ac:dyDescent="0.25">
      <c r="A5714" t="s">
        <v>1053</v>
      </c>
      <c r="B5714"/>
      <c r="C5714" t="s">
        <v>899</v>
      </c>
      <c r="D5714"/>
      <c r="E5714" t="s">
        <v>6700</v>
      </c>
      <c r="F5714" s="67"/>
      <c r="G5714" s="67"/>
      <c r="H5714" s="67"/>
    </row>
    <row r="5715" spans="1:8" s="2" customFormat="1" x14ac:dyDescent="0.25">
      <c r="A5715" t="s">
        <v>1053</v>
      </c>
      <c r="B5715"/>
      <c r="C5715" t="s">
        <v>899</v>
      </c>
      <c r="D5715"/>
      <c r="E5715" t="s">
        <v>6701</v>
      </c>
      <c r="F5715" s="67"/>
      <c r="G5715" s="67"/>
      <c r="H5715" s="67"/>
    </row>
    <row r="5716" spans="1:8" s="2" customFormat="1" x14ac:dyDescent="0.25">
      <c r="A5716" t="s">
        <v>1053</v>
      </c>
      <c r="B5716"/>
      <c r="C5716" t="s">
        <v>899</v>
      </c>
      <c r="D5716"/>
      <c r="E5716" t="s">
        <v>6702</v>
      </c>
      <c r="F5716" s="67"/>
      <c r="G5716" s="67"/>
      <c r="H5716" s="67"/>
    </row>
    <row r="5717" spans="1:8" s="2" customFormat="1" x14ac:dyDescent="0.25">
      <c r="A5717" t="s">
        <v>1053</v>
      </c>
      <c r="B5717"/>
      <c r="C5717" t="s">
        <v>899</v>
      </c>
      <c r="D5717"/>
      <c r="E5717" t="s">
        <v>6703</v>
      </c>
      <c r="F5717" s="67"/>
      <c r="G5717" s="67"/>
      <c r="H5717" s="67"/>
    </row>
    <row r="5718" spans="1:8" s="2" customFormat="1" x14ac:dyDescent="0.25">
      <c r="A5718" t="s">
        <v>1053</v>
      </c>
      <c r="B5718"/>
      <c r="C5718" t="s">
        <v>899</v>
      </c>
      <c r="D5718"/>
      <c r="E5718" t="s">
        <v>6704</v>
      </c>
      <c r="F5718" s="67"/>
      <c r="G5718" s="67"/>
      <c r="H5718" s="67"/>
    </row>
    <row r="5719" spans="1:8" s="2" customFormat="1" x14ac:dyDescent="0.25">
      <c r="A5719" t="s">
        <v>1053</v>
      </c>
      <c r="B5719"/>
      <c r="C5719" t="s">
        <v>899</v>
      </c>
      <c r="D5719"/>
      <c r="E5719" t="s">
        <v>6705</v>
      </c>
      <c r="F5719" s="67"/>
      <c r="G5719" s="67"/>
      <c r="H5719" s="67"/>
    </row>
    <row r="5720" spans="1:8" s="2" customFormat="1" x14ac:dyDescent="0.25">
      <c r="A5720" t="s">
        <v>1053</v>
      </c>
      <c r="B5720"/>
      <c r="C5720" t="s">
        <v>323</v>
      </c>
      <c r="D5720"/>
      <c r="E5720" t="s">
        <v>6706</v>
      </c>
      <c r="F5720" s="67"/>
      <c r="G5720" s="67"/>
      <c r="H5720" s="67"/>
    </row>
    <row r="5721" spans="1:8" s="2" customFormat="1" x14ac:dyDescent="0.25">
      <c r="A5721" t="s">
        <v>1053</v>
      </c>
      <c r="B5721"/>
      <c r="C5721" t="s">
        <v>323</v>
      </c>
      <c r="D5721"/>
      <c r="E5721" t="s">
        <v>6707</v>
      </c>
      <c r="F5721" s="67"/>
      <c r="G5721" s="67"/>
      <c r="H5721" s="67"/>
    </row>
    <row r="5722" spans="1:8" s="2" customFormat="1" x14ac:dyDescent="0.25">
      <c r="A5722" t="s">
        <v>1053</v>
      </c>
      <c r="B5722"/>
      <c r="C5722" t="s">
        <v>323</v>
      </c>
      <c r="D5722"/>
      <c r="E5722" t="s">
        <v>6708</v>
      </c>
      <c r="F5722" s="67"/>
      <c r="G5722" s="67"/>
      <c r="H5722" s="67"/>
    </row>
    <row r="5723" spans="1:8" s="2" customFormat="1" x14ac:dyDescent="0.25">
      <c r="A5723" t="s">
        <v>1053</v>
      </c>
      <c r="B5723"/>
      <c r="C5723" t="s">
        <v>323</v>
      </c>
      <c r="D5723"/>
      <c r="E5723" t="s">
        <v>6709</v>
      </c>
      <c r="F5723" s="67"/>
      <c r="G5723" s="67"/>
      <c r="H5723" s="67"/>
    </row>
    <row r="5724" spans="1:8" s="2" customFormat="1" x14ac:dyDescent="0.25">
      <c r="A5724" t="s">
        <v>1053</v>
      </c>
      <c r="B5724"/>
      <c r="C5724" t="s">
        <v>323</v>
      </c>
      <c r="D5724"/>
      <c r="E5724" t="s">
        <v>6710</v>
      </c>
      <c r="F5724" s="67"/>
      <c r="G5724" s="67"/>
      <c r="H5724" s="67"/>
    </row>
    <row r="5725" spans="1:8" s="2" customFormat="1" x14ac:dyDescent="0.25">
      <c r="A5725" t="s">
        <v>1053</v>
      </c>
      <c r="B5725"/>
      <c r="C5725" t="s">
        <v>323</v>
      </c>
      <c r="D5725"/>
      <c r="E5725" t="s">
        <v>6711</v>
      </c>
      <c r="F5725" s="67"/>
      <c r="G5725" s="67"/>
      <c r="H5725" s="67"/>
    </row>
    <row r="5726" spans="1:8" s="2" customFormat="1" x14ac:dyDescent="0.25">
      <c r="A5726" t="s">
        <v>1053</v>
      </c>
      <c r="B5726"/>
      <c r="C5726" t="s">
        <v>323</v>
      </c>
      <c r="D5726"/>
      <c r="E5726" t="s">
        <v>6712</v>
      </c>
      <c r="F5726" s="67"/>
      <c r="G5726" s="67"/>
      <c r="H5726" s="67"/>
    </row>
    <row r="5727" spans="1:8" s="2" customFormat="1" x14ac:dyDescent="0.25">
      <c r="A5727" t="s">
        <v>1053</v>
      </c>
      <c r="B5727"/>
      <c r="C5727" t="s">
        <v>323</v>
      </c>
      <c r="D5727"/>
      <c r="E5727" t="s">
        <v>6713</v>
      </c>
      <c r="F5727" s="67"/>
      <c r="G5727" s="67"/>
      <c r="H5727" s="67"/>
    </row>
    <row r="5728" spans="1:8" s="2" customFormat="1" x14ac:dyDescent="0.25">
      <c r="A5728" t="s">
        <v>1053</v>
      </c>
      <c r="B5728"/>
      <c r="C5728" t="s">
        <v>323</v>
      </c>
      <c r="D5728"/>
      <c r="E5728" t="s">
        <v>6714</v>
      </c>
      <c r="F5728" s="67"/>
      <c r="G5728" s="67"/>
      <c r="H5728" s="67"/>
    </row>
    <row r="5729" spans="1:8" s="2" customFormat="1" x14ac:dyDescent="0.25">
      <c r="A5729" t="s">
        <v>1053</v>
      </c>
      <c r="B5729"/>
      <c r="C5729" t="s">
        <v>323</v>
      </c>
      <c r="D5729"/>
      <c r="E5729" t="s">
        <v>6715</v>
      </c>
      <c r="F5729" s="67"/>
      <c r="G5729" s="67"/>
      <c r="H5729" s="67"/>
    </row>
    <row r="5730" spans="1:8" s="2" customFormat="1" x14ac:dyDescent="0.25">
      <c r="A5730" t="s">
        <v>1053</v>
      </c>
      <c r="B5730"/>
      <c r="C5730" t="s">
        <v>323</v>
      </c>
      <c r="D5730"/>
      <c r="E5730" t="s">
        <v>6716</v>
      </c>
      <c r="F5730" s="67"/>
      <c r="G5730" s="67"/>
      <c r="H5730" s="67"/>
    </row>
    <row r="5731" spans="1:8" s="2" customFormat="1" x14ac:dyDescent="0.25">
      <c r="A5731" t="s">
        <v>1053</v>
      </c>
      <c r="B5731"/>
      <c r="C5731" t="s">
        <v>323</v>
      </c>
      <c r="D5731"/>
      <c r="E5731" t="s">
        <v>6717</v>
      </c>
      <c r="F5731" s="67"/>
      <c r="G5731" s="67"/>
      <c r="H5731" s="67"/>
    </row>
    <row r="5732" spans="1:8" s="2" customFormat="1" x14ac:dyDescent="0.25">
      <c r="A5732" t="s">
        <v>1053</v>
      </c>
      <c r="B5732"/>
      <c r="C5732" t="s">
        <v>323</v>
      </c>
      <c r="D5732"/>
      <c r="E5732" t="s">
        <v>6718</v>
      </c>
      <c r="F5732" s="67"/>
      <c r="G5732" s="67"/>
      <c r="H5732" s="67"/>
    </row>
    <row r="5733" spans="1:8" s="2" customFormat="1" x14ac:dyDescent="0.25">
      <c r="A5733" t="s">
        <v>1053</v>
      </c>
      <c r="B5733"/>
      <c r="C5733" t="s">
        <v>323</v>
      </c>
      <c r="D5733"/>
      <c r="E5733" t="s">
        <v>6719</v>
      </c>
      <c r="F5733" s="67"/>
      <c r="G5733" s="67"/>
      <c r="H5733" s="67"/>
    </row>
    <row r="5734" spans="1:8" s="2" customFormat="1" x14ac:dyDescent="0.25">
      <c r="A5734" t="s">
        <v>1053</v>
      </c>
      <c r="B5734"/>
      <c r="C5734" t="s">
        <v>323</v>
      </c>
      <c r="D5734"/>
      <c r="E5734" t="s">
        <v>6720</v>
      </c>
      <c r="F5734" s="67"/>
      <c r="G5734" s="67"/>
      <c r="H5734" s="67"/>
    </row>
    <row r="5735" spans="1:8" s="2" customFormat="1" x14ac:dyDescent="0.25">
      <c r="A5735" t="s">
        <v>1053</v>
      </c>
      <c r="B5735"/>
      <c r="C5735" t="s">
        <v>323</v>
      </c>
      <c r="D5735"/>
      <c r="E5735" t="s">
        <v>6721</v>
      </c>
      <c r="F5735" s="67"/>
      <c r="G5735" s="67"/>
      <c r="H5735" s="67"/>
    </row>
    <row r="5736" spans="1:8" s="2" customFormat="1" x14ac:dyDescent="0.25">
      <c r="A5736" t="s">
        <v>1053</v>
      </c>
      <c r="B5736"/>
      <c r="C5736" t="s">
        <v>323</v>
      </c>
      <c r="D5736"/>
      <c r="E5736" t="s">
        <v>6722</v>
      </c>
      <c r="F5736" s="67"/>
      <c r="G5736" s="67"/>
      <c r="H5736" s="67"/>
    </row>
    <row r="5737" spans="1:8" s="2" customFormat="1" x14ac:dyDescent="0.25">
      <c r="A5737" t="s">
        <v>1053</v>
      </c>
      <c r="B5737"/>
      <c r="C5737" t="s">
        <v>323</v>
      </c>
      <c r="D5737"/>
      <c r="E5737" t="s">
        <v>6723</v>
      </c>
      <c r="F5737" s="67"/>
      <c r="G5737" s="67"/>
      <c r="H5737" s="67"/>
    </row>
    <row r="5738" spans="1:8" s="2" customFormat="1" x14ac:dyDescent="0.25">
      <c r="A5738" t="s">
        <v>1053</v>
      </c>
      <c r="B5738"/>
      <c r="C5738" t="s">
        <v>323</v>
      </c>
      <c r="D5738"/>
      <c r="E5738" t="s">
        <v>6724</v>
      </c>
      <c r="F5738" s="67"/>
      <c r="G5738" s="67"/>
      <c r="H5738" s="67"/>
    </row>
    <row r="5739" spans="1:8" s="2" customFormat="1" x14ac:dyDescent="0.25">
      <c r="A5739" t="s">
        <v>1053</v>
      </c>
      <c r="B5739"/>
      <c r="C5739" t="s">
        <v>323</v>
      </c>
      <c r="D5739"/>
      <c r="E5739" t="s">
        <v>6725</v>
      </c>
      <c r="F5739" s="67"/>
      <c r="G5739" s="67"/>
      <c r="H5739" s="67"/>
    </row>
    <row r="5740" spans="1:8" s="2" customFormat="1" x14ac:dyDescent="0.25">
      <c r="A5740" t="s">
        <v>1053</v>
      </c>
      <c r="B5740"/>
      <c r="C5740" t="s">
        <v>323</v>
      </c>
      <c r="D5740"/>
      <c r="E5740" t="s">
        <v>6726</v>
      </c>
      <c r="F5740" s="67"/>
      <c r="G5740" s="67"/>
      <c r="H5740" s="67"/>
    </row>
    <row r="5741" spans="1:8" s="2" customFormat="1" x14ac:dyDescent="0.25">
      <c r="A5741" t="s">
        <v>1053</v>
      </c>
      <c r="B5741"/>
      <c r="C5741" t="s">
        <v>323</v>
      </c>
      <c r="D5741"/>
      <c r="E5741" t="s">
        <v>6727</v>
      </c>
      <c r="F5741" s="67"/>
      <c r="G5741" s="67"/>
      <c r="H5741" s="67"/>
    </row>
    <row r="5742" spans="1:8" s="2" customFormat="1" x14ac:dyDescent="0.25">
      <c r="A5742" t="s">
        <v>1053</v>
      </c>
      <c r="B5742"/>
      <c r="C5742" t="s">
        <v>323</v>
      </c>
      <c r="D5742"/>
      <c r="E5742" t="s">
        <v>6728</v>
      </c>
      <c r="F5742" s="67"/>
      <c r="G5742" s="67"/>
      <c r="H5742" s="67"/>
    </row>
    <row r="5743" spans="1:8" s="2" customFormat="1" x14ac:dyDescent="0.25">
      <c r="A5743" t="s">
        <v>1053</v>
      </c>
      <c r="B5743"/>
      <c r="C5743" t="s">
        <v>323</v>
      </c>
      <c r="D5743"/>
      <c r="E5743" t="s">
        <v>6729</v>
      </c>
      <c r="F5743" s="67"/>
      <c r="G5743" s="67"/>
      <c r="H5743" s="67"/>
    </row>
    <row r="5744" spans="1:8" s="2" customFormat="1" x14ac:dyDescent="0.25">
      <c r="A5744" t="s">
        <v>1053</v>
      </c>
      <c r="B5744"/>
      <c r="C5744" t="s">
        <v>323</v>
      </c>
      <c r="D5744"/>
      <c r="E5744" t="s">
        <v>6730</v>
      </c>
      <c r="F5744" s="67"/>
      <c r="G5744" s="67"/>
      <c r="H5744" s="67"/>
    </row>
    <row r="5745" spans="1:8" s="2" customFormat="1" x14ac:dyDescent="0.25">
      <c r="A5745" t="s">
        <v>1053</v>
      </c>
      <c r="B5745"/>
      <c r="C5745" t="s">
        <v>323</v>
      </c>
      <c r="D5745"/>
      <c r="E5745" t="s">
        <v>6731</v>
      </c>
      <c r="F5745" s="67"/>
      <c r="G5745" s="67"/>
      <c r="H5745" s="67"/>
    </row>
    <row r="5746" spans="1:8" s="2" customFormat="1" x14ac:dyDescent="0.25">
      <c r="A5746" t="s">
        <v>1053</v>
      </c>
      <c r="B5746"/>
      <c r="C5746" t="s">
        <v>323</v>
      </c>
      <c r="D5746"/>
      <c r="E5746" t="s">
        <v>6732</v>
      </c>
      <c r="F5746" s="67"/>
      <c r="G5746" s="67"/>
      <c r="H5746" s="67"/>
    </row>
    <row r="5747" spans="1:8" s="2" customFormat="1" x14ac:dyDescent="0.25">
      <c r="A5747" t="s">
        <v>1053</v>
      </c>
      <c r="B5747"/>
      <c r="C5747" t="s">
        <v>323</v>
      </c>
      <c r="D5747"/>
      <c r="E5747" t="s">
        <v>6733</v>
      </c>
      <c r="F5747" s="67"/>
      <c r="G5747" s="67"/>
      <c r="H5747" s="67"/>
    </row>
    <row r="5748" spans="1:8" s="2" customFormat="1" x14ac:dyDescent="0.25">
      <c r="A5748" t="s">
        <v>1053</v>
      </c>
      <c r="B5748"/>
      <c r="C5748" t="s">
        <v>323</v>
      </c>
      <c r="D5748"/>
      <c r="E5748" t="s">
        <v>6734</v>
      </c>
      <c r="F5748" s="67"/>
      <c r="G5748" s="67"/>
      <c r="H5748" s="67"/>
    </row>
    <row r="5749" spans="1:8" s="2" customFormat="1" x14ac:dyDescent="0.25">
      <c r="A5749" t="s">
        <v>1053</v>
      </c>
      <c r="B5749"/>
      <c r="C5749" t="s">
        <v>323</v>
      </c>
      <c r="D5749"/>
      <c r="E5749" t="s">
        <v>6735</v>
      </c>
      <c r="F5749" s="67"/>
      <c r="G5749" s="67"/>
      <c r="H5749" s="67"/>
    </row>
    <row r="5750" spans="1:8" s="2" customFormat="1" x14ac:dyDescent="0.25">
      <c r="A5750" t="s">
        <v>1053</v>
      </c>
      <c r="B5750"/>
      <c r="C5750" t="s">
        <v>902</v>
      </c>
      <c r="D5750"/>
      <c r="E5750" t="s">
        <v>6736</v>
      </c>
      <c r="F5750" s="67"/>
      <c r="G5750" s="67"/>
      <c r="H5750" s="67"/>
    </row>
    <row r="5751" spans="1:8" s="2" customFormat="1" x14ac:dyDescent="0.25">
      <c r="A5751" t="s">
        <v>1053</v>
      </c>
      <c r="B5751"/>
      <c r="C5751" t="s">
        <v>902</v>
      </c>
      <c r="D5751"/>
      <c r="E5751" t="s">
        <v>6737</v>
      </c>
      <c r="F5751" s="67"/>
      <c r="G5751" s="67"/>
      <c r="H5751" s="67"/>
    </row>
    <row r="5752" spans="1:8" s="2" customFormat="1" x14ac:dyDescent="0.25">
      <c r="A5752" t="s">
        <v>1053</v>
      </c>
      <c r="B5752"/>
      <c r="C5752" t="s">
        <v>902</v>
      </c>
      <c r="D5752"/>
      <c r="E5752" t="s">
        <v>6738</v>
      </c>
      <c r="F5752" s="67"/>
      <c r="G5752" s="67"/>
      <c r="H5752" s="67"/>
    </row>
    <row r="5753" spans="1:8" s="2" customFormat="1" x14ac:dyDescent="0.25">
      <c r="A5753" t="s">
        <v>1053</v>
      </c>
      <c r="B5753"/>
      <c r="C5753" t="s">
        <v>902</v>
      </c>
      <c r="D5753"/>
      <c r="E5753" t="s">
        <v>6739</v>
      </c>
      <c r="F5753" s="67"/>
      <c r="G5753" s="67"/>
      <c r="H5753" s="67"/>
    </row>
    <row r="5754" spans="1:8" s="2" customFormat="1" x14ac:dyDescent="0.25">
      <c r="A5754" t="s">
        <v>1053</v>
      </c>
      <c r="B5754"/>
      <c r="C5754" t="s">
        <v>902</v>
      </c>
      <c r="D5754"/>
      <c r="E5754" t="s">
        <v>6740</v>
      </c>
      <c r="F5754" s="67"/>
      <c r="G5754" s="67"/>
      <c r="H5754" s="67"/>
    </row>
    <row r="5755" spans="1:8" s="2" customFormat="1" x14ac:dyDescent="0.25">
      <c r="A5755" t="s">
        <v>1053</v>
      </c>
      <c r="B5755"/>
      <c r="C5755" t="s">
        <v>902</v>
      </c>
      <c r="D5755"/>
      <c r="E5755" t="s">
        <v>6741</v>
      </c>
      <c r="F5755" s="67"/>
      <c r="G5755" s="67"/>
      <c r="H5755" s="67"/>
    </row>
    <row r="5756" spans="1:8" s="2" customFormat="1" x14ac:dyDescent="0.25">
      <c r="A5756" t="s">
        <v>1053</v>
      </c>
      <c r="B5756"/>
      <c r="C5756" t="s">
        <v>908</v>
      </c>
      <c r="D5756"/>
      <c r="E5756" t="s">
        <v>6742</v>
      </c>
      <c r="F5756" s="67"/>
      <c r="G5756" s="67"/>
      <c r="H5756" s="67"/>
    </row>
    <row r="5757" spans="1:8" s="2" customFormat="1" x14ac:dyDescent="0.25">
      <c r="A5757" t="s">
        <v>1053</v>
      </c>
      <c r="B5757"/>
      <c r="C5757" t="s">
        <v>908</v>
      </c>
      <c r="D5757"/>
      <c r="E5757" t="s">
        <v>6743</v>
      </c>
      <c r="F5757" s="67"/>
      <c r="G5757" s="67"/>
      <c r="H5757" s="67"/>
    </row>
    <row r="5758" spans="1:8" s="2" customFormat="1" x14ac:dyDescent="0.25">
      <c r="A5758" t="s">
        <v>1053</v>
      </c>
      <c r="B5758"/>
      <c r="C5758" t="s">
        <v>908</v>
      </c>
      <c r="D5758"/>
      <c r="E5758" t="s">
        <v>6744</v>
      </c>
      <c r="F5758" s="67"/>
      <c r="G5758" s="67"/>
      <c r="H5758" s="67"/>
    </row>
    <row r="5759" spans="1:8" s="2" customFormat="1" x14ac:dyDescent="0.25">
      <c r="A5759" t="s">
        <v>1053</v>
      </c>
      <c r="B5759"/>
      <c r="C5759" t="s">
        <v>908</v>
      </c>
      <c r="D5759"/>
      <c r="E5759" t="s">
        <v>6745</v>
      </c>
      <c r="F5759" s="67"/>
      <c r="G5759" s="67"/>
      <c r="H5759" s="67"/>
    </row>
    <row r="5760" spans="1:8" s="2" customFormat="1" x14ac:dyDescent="0.25">
      <c r="A5760" t="s">
        <v>1053</v>
      </c>
      <c r="B5760"/>
      <c r="C5760" t="s">
        <v>908</v>
      </c>
      <c r="D5760"/>
      <c r="E5760" t="s">
        <v>6746</v>
      </c>
      <c r="F5760" s="67"/>
      <c r="G5760" s="67"/>
      <c r="H5760" s="67"/>
    </row>
    <row r="5761" spans="1:8" s="2" customFormat="1" x14ac:dyDescent="0.25">
      <c r="A5761" t="s">
        <v>1053</v>
      </c>
      <c r="B5761"/>
      <c r="C5761" t="s">
        <v>908</v>
      </c>
      <c r="D5761"/>
      <c r="E5761" t="s">
        <v>6747</v>
      </c>
      <c r="F5761" s="67"/>
      <c r="G5761" s="67"/>
      <c r="H5761" s="67"/>
    </row>
    <row r="5762" spans="1:8" s="2" customFormat="1" x14ac:dyDescent="0.25">
      <c r="A5762" t="s">
        <v>1053</v>
      </c>
      <c r="B5762"/>
      <c r="C5762" t="s">
        <v>908</v>
      </c>
      <c r="D5762"/>
      <c r="E5762" t="s">
        <v>6748</v>
      </c>
      <c r="F5762" s="67"/>
      <c r="G5762" s="67"/>
      <c r="H5762" s="67"/>
    </row>
    <row r="5763" spans="1:8" s="2" customFormat="1" x14ac:dyDescent="0.25">
      <c r="A5763" t="s">
        <v>1053</v>
      </c>
      <c r="B5763"/>
      <c r="C5763" t="s">
        <v>908</v>
      </c>
      <c r="D5763"/>
      <c r="E5763" t="s">
        <v>6749</v>
      </c>
      <c r="F5763" s="67"/>
      <c r="G5763" s="67"/>
      <c r="H5763" s="67"/>
    </row>
    <row r="5764" spans="1:8" s="2" customFormat="1" x14ac:dyDescent="0.25">
      <c r="A5764" t="s">
        <v>1053</v>
      </c>
      <c r="B5764"/>
      <c r="C5764" t="s">
        <v>908</v>
      </c>
      <c r="D5764"/>
      <c r="E5764" t="s">
        <v>6750</v>
      </c>
      <c r="F5764" s="67"/>
      <c r="G5764" s="67"/>
      <c r="H5764" s="67"/>
    </row>
    <row r="5765" spans="1:8" s="2" customFormat="1" x14ac:dyDescent="0.25">
      <c r="A5765" t="s">
        <v>1053</v>
      </c>
      <c r="B5765"/>
      <c r="C5765" t="s">
        <v>908</v>
      </c>
      <c r="D5765"/>
      <c r="E5765" t="s">
        <v>6751</v>
      </c>
      <c r="F5765" s="67"/>
      <c r="G5765" s="67"/>
      <c r="H5765" s="67"/>
    </row>
    <row r="5766" spans="1:8" s="2" customFormat="1" x14ac:dyDescent="0.25">
      <c r="A5766" t="s">
        <v>1053</v>
      </c>
      <c r="B5766"/>
      <c r="C5766" t="s">
        <v>908</v>
      </c>
      <c r="D5766"/>
      <c r="E5766" t="s">
        <v>6752</v>
      </c>
      <c r="F5766" s="67"/>
      <c r="G5766" s="67"/>
      <c r="H5766" s="67"/>
    </row>
    <row r="5767" spans="1:8" s="2" customFormat="1" x14ac:dyDescent="0.25">
      <c r="A5767" t="s">
        <v>1053</v>
      </c>
      <c r="B5767"/>
      <c r="C5767" t="s">
        <v>908</v>
      </c>
      <c r="D5767"/>
      <c r="E5767" t="s">
        <v>6753</v>
      </c>
      <c r="F5767" s="67"/>
      <c r="G5767" s="67"/>
      <c r="H5767" s="67"/>
    </row>
    <row r="5768" spans="1:8" s="2" customFormat="1" x14ac:dyDescent="0.25">
      <c r="A5768" t="s">
        <v>1053</v>
      </c>
      <c r="B5768"/>
      <c r="C5768" t="s">
        <v>908</v>
      </c>
      <c r="D5768"/>
      <c r="E5768" t="s">
        <v>6754</v>
      </c>
      <c r="F5768" s="67"/>
      <c r="G5768" s="67"/>
      <c r="H5768" s="67"/>
    </row>
    <row r="5769" spans="1:8" s="2" customFormat="1" x14ac:dyDescent="0.25">
      <c r="A5769" t="s">
        <v>1053</v>
      </c>
      <c r="B5769"/>
      <c r="C5769" t="s">
        <v>908</v>
      </c>
      <c r="D5769"/>
      <c r="E5769" t="s">
        <v>6755</v>
      </c>
      <c r="F5769" s="67"/>
      <c r="G5769" s="67"/>
      <c r="H5769" s="67"/>
    </row>
    <row r="5770" spans="1:8" s="2" customFormat="1" x14ac:dyDescent="0.25">
      <c r="A5770" t="s">
        <v>1053</v>
      </c>
      <c r="B5770"/>
      <c r="C5770" t="s">
        <v>908</v>
      </c>
      <c r="D5770"/>
      <c r="E5770" t="s">
        <v>6756</v>
      </c>
      <c r="F5770" s="67"/>
      <c r="G5770" s="67"/>
      <c r="H5770" s="67"/>
    </row>
    <row r="5771" spans="1:8" s="2" customFormat="1" x14ac:dyDescent="0.25">
      <c r="A5771" t="s">
        <v>1053</v>
      </c>
      <c r="B5771"/>
      <c r="C5771" t="s">
        <v>908</v>
      </c>
      <c r="D5771"/>
      <c r="E5771" t="s">
        <v>6757</v>
      </c>
      <c r="F5771" s="67"/>
      <c r="G5771" s="67"/>
      <c r="H5771" s="67"/>
    </row>
    <row r="5772" spans="1:8" s="2" customFormat="1" x14ac:dyDescent="0.25">
      <c r="A5772" t="s">
        <v>1053</v>
      </c>
      <c r="B5772"/>
      <c r="C5772" t="s">
        <v>908</v>
      </c>
      <c r="D5772"/>
      <c r="E5772" t="s">
        <v>6758</v>
      </c>
      <c r="F5772" s="67"/>
      <c r="G5772" s="67"/>
      <c r="H5772" s="67"/>
    </row>
    <row r="5773" spans="1:8" s="2" customFormat="1" x14ac:dyDescent="0.25">
      <c r="A5773" t="s">
        <v>1053</v>
      </c>
      <c r="B5773"/>
      <c r="C5773" t="s">
        <v>908</v>
      </c>
      <c r="D5773"/>
      <c r="E5773" t="s">
        <v>6759</v>
      </c>
      <c r="F5773" s="67"/>
      <c r="G5773" s="67"/>
      <c r="H5773" s="67"/>
    </row>
    <row r="5774" spans="1:8" s="2" customFormat="1" x14ac:dyDescent="0.25">
      <c r="A5774" t="s">
        <v>1053</v>
      </c>
      <c r="B5774"/>
      <c r="C5774" t="s">
        <v>908</v>
      </c>
      <c r="D5774"/>
      <c r="E5774" t="s">
        <v>6760</v>
      </c>
      <c r="F5774" s="67"/>
      <c r="G5774" s="67"/>
      <c r="H5774" s="67"/>
    </row>
    <row r="5775" spans="1:8" s="2" customFormat="1" x14ac:dyDescent="0.25">
      <c r="A5775" t="s">
        <v>1053</v>
      </c>
      <c r="B5775"/>
      <c r="C5775" t="s">
        <v>908</v>
      </c>
      <c r="D5775"/>
      <c r="E5775" t="s">
        <v>6761</v>
      </c>
      <c r="F5775" s="67"/>
      <c r="G5775" s="67"/>
      <c r="H5775" s="67"/>
    </row>
    <row r="5776" spans="1:8" s="2" customFormat="1" x14ac:dyDescent="0.25">
      <c r="A5776" t="s">
        <v>1053</v>
      </c>
      <c r="B5776"/>
      <c r="C5776" t="s">
        <v>328</v>
      </c>
      <c r="D5776"/>
      <c r="E5776" t="s">
        <v>6762</v>
      </c>
      <c r="F5776" s="67"/>
      <c r="G5776" s="67"/>
      <c r="H5776" s="67"/>
    </row>
    <row r="5777" spans="1:8" s="2" customFormat="1" x14ac:dyDescent="0.25">
      <c r="A5777" t="s">
        <v>1053</v>
      </c>
      <c r="B5777"/>
      <c r="C5777" t="s">
        <v>328</v>
      </c>
      <c r="D5777"/>
      <c r="E5777" t="s">
        <v>6763</v>
      </c>
      <c r="F5777" s="67"/>
      <c r="G5777" s="67"/>
      <c r="H5777" s="67"/>
    </row>
    <row r="5778" spans="1:8" s="2" customFormat="1" x14ac:dyDescent="0.25">
      <c r="A5778" t="s">
        <v>1053</v>
      </c>
      <c r="B5778"/>
      <c r="C5778" t="s">
        <v>328</v>
      </c>
      <c r="D5778"/>
      <c r="E5778" t="s">
        <v>6764</v>
      </c>
      <c r="F5778" s="67"/>
      <c r="G5778" s="67"/>
      <c r="H5778" s="67"/>
    </row>
    <row r="5779" spans="1:8" s="2" customFormat="1" x14ac:dyDescent="0.25">
      <c r="A5779" t="s">
        <v>1053</v>
      </c>
      <c r="B5779"/>
      <c r="C5779" t="s">
        <v>328</v>
      </c>
      <c r="D5779"/>
      <c r="E5779" t="s">
        <v>6765</v>
      </c>
      <c r="F5779" s="67"/>
      <c r="G5779" s="67"/>
      <c r="H5779" s="67"/>
    </row>
    <row r="5780" spans="1:8" s="2" customFormat="1" x14ac:dyDescent="0.25">
      <c r="A5780" t="s">
        <v>1053</v>
      </c>
      <c r="B5780"/>
      <c r="C5780" t="s">
        <v>328</v>
      </c>
      <c r="D5780"/>
      <c r="E5780" t="s">
        <v>6766</v>
      </c>
      <c r="F5780" s="67"/>
      <c r="G5780" s="67"/>
      <c r="H5780" s="67"/>
    </row>
    <row r="5781" spans="1:8" s="2" customFormat="1" x14ac:dyDescent="0.25">
      <c r="A5781" t="s">
        <v>1053</v>
      </c>
      <c r="B5781"/>
      <c r="C5781" t="s">
        <v>328</v>
      </c>
      <c r="D5781"/>
      <c r="E5781" t="s">
        <v>6767</v>
      </c>
      <c r="F5781" s="67"/>
      <c r="G5781" s="67"/>
      <c r="H5781" s="67"/>
    </row>
    <row r="5782" spans="1:8" s="2" customFormat="1" x14ac:dyDescent="0.25">
      <c r="A5782" t="s">
        <v>1053</v>
      </c>
      <c r="B5782"/>
      <c r="C5782" t="s">
        <v>328</v>
      </c>
      <c r="D5782"/>
      <c r="E5782" t="s">
        <v>6768</v>
      </c>
      <c r="F5782" s="67"/>
      <c r="G5782" s="67"/>
      <c r="H5782" s="67"/>
    </row>
    <row r="5783" spans="1:8" s="2" customFormat="1" x14ac:dyDescent="0.25">
      <c r="A5783" t="s">
        <v>1053</v>
      </c>
      <c r="B5783"/>
      <c r="C5783" t="s">
        <v>328</v>
      </c>
      <c r="D5783"/>
      <c r="E5783" t="s">
        <v>2034</v>
      </c>
      <c r="F5783" s="67"/>
      <c r="G5783" s="67"/>
      <c r="H5783" s="67"/>
    </row>
    <row r="5784" spans="1:8" s="2" customFormat="1" x14ac:dyDescent="0.25">
      <c r="A5784" t="s">
        <v>1053</v>
      </c>
      <c r="B5784"/>
      <c r="C5784" t="s">
        <v>328</v>
      </c>
      <c r="D5784"/>
      <c r="E5784" t="s">
        <v>6769</v>
      </c>
      <c r="F5784" s="67"/>
      <c r="G5784" s="67"/>
      <c r="H5784" s="67"/>
    </row>
    <row r="5785" spans="1:8" s="2" customFormat="1" x14ac:dyDescent="0.25">
      <c r="A5785" t="s">
        <v>1053</v>
      </c>
      <c r="B5785"/>
      <c r="C5785" t="s">
        <v>328</v>
      </c>
      <c r="D5785"/>
      <c r="E5785" t="s">
        <v>6770</v>
      </c>
      <c r="F5785" s="67"/>
      <c r="G5785" s="67"/>
      <c r="H5785" s="67"/>
    </row>
    <row r="5786" spans="1:8" s="2" customFormat="1" x14ac:dyDescent="0.25">
      <c r="A5786" t="s">
        <v>1053</v>
      </c>
      <c r="B5786"/>
      <c r="C5786" t="s">
        <v>328</v>
      </c>
      <c r="D5786"/>
      <c r="E5786" t="s">
        <v>6771</v>
      </c>
      <c r="F5786" s="67"/>
      <c r="G5786" s="67"/>
      <c r="H5786" s="67"/>
    </row>
    <row r="5787" spans="1:8" s="2" customFormat="1" x14ac:dyDescent="0.25">
      <c r="A5787" t="s">
        <v>1053</v>
      </c>
      <c r="B5787"/>
      <c r="C5787" t="s">
        <v>328</v>
      </c>
      <c r="D5787"/>
      <c r="E5787" t="s">
        <v>6772</v>
      </c>
      <c r="F5787" s="67"/>
      <c r="G5787" s="67"/>
      <c r="H5787" s="67"/>
    </row>
    <row r="5788" spans="1:8" s="2" customFormat="1" x14ac:dyDescent="0.25">
      <c r="A5788" t="s">
        <v>1053</v>
      </c>
      <c r="B5788"/>
      <c r="C5788" t="s">
        <v>328</v>
      </c>
      <c r="D5788"/>
      <c r="E5788" t="s">
        <v>6773</v>
      </c>
      <c r="F5788" s="67"/>
      <c r="G5788" s="67"/>
      <c r="H5788" s="67"/>
    </row>
    <row r="5789" spans="1:8" s="2" customFormat="1" x14ac:dyDescent="0.25">
      <c r="A5789" t="s">
        <v>1053</v>
      </c>
      <c r="B5789"/>
      <c r="C5789" t="s">
        <v>328</v>
      </c>
      <c r="D5789"/>
      <c r="E5789" t="s">
        <v>6774</v>
      </c>
      <c r="F5789" s="67"/>
      <c r="G5789" s="67"/>
      <c r="H5789" s="67"/>
    </row>
    <row r="5790" spans="1:8" s="2" customFormat="1" x14ac:dyDescent="0.25">
      <c r="A5790" t="s">
        <v>1053</v>
      </c>
      <c r="B5790"/>
      <c r="C5790" t="s">
        <v>328</v>
      </c>
      <c r="D5790"/>
      <c r="E5790" t="s">
        <v>6775</v>
      </c>
      <c r="F5790" s="67"/>
      <c r="G5790" s="67"/>
      <c r="H5790" s="67"/>
    </row>
    <row r="5791" spans="1:8" s="2" customFormat="1" x14ac:dyDescent="0.25">
      <c r="A5791" t="s">
        <v>1053</v>
      </c>
      <c r="B5791"/>
      <c r="C5791" t="s">
        <v>328</v>
      </c>
      <c r="D5791"/>
      <c r="E5791" t="s">
        <v>6776</v>
      </c>
      <c r="F5791" s="67"/>
      <c r="G5791" s="67"/>
      <c r="H5791" s="67"/>
    </row>
    <row r="5792" spans="1:8" s="2" customFormat="1" x14ac:dyDescent="0.25">
      <c r="A5792" t="s">
        <v>1053</v>
      </c>
      <c r="B5792"/>
      <c r="C5792" t="s">
        <v>328</v>
      </c>
      <c r="D5792"/>
      <c r="E5792" t="s">
        <v>6777</v>
      </c>
      <c r="F5792" s="67"/>
      <c r="G5792" s="67"/>
      <c r="H5792" s="67"/>
    </row>
    <row r="5793" spans="1:8" s="2" customFormat="1" x14ac:dyDescent="0.25">
      <c r="A5793" t="s">
        <v>1053</v>
      </c>
      <c r="B5793"/>
      <c r="C5793" t="s">
        <v>328</v>
      </c>
      <c r="D5793"/>
      <c r="E5793" t="s">
        <v>6193</v>
      </c>
      <c r="F5793" s="67"/>
      <c r="G5793" s="67"/>
      <c r="H5793" s="67"/>
    </row>
    <row r="5794" spans="1:8" s="2" customFormat="1" x14ac:dyDescent="0.25">
      <c r="A5794" t="s">
        <v>1053</v>
      </c>
      <c r="B5794"/>
      <c r="C5794" t="s">
        <v>328</v>
      </c>
      <c r="D5794"/>
      <c r="E5794" t="s">
        <v>6778</v>
      </c>
      <c r="F5794" s="67"/>
      <c r="G5794" s="67"/>
      <c r="H5794" s="67"/>
    </row>
    <row r="5795" spans="1:8" s="2" customFormat="1" x14ac:dyDescent="0.25">
      <c r="A5795" t="s">
        <v>1053</v>
      </c>
      <c r="B5795"/>
      <c r="C5795" t="s">
        <v>328</v>
      </c>
      <c r="D5795"/>
      <c r="E5795" t="s">
        <v>6779</v>
      </c>
      <c r="F5795" s="67"/>
      <c r="G5795" s="67"/>
      <c r="H5795" s="67"/>
    </row>
    <row r="5796" spans="1:8" s="2" customFormat="1" x14ac:dyDescent="0.25">
      <c r="A5796" t="s">
        <v>1053</v>
      </c>
      <c r="B5796"/>
      <c r="C5796" t="s">
        <v>328</v>
      </c>
      <c r="D5796"/>
      <c r="E5796" t="s">
        <v>6780</v>
      </c>
      <c r="F5796" s="67"/>
      <c r="G5796" s="67"/>
      <c r="H5796" s="67"/>
    </row>
    <row r="5797" spans="1:8" s="2" customFormat="1" x14ac:dyDescent="0.25">
      <c r="A5797" t="s">
        <v>1053</v>
      </c>
      <c r="B5797"/>
      <c r="C5797" t="s">
        <v>328</v>
      </c>
      <c r="D5797"/>
      <c r="E5797" t="s">
        <v>6781</v>
      </c>
      <c r="F5797" s="67"/>
      <c r="G5797" s="67"/>
      <c r="H5797" s="67"/>
    </row>
    <row r="5798" spans="1:8" s="2" customFormat="1" x14ac:dyDescent="0.25">
      <c r="A5798" t="s">
        <v>1053</v>
      </c>
      <c r="B5798"/>
      <c r="C5798" t="s">
        <v>330</v>
      </c>
      <c r="D5798"/>
      <c r="E5798" t="s">
        <v>6782</v>
      </c>
      <c r="F5798" s="67"/>
      <c r="G5798" s="67"/>
      <c r="H5798" s="67"/>
    </row>
    <row r="5799" spans="1:8" s="2" customFormat="1" x14ac:dyDescent="0.25">
      <c r="A5799" t="s">
        <v>1053</v>
      </c>
      <c r="B5799"/>
      <c r="C5799" t="s">
        <v>330</v>
      </c>
      <c r="D5799"/>
      <c r="E5799" t="s">
        <v>6783</v>
      </c>
      <c r="F5799" s="67"/>
      <c r="G5799" s="67"/>
      <c r="H5799" s="67"/>
    </row>
    <row r="5800" spans="1:8" s="2" customFormat="1" x14ac:dyDescent="0.25">
      <c r="A5800" t="s">
        <v>1053</v>
      </c>
      <c r="B5800"/>
      <c r="C5800" t="s">
        <v>330</v>
      </c>
      <c r="D5800"/>
      <c r="E5800" t="s">
        <v>6784</v>
      </c>
      <c r="F5800" s="67"/>
      <c r="G5800" s="67"/>
      <c r="H5800" s="67"/>
    </row>
    <row r="5801" spans="1:8" s="2" customFormat="1" x14ac:dyDescent="0.25">
      <c r="A5801" t="s">
        <v>1053</v>
      </c>
      <c r="B5801"/>
      <c r="C5801" t="s">
        <v>330</v>
      </c>
      <c r="D5801"/>
      <c r="E5801" t="s">
        <v>6785</v>
      </c>
      <c r="F5801" s="67"/>
      <c r="G5801" s="67"/>
      <c r="H5801" s="67"/>
    </row>
    <row r="5802" spans="1:8" s="2" customFormat="1" x14ac:dyDescent="0.25">
      <c r="A5802" t="s">
        <v>1053</v>
      </c>
      <c r="B5802"/>
      <c r="C5802" t="s">
        <v>330</v>
      </c>
      <c r="D5802"/>
      <c r="E5802" t="s">
        <v>6786</v>
      </c>
      <c r="F5802" s="67"/>
      <c r="G5802" s="67"/>
      <c r="H5802" s="67"/>
    </row>
    <row r="5803" spans="1:8" s="2" customFormat="1" x14ac:dyDescent="0.25">
      <c r="A5803" t="s">
        <v>1053</v>
      </c>
      <c r="B5803"/>
      <c r="C5803" t="s">
        <v>330</v>
      </c>
      <c r="D5803"/>
      <c r="E5803" t="s">
        <v>6787</v>
      </c>
      <c r="F5803" s="67"/>
      <c r="G5803" s="67"/>
      <c r="H5803" s="67"/>
    </row>
    <row r="5804" spans="1:8" s="2" customFormat="1" x14ac:dyDescent="0.25">
      <c r="A5804" t="s">
        <v>1053</v>
      </c>
      <c r="B5804"/>
      <c r="C5804" t="s">
        <v>330</v>
      </c>
      <c r="D5804"/>
      <c r="E5804" t="s">
        <v>6788</v>
      </c>
      <c r="F5804" s="67"/>
      <c r="G5804" s="67"/>
      <c r="H5804" s="67"/>
    </row>
    <row r="5805" spans="1:8" s="2" customFormat="1" x14ac:dyDescent="0.25">
      <c r="A5805" t="s">
        <v>1053</v>
      </c>
      <c r="B5805"/>
      <c r="C5805" t="s">
        <v>330</v>
      </c>
      <c r="D5805"/>
      <c r="E5805" t="s">
        <v>3840</v>
      </c>
      <c r="F5805" s="67"/>
      <c r="G5805" s="67"/>
      <c r="H5805" s="67"/>
    </row>
    <row r="5806" spans="1:8" s="2" customFormat="1" x14ac:dyDescent="0.25">
      <c r="A5806" t="s">
        <v>1053</v>
      </c>
      <c r="B5806"/>
      <c r="C5806" t="s">
        <v>330</v>
      </c>
      <c r="D5806"/>
      <c r="E5806" t="s">
        <v>6004</v>
      </c>
      <c r="F5806" s="67"/>
      <c r="G5806" s="67"/>
      <c r="H5806" s="67"/>
    </row>
    <row r="5807" spans="1:8" s="2" customFormat="1" x14ac:dyDescent="0.25">
      <c r="A5807" t="s">
        <v>1053</v>
      </c>
      <c r="B5807"/>
      <c r="C5807" t="s">
        <v>330</v>
      </c>
      <c r="D5807"/>
      <c r="E5807" t="s">
        <v>6789</v>
      </c>
      <c r="F5807" s="67"/>
      <c r="G5807" s="67"/>
      <c r="H5807" s="67"/>
    </row>
    <row r="5808" spans="1:8" s="2" customFormat="1" x14ac:dyDescent="0.25">
      <c r="A5808" t="s">
        <v>1053</v>
      </c>
      <c r="B5808"/>
      <c r="C5808" t="s">
        <v>330</v>
      </c>
      <c r="D5808"/>
      <c r="E5808" t="s">
        <v>6790</v>
      </c>
      <c r="F5808" s="67"/>
      <c r="G5808" s="67"/>
      <c r="H5808" s="67"/>
    </row>
    <row r="5809" spans="1:8" s="2" customFormat="1" x14ac:dyDescent="0.25">
      <c r="A5809" t="s">
        <v>1053</v>
      </c>
      <c r="B5809"/>
      <c r="C5809" t="s">
        <v>330</v>
      </c>
      <c r="D5809"/>
      <c r="E5809" t="s">
        <v>6791</v>
      </c>
      <c r="F5809" s="67"/>
      <c r="G5809" s="67"/>
      <c r="H5809" s="67"/>
    </row>
    <row r="5810" spans="1:8" s="2" customFormat="1" x14ac:dyDescent="0.25">
      <c r="A5810" t="s">
        <v>1053</v>
      </c>
      <c r="B5810"/>
      <c r="C5810" t="s">
        <v>330</v>
      </c>
      <c r="D5810"/>
      <c r="E5810" t="s">
        <v>6792</v>
      </c>
      <c r="F5810" s="67"/>
      <c r="G5810" s="67"/>
      <c r="H5810" s="67"/>
    </row>
    <row r="5811" spans="1:8" s="2" customFormat="1" x14ac:dyDescent="0.25">
      <c r="A5811" t="s">
        <v>1053</v>
      </c>
      <c r="B5811"/>
      <c r="C5811" t="s">
        <v>332</v>
      </c>
      <c r="D5811"/>
      <c r="E5811" t="s">
        <v>6793</v>
      </c>
      <c r="F5811" s="67"/>
      <c r="G5811" s="67"/>
      <c r="H5811" s="67"/>
    </row>
    <row r="5812" spans="1:8" s="2" customFormat="1" x14ac:dyDescent="0.25">
      <c r="A5812" t="s">
        <v>1053</v>
      </c>
      <c r="B5812"/>
      <c r="C5812" t="s">
        <v>332</v>
      </c>
      <c r="D5812"/>
      <c r="E5812" t="s">
        <v>6794</v>
      </c>
      <c r="F5812" s="67"/>
      <c r="G5812" s="67"/>
      <c r="H5812" s="67"/>
    </row>
    <row r="5813" spans="1:8" s="2" customFormat="1" x14ac:dyDescent="0.25">
      <c r="A5813" t="s">
        <v>1053</v>
      </c>
      <c r="B5813"/>
      <c r="C5813" t="s">
        <v>332</v>
      </c>
      <c r="D5813"/>
      <c r="E5813" t="s">
        <v>6795</v>
      </c>
      <c r="F5813" s="67"/>
      <c r="G5813" s="67"/>
      <c r="H5813" s="67"/>
    </row>
    <row r="5814" spans="1:8" s="2" customFormat="1" x14ac:dyDescent="0.25">
      <c r="A5814" t="s">
        <v>1053</v>
      </c>
      <c r="B5814"/>
      <c r="C5814" t="s">
        <v>332</v>
      </c>
      <c r="D5814"/>
      <c r="E5814" t="s">
        <v>6796</v>
      </c>
      <c r="F5814" s="67"/>
      <c r="G5814" s="67"/>
      <c r="H5814" s="67"/>
    </row>
    <row r="5815" spans="1:8" s="2" customFormat="1" x14ac:dyDescent="0.25">
      <c r="A5815" t="s">
        <v>1053</v>
      </c>
      <c r="B5815"/>
      <c r="C5815" t="s">
        <v>332</v>
      </c>
      <c r="D5815"/>
      <c r="E5815" t="s">
        <v>6797</v>
      </c>
      <c r="F5815" s="67"/>
      <c r="G5815" s="67"/>
      <c r="H5815" s="67"/>
    </row>
    <row r="5816" spans="1:8" s="2" customFormat="1" x14ac:dyDescent="0.25">
      <c r="A5816" t="s">
        <v>1053</v>
      </c>
      <c r="B5816"/>
      <c r="C5816" t="s">
        <v>332</v>
      </c>
      <c r="D5816"/>
      <c r="E5816" t="s">
        <v>6798</v>
      </c>
      <c r="F5816" s="67"/>
      <c r="G5816" s="67"/>
      <c r="H5816" s="67"/>
    </row>
    <row r="5817" spans="1:8" s="2" customFormat="1" x14ac:dyDescent="0.25">
      <c r="A5817" t="s">
        <v>1053</v>
      </c>
      <c r="B5817"/>
      <c r="C5817" t="s">
        <v>332</v>
      </c>
      <c r="D5817"/>
      <c r="E5817" t="s">
        <v>5566</v>
      </c>
      <c r="F5817" s="67"/>
      <c r="G5817" s="67"/>
      <c r="H5817" s="67"/>
    </row>
    <row r="5818" spans="1:8" s="2" customFormat="1" x14ac:dyDescent="0.25">
      <c r="A5818" t="s">
        <v>1053</v>
      </c>
      <c r="B5818"/>
      <c r="C5818" t="s">
        <v>332</v>
      </c>
      <c r="D5818"/>
      <c r="E5818" t="s">
        <v>6799</v>
      </c>
      <c r="F5818" s="67"/>
      <c r="G5818" s="67"/>
      <c r="H5818" s="67"/>
    </row>
    <row r="5819" spans="1:8" s="2" customFormat="1" x14ac:dyDescent="0.25">
      <c r="A5819" t="s">
        <v>1053</v>
      </c>
      <c r="B5819"/>
      <c r="C5819" t="s">
        <v>332</v>
      </c>
      <c r="D5819"/>
      <c r="E5819" t="s">
        <v>6800</v>
      </c>
      <c r="F5819" s="67"/>
      <c r="G5819" s="67"/>
      <c r="H5819" s="67"/>
    </row>
    <row r="5820" spans="1:8" s="2" customFormat="1" x14ac:dyDescent="0.25">
      <c r="A5820" t="s">
        <v>1053</v>
      </c>
      <c r="B5820"/>
      <c r="C5820" t="s">
        <v>332</v>
      </c>
      <c r="D5820"/>
      <c r="E5820" t="s">
        <v>6801</v>
      </c>
      <c r="F5820" s="67"/>
      <c r="G5820" s="67"/>
      <c r="H5820" s="67"/>
    </row>
    <row r="5821" spans="1:8" s="2" customFormat="1" x14ac:dyDescent="0.25">
      <c r="A5821" t="s">
        <v>1053</v>
      </c>
      <c r="B5821"/>
      <c r="C5821" t="s">
        <v>332</v>
      </c>
      <c r="D5821"/>
      <c r="E5821" t="s">
        <v>6802</v>
      </c>
      <c r="F5821" s="67"/>
      <c r="G5821" s="67"/>
      <c r="H5821" s="67"/>
    </row>
    <row r="5822" spans="1:8" s="2" customFormat="1" x14ac:dyDescent="0.25">
      <c r="A5822" t="s">
        <v>1053</v>
      </c>
      <c r="B5822"/>
      <c r="C5822" t="s">
        <v>332</v>
      </c>
      <c r="D5822"/>
      <c r="E5822" t="s">
        <v>6803</v>
      </c>
      <c r="F5822" s="67"/>
      <c r="G5822" s="67"/>
      <c r="H5822" s="67"/>
    </row>
    <row r="5823" spans="1:8" s="2" customFormat="1" x14ac:dyDescent="0.25">
      <c r="A5823" t="s">
        <v>1053</v>
      </c>
      <c r="B5823"/>
      <c r="C5823" t="s">
        <v>332</v>
      </c>
      <c r="D5823"/>
      <c r="E5823" t="s">
        <v>6804</v>
      </c>
      <c r="F5823" s="67"/>
      <c r="G5823" s="67"/>
      <c r="H5823" s="67"/>
    </row>
    <row r="5824" spans="1:8" s="2" customFormat="1" x14ac:dyDescent="0.25">
      <c r="A5824" t="s">
        <v>1053</v>
      </c>
      <c r="B5824"/>
      <c r="C5824" t="s">
        <v>332</v>
      </c>
      <c r="D5824"/>
      <c r="E5824" t="s">
        <v>6805</v>
      </c>
      <c r="F5824" s="67"/>
      <c r="G5824" s="67"/>
      <c r="H5824" s="67"/>
    </row>
    <row r="5825" spans="1:8" s="2" customFormat="1" x14ac:dyDescent="0.25">
      <c r="A5825" t="s">
        <v>1053</v>
      </c>
      <c r="B5825"/>
      <c r="C5825" t="s">
        <v>332</v>
      </c>
      <c r="D5825"/>
      <c r="E5825" t="s">
        <v>6806</v>
      </c>
      <c r="F5825" s="67"/>
      <c r="G5825" s="67"/>
      <c r="H5825" s="67"/>
    </row>
    <row r="5826" spans="1:8" s="2" customFormat="1" x14ac:dyDescent="0.25">
      <c r="A5826" t="s">
        <v>1053</v>
      </c>
      <c r="B5826"/>
      <c r="C5826" t="s">
        <v>332</v>
      </c>
      <c r="D5826"/>
      <c r="E5826" t="s">
        <v>6807</v>
      </c>
      <c r="F5826" s="67"/>
      <c r="G5826" s="67"/>
      <c r="H5826" s="67"/>
    </row>
    <row r="5827" spans="1:8" s="2" customFormat="1" x14ac:dyDescent="0.25">
      <c r="A5827" t="s">
        <v>1053</v>
      </c>
      <c r="B5827"/>
      <c r="C5827" t="s">
        <v>332</v>
      </c>
      <c r="D5827"/>
      <c r="E5827" t="s">
        <v>6808</v>
      </c>
      <c r="F5827" s="67"/>
      <c r="G5827" s="67"/>
      <c r="H5827" s="67"/>
    </row>
    <row r="5828" spans="1:8" s="2" customFormat="1" x14ac:dyDescent="0.25">
      <c r="A5828" t="s">
        <v>1053</v>
      </c>
      <c r="B5828"/>
      <c r="C5828" t="s">
        <v>332</v>
      </c>
      <c r="D5828"/>
      <c r="E5828" t="s">
        <v>3395</v>
      </c>
      <c r="F5828" s="67"/>
      <c r="G5828" s="67"/>
      <c r="H5828" s="67"/>
    </row>
    <row r="5829" spans="1:8" s="2" customFormat="1" x14ac:dyDescent="0.25">
      <c r="A5829" t="s">
        <v>1053</v>
      </c>
      <c r="B5829"/>
      <c r="C5829" t="s">
        <v>332</v>
      </c>
      <c r="D5829"/>
      <c r="E5829" t="s">
        <v>6809</v>
      </c>
      <c r="F5829" s="67"/>
      <c r="G5829" s="67"/>
      <c r="H5829" s="67"/>
    </row>
    <row r="5830" spans="1:8" s="2" customFormat="1" x14ac:dyDescent="0.25">
      <c r="A5830" t="s">
        <v>1053</v>
      </c>
      <c r="B5830"/>
      <c r="C5830" t="s">
        <v>332</v>
      </c>
      <c r="D5830"/>
      <c r="E5830" t="s">
        <v>6810</v>
      </c>
      <c r="F5830" s="67"/>
      <c r="G5830" s="67"/>
      <c r="H5830" s="67"/>
    </row>
    <row r="5831" spans="1:8" s="2" customFormat="1" x14ac:dyDescent="0.25">
      <c r="A5831" t="s">
        <v>1053</v>
      </c>
      <c r="B5831"/>
      <c r="C5831" t="s">
        <v>332</v>
      </c>
      <c r="D5831"/>
      <c r="E5831" t="s">
        <v>6811</v>
      </c>
      <c r="F5831" s="67"/>
      <c r="G5831" s="67"/>
      <c r="H5831" s="67"/>
    </row>
    <row r="5832" spans="1:8" s="2" customFormat="1" x14ac:dyDescent="0.25">
      <c r="A5832" t="s">
        <v>1053</v>
      </c>
      <c r="B5832"/>
      <c r="C5832" t="s">
        <v>332</v>
      </c>
      <c r="D5832"/>
      <c r="E5832" t="s">
        <v>6812</v>
      </c>
      <c r="F5832" s="67"/>
      <c r="G5832" s="67"/>
      <c r="H5832" s="67"/>
    </row>
    <row r="5833" spans="1:8" s="2" customFormat="1" x14ac:dyDescent="0.25">
      <c r="A5833" t="s">
        <v>1053</v>
      </c>
      <c r="B5833"/>
      <c r="C5833" t="s">
        <v>332</v>
      </c>
      <c r="D5833"/>
      <c r="E5833" t="s">
        <v>6813</v>
      </c>
      <c r="F5833" s="67"/>
      <c r="G5833" s="67"/>
      <c r="H5833" s="67"/>
    </row>
    <row r="5834" spans="1:8" s="2" customFormat="1" x14ac:dyDescent="0.25">
      <c r="A5834" t="s">
        <v>1053</v>
      </c>
      <c r="B5834"/>
      <c r="C5834" t="s">
        <v>332</v>
      </c>
      <c r="D5834"/>
      <c r="E5834" t="s">
        <v>6814</v>
      </c>
      <c r="F5834" s="67"/>
      <c r="G5834" s="67"/>
      <c r="H5834" s="67"/>
    </row>
    <row r="5835" spans="1:8" s="2" customFormat="1" x14ac:dyDescent="0.25">
      <c r="A5835" t="s">
        <v>1053</v>
      </c>
      <c r="B5835"/>
      <c r="C5835" t="s">
        <v>332</v>
      </c>
      <c r="D5835"/>
      <c r="E5835" t="s">
        <v>6815</v>
      </c>
      <c r="F5835" s="67"/>
      <c r="G5835" s="67"/>
      <c r="H5835" s="67"/>
    </row>
    <row r="5836" spans="1:8" s="2" customFormat="1" x14ac:dyDescent="0.25">
      <c r="A5836" t="s">
        <v>1053</v>
      </c>
      <c r="B5836"/>
      <c r="C5836" t="s">
        <v>332</v>
      </c>
      <c r="D5836"/>
      <c r="E5836" t="s">
        <v>6816</v>
      </c>
      <c r="F5836" s="67"/>
      <c r="G5836" s="67"/>
      <c r="H5836" s="67"/>
    </row>
    <row r="5837" spans="1:8" s="2" customFormat="1" x14ac:dyDescent="0.25">
      <c r="A5837" t="s">
        <v>1053</v>
      </c>
      <c r="B5837"/>
      <c r="C5837" t="s">
        <v>332</v>
      </c>
      <c r="D5837"/>
      <c r="E5837" t="s">
        <v>6817</v>
      </c>
      <c r="F5837" s="67"/>
      <c r="G5837" s="67"/>
      <c r="H5837" s="67"/>
    </row>
    <row r="5838" spans="1:8" s="2" customFormat="1" x14ac:dyDescent="0.25">
      <c r="A5838" t="s">
        <v>1053</v>
      </c>
      <c r="B5838"/>
      <c r="C5838" t="s">
        <v>332</v>
      </c>
      <c r="D5838"/>
      <c r="E5838" t="s">
        <v>6818</v>
      </c>
      <c r="F5838" s="67"/>
      <c r="G5838" s="67"/>
      <c r="H5838" s="67"/>
    </row>
    <row r="5839" spans="1:8" s="2" customFormat="1" x14ac:dyDescent="0.25">
      <c r="A5839" t="s">
        <v>1053</v>
      </c>
      <c r="B5839"/>
      <c r="C5839" t="s">
        <v>332</v>
      </c>
      <c r="D5839"/>
      <c r="E5839" t="s">
        <v>6819</v>
      </c>
      <c r="F5839" s="67"/>
      <c r="G5839" s="67"/>
      <c r="H5839" s="67"/>
    </row>
    <row r="5840" spans="1:8" s="2" customFormat="1" x14ac:dyDescent="0.25">
      <c r="A5840" t="s">
        <v>1053</v>
      </c>
      <c r="B5840"/>
      <c r="C5840" t="s">
        <v>332</v>
      </c>
      <c r="D5840"/>
      <c r="E5840" t="s">
        <v>6820</v>
      </c>
      <c r="F5840" s="67"/>
      <c r="G5840" s="67"/>
      <c r="H5840" s="67"/>
    </row>
    <row r="5841" spans="1:8" s="2" customFormat="1" x14ac:dyDescent="0.25">
      <c r="A5841" t="s">
        <v>1053</v>
      </c>
      <c r="B5841"/>
      <c r="C5841" t="s">
        <v>332</v>
      </c>
      <c r="D5841"/>
      <c r="E5841" t="s">
        <v>6821</v>
      </c>
      <c r="F5841" s="67"/>
      <c r="G5841" s="67"/>
      <c r="H5841" s="67"/>
    </row>
    <row r="5842" spans="1:8" s="2" customFormat="1" x14ac:dyDescent="0.25">
      <c r="A5842" t="s">
        <v>1053</v>
      </c>
      <c r="B5842"/>
      <c r="C5842" t="s">
        <v>332</v>
      </c>
      <c r="D5842"/>
      <c r="E5842" t="s">
        <v>6822</v>
      </c>
      <c r="F5842" s="67"/>
      <c r="G5842" s="67"/>
      <c r="H5842" s="67"/>
    </row>
    <row r="5843" spans="1:8" s="2" customFormat="1" x14ac:dyDescent="0.25">
      <c r="A5843" t="s">
        <v>1053</v>
      </c>
      <c r="B5843"/>
      <c r="C5843" t="s">
        <v>332</v>
      </c>
      <c r="D5843"/>
      <c r="E5843" t="s">
        <v>6823</v>
      </c>
      <c r="F5843" s="67"/>
      <c r="G5843" s="67"/>
      <c r="H5843" s="67"/>
    </row>
    <row r="5844" spans="1:8" s="2" customFormat="1" x14ac:dyDescent="0.25">
      <c r="A5844" t="s">
        <v>1053</v>
      </c>
      <c r="B5844"/>
      <c r="C5844" t="s">
        <v>332</v>
      </c>
      <c r="D5844"/>
      <c r="E5844" t="s">
        <v>6824</v>
      </c>
      <c r="F5844" s="67"/>
      <c r="G5844" s="67"/>
      <c r="H5844" s="67"/>
    </row>
    <row r="5845" spans="1:8" s="2" customFormat="1" x14ac:dyDescent="0.25">
      <c r="A5845" t="s">
        <v>1053</v>
      </c>
      <c r="B5845"/>
      <c r="C5845" t="s">
        <v>332</v>
      </c>
      <c r="D5845"/>
      <c r="E5845" t="s">
        <v>6825</v>
      </c>
      <c r="F5845" s="67"/>
      <c r="G5845" s="67"/>
      <c r="H5845" s="67"/>
    </row>
    <row r="5846" spans="1:8" s="2" customFormat="1" x14ac:dyDescent="0.25">
      <c r="A5846" t="s">
        <v>1053</v>
      </c>
      <c r="B5846"/>
      <c r="C5846" t="s">
        <v>332</v>
      </c>
      <c r="D5846"/>
      <c r="E5846" t="s">
        <v>6826</v>
      </c>
      <c r="F5846" s="67"/>
      <c r="G5846" s="67"/>
      <c r="H5846" s="67"/>
    </row>
    <row r="5847" spans="1:8" s="2" customFormat="1" x14ac:dyDescent="0.25">
      <c r="A5847" t="s">
        <v>1053</v>
      </c>
      <c r="B5847"/>
      <c r="C5847" t="s">
        <v>332</v>
      </c>
      <c r="D5847"/>
      <c r="E5847" t="s">
        <v>6827</v>
      </c>
      <c r="F5847" s="67"/>
      <c r="G5847" s="67"/>
      <c r="H5847" s="67"/>
    </row>
    <row r="5848" spans="1:8" s="2" customFormat="1" x14ac:dyDescent="0.25">
      <c r="A5848" t="s">
        <v>1053</v>
      </c>
      <c r="B5848"/>
      <c r="C5848" t="s">
        <v>332</v>
      </c>
      <c r="D5848"/>
      <c r="E5848" t="s">
        <v>6828</v>
      </c>
      <c r="F5848" s="67"/>
      <c r="G5848" s="67"/>
      <c r="H5848" s="67"/>
    </row>
    <row r="5849" spans="1:8" s="2" customFormat="1" x14ac:dyDescent="0.25">
      <c r="A5849" t="s">
        <v>1053</v>
      </c>
      <c r="B5849"/>
      <c r="C5849" t="s">
        <v>332</v>
      </c>
      <c r="D5849"/>
      <c r="E5849" t="s">
        <v>6829</v>
      </c>
      <c r="F5849" s="67"/>
      <c r="G5849" s="67"/>
      <c r="H5849" s="67"/>
    </row>
    <row r="5850" spans="1:8" s="2" customFormat="1" x14ac:dyDescent="0.25">
      <c r="A5850" t="s">
        <v>1053</v>
      </c>
      <c r="B5850"/>
      <c r="C5850" t="s">
        <v>332</v>
      </c>
      <c r="D5850"/>
      <c r="E5850" t="s">
        <v>6830</v>
      </c>
      <c r="F5850" s="67"/>
      <c r="G5850" s="67"/>
      <c r="H5850" s="67"/>
    </row>
    <row r="5851" spans="1:8" s="2" customFormat="1" x14ac:dyDescent="0.25">
      <c r="A5851" t="s">
        <v>1053</v>
      </c>
      <c r="B5851"/>
      <c r="C5851" t="s">
        <v>332</v>
      </c>
      <c r="D5851"/>
      <c r="E5851" t="s">
        <v>6831</v>
      </c>
      <c r="F5851" s="67"/>
      <c r="G5851" s="67"/>
      <c r="H5851" s="67"/>
    </row>
    <row r="5852" spans="1:8" s="2" customFormat="1" x14ac:dyDescent="0.25">
      <c r="A5852" t="s">
        <v>1053</v>
      </c>
      <c r="B5852"/>
      <c r="C5852" t="s">
        <v>332</v>
      </c>
      <c r="D5852"/>
      <c r="E5852" t="s">
        <v>6832</v>
      </c>
      <c r="F5852" s="67"/>
      <c r="G5852" s="67"/>
      <c r="H5852" s="67"/>
    </row>
    <row r="5853" spans="1:8" s="2" customFormat="1" x14ac:dyDescent="0.25">
      <c r="A5853" t="s">
        <v>1053</v>
      </c>
      <c r="B5853"/>
      <c r="C5853" t="s">
        <v>332</v>
      </c>
      <c r="D5853"/>
      <c r="E5853" t="s">
        <v>6833</v>
      </c>
      <c r="F5853" s="67"/>
      <c r="G5853" s="67"/>
      <c r="H5853" s="67"/>
    </row>
    <row r="5854" spans="1:8" s="2" customFormat="1" x14ac:dyDescent="0.25">
      <c r="A5854" t="s">
        <v>1053</v>
      </c>
      <c r="B5854"/>
      <c r="C5854" t="s">
        <v>332</v>
      </c>
      <c r="D5854"/>
      <c r="E5854" t="s">
        <v>6834</v>
      </c>
      <c r="F5854" s="67"/>
      <c r="G5854" s="67"/>
      <c r="H5854" s="67"/>
    </row>
    <row r="5855" spans="1:8" s="2" customFormat="1" x14ac:dyDescent="0.25">
      <c r="A5855" t="s">
        <v>1053</v>
      </c>
      <c r="B5855"/>
      <c r="C5855" t="s">
        <v>332</v>
      </c>
      <c r="D5855"/>
      <c r="E5855" t="s">
        <v>6835</v>
      </c>
      <c r="F5855" s="67"/>
      <c r="G5855" s="67"/>
      <c r="H5855" s="67"/>
    </row>
    <row r="5856" spans="1:8" s="2" customFormat="1" x14ac:dyDescent="0.25">
      <c r="A5856" t="s">
        <v>1053</v>
      </c>
      <c r="B5856"/>
      <c r="C5856" t="s">
        <v>332</v>
      </c>
      <c r="D5856"/>
      <c r="E5856" t="s">
        <v>6836</v>
      </c>
      <c r="F5856" s="67"/>
      <c r="G5856" s="67"/>
      <c r="H5856" s="67"/>
    </row>
    <row r="5857" spans="1:8" s="2" customFormat="1" x14ac:dyDescent="0.25">
      <c r="A5857" t="s">
        <v>1053</v>
      </c>
      <c r="B5857"/>
      <c r="C5857" t="s">
        <v>6837</v>
      </c>
      <c r="D5857"/>
      <c r="E5857" t="s">
        <v>6838</v>
      </c>
      <c r="F5857" s="67"/>
      <c r="G5857" s="67"/>
      <c r="H5857" s="67"/>
    </row>
    <row r="5858" spans="1:8" s="2" customFormat="1" x14ac:dyDescent="0.25">
      <c r="A5858" t="s">
        <v>1053</v>
      </c>
      <c r="B5858"/>
      <c r="C5858" t="s">
        <v>6839</v>
      </c>
      <c r="D5858"/>
      <c r="E5858" t="s">
        <v>6840</v>
      </c>
      <c r="F5858" s="67"/>
      <c r="G5858" s="67"/>
      <c r="H5858" s="67"/>
    </row>
    <row r="5859" spans="1:8" s="2" customFormat="1" x14ac:dyDescent="0.25">
      <c r="A5859" t="s">
        <v>1053</v>
      </c>
      <c r="B5859"/>
      <c r="C5859" t="s">
        <v>6839</v>
      </c>
      <c r="D5859"/>
      <c r="E5859" t="s">
        <v>6841</v>
      </c>
      <c r="F5859" s="67"/>
      <c r="G5859" s="67"/>
      <c r="H5859" s="67"/>
    </row>
    <row r="5860" spans="1:8" s="2" customFormat="1" x14ac:dyDescent="0.25">
      <c r="A5860" t="s">
        <v>1053</v>
      </c>
      <c r="B5860"/>
      <c r="C5860" t="s">
        <v>6839</v>
      </c>
      <c r="D5860"/>
      <c r="E5860" t="s">
        <v>6842</v>
      </c>
      <c r="F5860" s="67"/>
      <c r="G5860" s="67"/>
      <c r="H5860" s="67"/>
    </row>
    <row r="5861" spans="1:8" s="2" customFormat="1" x14ac:dyDescent="0.25">
      <c r="A5861" t="s">
        <v>1053</v>
      </c>
      <c r="B5861"/>
      <c r="C5861" t="s">
        <v>6839</v>
      </c>
      <c r="D5861"/>
      <c r="E5861" t="s">
        <v>6843</v>
      </c>
      <c r="F5861" s="67"/>
      <c r="G5861" s="67"/>
      <c r="H5861" s="67"/>
    </row>
    <row r="5862" spans="1:8" s="2" customFormat="1" x14ac:dyDescent="0.25">
      <c r="A5862" t="s">
        <v>1053</v>
      </c>
      <c r="B5862"/>
      <c r="C5862" t="s">
        <v>6839</v>
      </c>
      <c r="D5862"/>
      <c r="E5862" t="s">
        <v>6844</v>
      </c>
      <c r="F5862" s="67"/>
      <c r="G5862" s="67"/>
      <c r="H5862" s="67"/>
    </row>
    <row r="5863" spans="1:8" s="2" customFormat="1" x14ac:dyDescent="0.25">
      <c r="A5863" t="s">
        <v>1053</v>
      </c>
      <c r="B5863"/>
      <c r="C5863" t="s">
        <v>6839</v>
      </c>
      <c r="D5863"/>
      <c r="E5863" t="s">
        <v>6845</v>
      </c>
      <c r="F5863" s="67"/>
      <c r="G5863" s="67"/>
      <c r="H5863" s="67"/>
    </row>
    <row r="5864" spans="1:8" s="2" customFormat="1" x14ac:dyDescent="0.25">
      <c r="A5864" t="s">
        <v>1053</v>
      </c>
      <c r="B5864"/>
      <c r="C5864" t="s">
        <v>6839</v>
      </c>
      <c r="D5864"/>
      <c r="E5864" t="s">
        <v>6846</v>
      </c>
      <c r="F5864" s="67"/>
      <c r="G5864" s="67"/>
      <c r="H5864" s="67"/>
    </row>
    <row r="5865" spans="1:8" s="2" customFormat="1" x14ac:dyDescent="0.25">
      <c r="A5865" t="s">
        <v>1053</v>
      </c>
      <c r="B5865"/>
      <c r="C5865" t="s">
        <v>6839</v>
      </c>
      <c r="D5865"/>
      <c r="E5865" t="s">
        <v>6847</v>
      </c>
      <c r="F5865" s="67"/>
      <c r="G5865" s="67"/>
      <c r="H5865" s="67"/>
    </row>
    <row r="5866" spans="1:8" s="2" customFormat="1" x14ac:dyDescent="0.25">
      <c r="A5866" t="s">
        <v>1053</v>
      </c>
      <c r="B5866"/>
      <c r="C5866" t="s">
        <v>6839</v>
      </c>
      <c r="D5866"/>
      <c r="E5866" t="s">
        <v>6848</v>
      </c>
      <c r="F5866" s="67"/>
      <c r="G5866" s="67"/>
      <c r="H5866" s="67"/>
    </row>
    <row r="5867" spans="1:8" s="2" customFormat="1" x14ac:dyDescent="0.25">
      <c r="A5867" t="s">
        <v>1053</v>
      </c>
      <c r="B5867"/>
      <c r="C5867" t="s">
        <v>6839</v>
      </c>
      <c r="D5867"/>
      <c r="E5867" t="s">
        <v>6849</v>
      </c>
      <c r="F5867" s="67"/>
      <c r="G5867" s="67"/>
      <c r="H5867" s="67"/>
    </row>
    <row r="5868" spans="1:8" s="2" customFormat="1" x14ac:dyDescent="0.25">
      <c r="A5868" t="s">
        <v>1053</v>
      </c>
      <c r="B5868"/>
      <c r="C5868" t="s">
        <v>6839</v>
      </c>
      <c r="D5868"/>
      <c r="E5868" t="s">
        <v>6850</v>
      </c>
      <c r="F5868" s="67"/>
      <c r="G5868" s="67"/>
      <c r="H5868" s="67"/>
    </row>
    <row r="5869" spans="1:8" s="2" customFormat="1" x14ac:dyDescent="0.25">
      <c r="A5869" t="s">
        <v>1053</v>
      </c>
      <c r="B5869"/>
      <c r="C5869" t="s">
        <v>6839</v>
      </c>
      <c r="D5869"/>
      <c r="E5869" t="s">
        <v>6851</v>
      </c>
      <c r="F5869" s="67"/>
      <c r="G5869" s="67"/>
      <c r="H5869" s="67"/>
    </row>
    <row r="5870" spans="1:8" s="2" customFormat="1" x14ac:dyDescent="0.25">
      <c r="A5870" t="s">
        <v>1053</v>
      </c>
      <c r="B5870"/>
      <c r="C5870" t="s">
        <v>6839</v>
      </c>
      <c r="D5870"/>
      <c r="E5870" t="s">
        <v>6852</v>
      </c>
      <c r="F5870" s="67"/>
      <c r="G5870" s="67"/>
      <c r="H5870" s="67"/>
    </row>
    <row r="5871" spans="1:8" s="2" customFormat="1" x14ac:dyDescent="0.25">
      <c r="A5871" t="s">
        <v>1053</v>
      </c>
      <c r="B5871"/>
      <c r="C5871" t="s">
        <v>6839</v>
      </c>
      <c r="D5871"/>
      <c r="E5871" t="s">
        <v>1835</v>
      </c>
      <c r="F5871" s="67"/>
      <c r="G5871" s="67"/>
      <c r="H5871" s="67"/>
    </row>
    <row r="5872" spans="1:8" s="2" customFormat="1" x14ac:dyDescent="0.25">
      <c r="A5872" t="s">
        <v>1053</v>
      </c>
      <c r="B5872"/>
      <c r="C5872" t="s">
        <v>6839</v>
      </c>
      <c r="D5872"/>
      <c r="E5872" t="s">
        <v>6853</v>
      </c>
      <c r="F5872" s="67"/>
      <c r="G5872" s="67"/>
      <c r="H5872" s="67"/>
    </row>
    <row r="5873" spans="1:8" s="2" customFormat="1" x14ac:dyDescent="0.25">
      <c r="A5873" t="s">
        <v>1053</v>
      </c>
      <c r="B5873"/>
      <c r="C5873" t="s">
        <v>6839</v>
      </c>
      <c r="D5873"/>
      <c r="E5873" t="s">
        <v>6854</v>
      </c>
      <c r="F5873" s="67"/>
      <c r="G5873" s="67"/>
      <c r="H5873" s="67"/>
    </row>
    <row r="5874" spans="1:8" s="2" customFormat="1" x14ac:dyDescent="0.25">
      <c r="A5874" t="s">
        <v>1053</v>
      </c>
      <c r="B5874"/>
      <c r="C5874" t="s">
        <v>6839</v>
      </c>
      <c r="D5874"/>
      <c r="E5874" t="s">
        <v>6855</v>
      </c>
      <c r="F5874" s="67"/>
      <c r="G5874" s="67"/>
      <c r="H5874" s="67"/>
    </row>
    <row r="5875" spans="1:8" s="2" customFormat="1" x14ac:dyDescent="0.25">
      <c r="A5875" t="s">
        <v>1053</v>
      </c>
      <c r="B5875"/>
      <c r="C5875" t="s">
        <v>6839</v>
      </c>
      <c r="D5875"/>
      <c r="E5875" t="s">
        <v>6856</v>
      </c>
      <c r="F5875" s="67"/>
      <c r="G5875" s="67"/>
      <c r="H5875" s="67"/>
    </row>
    <row r="5876" spans="1:8" s="2" customFormat="1" x14ac:dyDescent="0.25">
      <c r="A5876" t="s">
        <v>1053</v>
      </c>
      <c r="B5876"/>
      <c r="C5876" t="s">
        <v>6839</v>
      </c>
      <c r="D5876"/>
      <c r="E5876" t="s">
        <v>6857</v>
      </c>
      <c r="F5876" s="67"/>
      <c r="G5876" s="67"/>
      <c r="H5876" s="67"/>
    </row>
    <row r="5877" spans="1:8" s="2" customFormat="1" x14ac:dyDescent="0.25">
      <c r="A5877" t="s">
        <v>1053</v>
      </c>
      <c r="B5877"/>
      <c r="C5877" t="s">
        <v>6839</v>
      </c>
      <c r="D5877"/>
      <c r="E5877" t="s">
        <v>6858</v>
      </c>
      <c r="F5877" s="67"/>
      <c r="G5877" s="67"/>
      <c r="H5877" s="67"/>
    </row>
    <row r="5878" spans="1:8" s="2" customFormat="1" x14ac:dyDescent="0.25">
      <c r="A5878" t="s">
        <v>1053</v>
      </c>
      <c r="B5878"/>
      <c r="C5878" t="s">
        <v>6839</v>
      </c>
      <c r="D5878"/>
      <c r="E5878" t="s">
        <v>6859</v>
      </c>
      <c r="F5878" s="67"/>
      <c r="G5878" s="67"/>
      <c r="H5878" s="67"/>
    </row>
    <row r="5879" spans="1:8" s="2" customFormat="1" x14ac:dyDescent="0.25">
      <c r="A5879" t="s">
        <v>1053</v>
      </c>
      <c r="B5879"/>
      <c r="C5879" t="s">
        <v>6839</v>
      </c>
      <c r="D5879"/>
      <c r="E5879" t="s">
        <v>3395</v>
      </c>
      <c r="F5879" s="67"/>
      <c r="G5879" s="67"/>
      <c r="H5879" s="67"/>
    </row>
    <row r="5880" spans="1:8" s="2" customFormat="1" x14ac:dyDescent="0.25">
      <c r="A5880" t="s">
        <v>1053</v>
      </c>
      <c r="B5880"/>
      <c r="C5880" t="s">
        <v>6839</v>
      </c>
      <c r="D5880"/>
      <c r="E5880" t="s">
        <v>6860</v>
      </c>
      <c r="F5880" s="67"/>
      <c r="G5880" s="67"/>
      <c r="H5880" s="67"/>
    </row>
    <row r="5881" spans="1:8" s="2" customFormat="1" x14ac:dyDescent="0.25">
      <c r="A5881" t="s">
        <v>1053</v>
      </c>
      <c r="B5881"/>
      <c r="C5881" t="s">
        <v>6839</v>
      </c>
      <c r="D5881"/>
      <c r="E5881" t="s">
        <v>6861</v>
      </c>
      <c r="F5881" s="67"/>
      <c r="G5881" s="67"/>
      <c r="H5881" s="67"/>
    </row>
    <row r="5882" spans="1:8" s="2" customFormat="1" x14ac:dyDescent="0.25">
      <c r="A5882" t="s">
        <v>1053</v>
      </c>
      <c r="B5882"/>
      <c r="C5882" t="s">
        <v>6839</v>
      </c>
      <c r="D5882"/>
      <c r="E5882" t="s">
        <v>6862</v>
      </c>
      <c r="F5882" s="67"/>
      <c r="G5882" s="67"/>
      <c r="H5882" s="67"/>
    </row>
    <row r="5883" spans="1:8" s="2" customFormat="1" x14ac:dyDescent="0.25">
      <c r="A5883" t="s">
        <v>1053</v>
      </c>
      <c r="B5883"/>
      <c r="C5883" t="s">
        <v>6839</v>
      </c>
      <c r="D5883"/>
      <c r="E5883" t="s">
        <v>6863</v>
      </c>
      <c r="F5883" s="67"/>
      <c r="G5883" s="67"/>
      <c r="H5883" s="67"/>
    </row>
    <row r="5884" spans="1:8" s="2" customFormat="1" x14ac:dyDescent="0.25">
      <c r="A5884" t="s">
        <v>1053</v>
      </c>
      <c r="B5884"/>
      <c r="C5884" t="s">
        <v>6839</v>
      </c>
      <c r="D5884"/>
      <c r="E5884" t="s">
        <v>6864</v>
      </c>
      <c r="F5884" s="67"/>
      <c r="G5884" s="67"/>
      <c r="H5884" s="67"/>
    </row>
    <row r="5885" spans="1:8" s="2" customFormat="1" x14ac:dyDescent="0.25">
      <c r="A5885" t="s">
        <v>1053</v>
      </c>
      <c r="B5885"/>
      <c r="C5885" t="s">
        <v>6839</v>
      </c>
      <c r="D5885"/>
      <c r="E5885" t="s">
        <v>6865</v>
      </c>
      <c r="F5885" s="67"/>
      <c r="G5885" s="67"/>
      <c r="H5885" s="67"/>
    </row>
    <row r="5886" spans="1:8" s="2" customFormat="1" x14ac:dyDescent="0.25">
      <c r="A5886" t="s">
        <v>1053</v>
      </c>
      <c r="B5886"/>
      <c r="C5886" t="s">
        <v>6839</v>
      </c>
      <c r="D5886"/>
      <c r="E5886" t="s">
        <v>6866</v>
      </c>
      <c r="F5886" s="67"/>
      <c r="G5886" s="67"/>
      <c r="H5886" s="67"/>
    </row>
    <row r="5887" spans="1:8" s="2" customFormat="1" x14ac:dyDescent="0.25">
      <c r="A5887" t="s">
        <v>1053</v>
      </c>
      <c r="B5887"/>
      <c r="C5887" t="s">
        <v>6839</v>
      </c>
      <c r="D5887"/>
      <c r="E5887" t="s">
        <v>6867</v>
      </c>
      <c r="F5887" s="67"/>
      <c r="G5887" s="67"/>
      <c r="H5887" s="67"/>
    </row>
    <row r="5888" spans="1:8" s="2" customFormat="1" x14ac:dyDescent="0.25">
      <c r="A5888" t="s">
        <v>1053</v>
      </c>
      <c r="B5888"/>
      <c r="C5888" t="s">
        <v>6839</v>
      </c>
      <c r="D5888"/>
      <c r="E5888" t="s">
        <v>6868</v>
      </c>
      <c r="F5888" s="67"/>
      <c r="G5888" s="67"/>
      <c r="H5888" s="67"/>
    </row>
    <row r="5889" spans="1:8" s="2" customFormat="1" x14ac:dyDescent="0.25">
      <c r="A5889" t="s">
        <v>1053</v>
      </c>
      <c r="B5889"/>
      <c r="C5889" t="s">
        <v>6839</v>
      </c>
      <c r="D5889"/>
      <c r="E5889" t="s">
        <v>6869</v>
      </c>
      <c r="F5889" s="67"/>
      <c r="G5889" s="67"/>
      <c r="H5889" s="67"/>
    </row>
    <row r="5890" spans="1:8" s="2" customFormat="1" x14ac:dyDescent="0.25">
      <c r="A5890" t="s">
        <v>1053</v>
      </c>
      <c r="B5890"/>
      <c r="C5890" t="s">
        <v>6839</v>
      </c>
      <c r="D5890"/>
      <c r="E5890" t="s">
        <v>6870</v>
      </c>
      <c r="F5890" s="67"/>
      <c r="G5890" s="67"/>
      <c r="H5890" s="67"/>
    </row>
    <row r="5891" spans="1:8" s="2" customFormat="1" x14ac:dyDescent="0.25">
      <c r="A5891" t="s">
        <v>1053</v>
      </c>
      <c r="B5891"/>
      <c r="C5891" t="s">
        <v>6839</v>
      </c>
      <c r="D5891"/>
      <c r="E5891" t="s">
        <v>6871</v>
      </c>
      <c r="F5891" s="67"/>
      <c r="G5891" s="67"/>
      <c r="H5891" s="67"/>
    </row>
    <row r="5892" spans="1:8" s="2" customFormat="1" x14ac:dyDescent="0.25">
      <c r="A5892" t="s">
        <v>1053</v>
      </c>
      <c r="B5892"/>
      <c r="C5892" t="s">
        <v>6839</v>
      </c>
      <c r="D5892"/>
      <c r="E5892" t="s">
        <v>6872</v>
      </c>
      <c r="F5892" s="67"/>
      <c r="G5892" s="67"/>
      <c r="H5892" s="67"/>
    </row>
    <row r="5893" spans="1:8" s="2" customFormat="1" x14ac:dyDescent="0.25">
      <c r="A5893" t="s">
        <v>1053</v>
      </c>
      <c r="B5893"/>
      <c r="C5893" t="s">
        <v>6839</v>
      </c>
      <c r="D5893"/>
      <c r="E5893" t="s">
        <v>6873</v>
      </c>
      <c r="F5893" s="67"/>
      <c r="G5893" s="67"/>
      <c r="H5893" s="67"/>
    </row>
    <row r="5894" spans="1:8" s="2" customFormat="1" x14ac:dyDescent="0.25">
      <c r="A5894" t="s">
        <v>1053</v>
      </c>
      <c r="B5894"/>
      <c r="C5894" t="s">
        <v>6839</v>
      </c>
      <c r="D5894"/>
      <c r="E5894" t="s">
        <v>6874</v>
      </c>
      <c r="F5894" s="67"/>
      <c r="G5894" s="67"/>
      <c r="H5894" s="67"/>
    </row>
    <row r="5895" spans="1:8" s="2" customFormat="1" x14ac:dyDescent="0.25">
      <c r="A5895" t="s">
        <v>1053</v>
      </c>
      <c r="B5895"/>
      <c r="C5895" t="s">
        <v>6839</v>
      </c>
      <c r="D5895"/>
      <c r="E5895" t="s">
        <v>6875</v>
      </c>
      <c r="F5895" s="67"/>
      <c r="G5895" s="67"/>
      <c r="H5895" s="67"/>
    </row>
    <row r="5896" spans="1:8" s="2" customFormat="1" x14ac:dyDescent="0.25">
      <c r="A5896" t="s">
        <v>1053</v>
      </c>
      <c r="B5896"/>
      <c r="C5896" t="s">
        <v>6839</v>
      </c>
      <c r="D5896"/>
      <c r="E5896" t="s">
        <v>6876</v>
      </c>
      <c r="F5896" s="67"/>
      <c r="G5896" s="67"/>
      <c r="H5896" s="67"/>
    </row>
    <row r="5897" spans="1:8" s="2" customFormat="1" x14ac:dyDescent="0.25">
      <c r="A5897" t="s">
        <v>1053</v>
      </c>
      <c r="B5897"/>
      <c r="C5897" t="s">
        <v>6839</v>
      </c>
      <c r="D5897"/>
      <c r="E5897" t="s">
        <v>6877</v>
      </c>
      <c r="F5897" s="67"/>
      <c r="G5897" s="67"/>
      <c r="H5897" s="67"/>
    </row>
    <row r="5898" spans="1:8" s="2" customFormat="1" x14ac:dyDescent="0.25">
      <c r="A5898" t="s">
        <v>1053</v>
      </c>
      <c r="B5898"/>
      <c r="C5898" t="s">
        <v>6839</v>
      </c>
      <c r="D5898"/>
      <c r="E5898" t="s">
        <v>6878</v>
      </c>
      <c r="F5898" s="67"/>
      <c r="G5898" s="67"/>
      <c r="H5898" s="67"/>
    </row>
    <row r="5899" spans="1:8" s="2" customFormat="1" x14ac:dyDescent="0.25">
      <c r="A5899" t="s">
        <v>1053</v>
      </c>
      <c r="B5899"/>
      <c r="C5899" t="s">
        <v>6839</v>
      </c>
      <c r="D5899"/>
      <c r="E5899" t="s">
        <v>6879</v>
      </c>
      <c r="F5899" s="67"/>
      <c r="G5899" s="67"/>
      <c r="H5899" s="67"/>
    </row>
    <row r="5900" spans="1:8" s="2" customFormat="1" x14ac:dyDescent="0.25">
      <c r="A5900" t="s">
        <v>1053</v>
      </c>
      <c r="B5900"/>
      <c r="C5900" t="s">
        <v>6839</v>
      </c>
      <c r="D5900"/>
      <c r="E5900" t="s">
        <v>6880</v>
      </c>
      <c r="F5900" s="67"/>
      <c r="G5900" s="67"/>
      <c r="H5900" s="67"/>
    </row>
    <row r="5901" spans="1:8" s="2" customFormat="1" x14ac:dyDescent="0.25">
      <c r="A5901" t="s">
        <v>1053</v>
      </c>
      <c r="B5901"/>
      <c r="C5901" t="s">
        <v>6839</v>
      </c>
      <c r="D5901"/>
      <c r="E5901" t="s">
        <v>6881</v>
      </c>
      <c r="F5901" s="67"/>
      <c r="G5901" s="67"/>
      <c r="H5901" s="67"/>
    </row>
    <row r="5902" spans="1:8" s="2" customFormat="1" x14ac:dyDescent="0.25">
      <c r="A5902" t="s">
        <v>1053</v>
      </c>
      <c r="B5902"/>
      <c r="C5902" t="s">
        <v>6839</v>
      </c>
      <c r="D5902"/>
      <c r="E5902" t="s">
        <v>6882</v>
      </c>
      <c r="F5902" s="67"/>
      <c r="G5902" s="67"/>
      <c r="H5902" s="67"/>
    </row>
    <row r="5903" spans="1:8" s="2" customFormat="1" x14ac:dyDescent="0.25">
      <c r="A5903" t="s">
        <v>1053</v>
      </c>
      <c r="B5903"/>
      <c r="C5903" t="s">
        <v>6839</v>
      </c>
      <c r="D5903"/>
      <c r="E5903" t="s">
        <v>6883</v>
      </c>
      <c r="F5903" s="67"/>
      <c r="G5903" s="67"/>
      <c r="H5903" s="67"/>
    </row>
    <row r="5904" spans="1:8" s="2" customFormat="1" x14ac:dyDescent="0.25">
      <c r="A5904" t="s">
        <v>1053</v>
      </c>
      <c r="B5904"/>
      <c r="C5904" t="s">
        <v>6839</v>
      </c>
      <c r="D5904"/>
      <c r="E5904" t="s">
        <v>6884</v>
      </c>
      <c r="F5904" s="67"/>
      <c r="G5904" s="67"/>
      <c r="H5904" s="67"/>
    </row>
    <row r="5905" spans="1:8" s="2" customFormat="1" x14ac:dyDescent="0.25">
      <c r="A5905" t="s">
        <v>1053</v>
      </c>
      <c r="B5905"/>
      <c r="C5905" t="s">
        <v>6839</v>
      </c>
      <c r="D5905"/>
      <c r="E5905" t="s">
        <v>6885</v>
      </c>
      <c r="F5905" s="67"/>
      <c r="G5905" s="67"/>
      <c r="H5905" s="67"/>
    </row>
    <row r="5906" spans="1:8" s="2" customFormat="1" x14ac:dyDescent="0.25">
      <c r="A5906" t="s">
        <v>1053</v>
      </c>
      <c r="B5906"/>
      <c r="C5906" t="s">
        <v>6839</v>
      </c>
      <c r="D5906"/>
      <c r="E5906" t="s">
        <v>6886</v>
      </c>
      <c r="F5906" s="67"/>
      <c r="G5906" s="67"/>
      <c r="H5906" s="67"/>
    </row>
    <row r="5907" spans="1:8" s="2" customFormat="1" x14ac:dyDescent="0.25">
      <c r="A5907" t="s">
        <v>1053</v>
      </c>
      <c r="B5907"/>
      <c r="C5907" t="s">
        <v>6839</v>
      </c>
      <c r="D5907"/>
      <c r="E5907" t="s">
        <v>6887</v>
      </c>
      <c r="F5907" s="67"/>
      <c r="G5907" s="67"/>
      <c r="H5907" s="67"/>
    </row>
    <row r="5908" spans="1:8" s="2" customFormat="1" x14ac:dyDescent="0.25">
      <c r="A5908" t="s">
        <v>1053</v>
      </c>
      <c r="B5908"/>
      <c r="C5908" t="s">
        <v>6839</v>
      </c>
      <c r="D5908"/>
      <c r="E5908" t="s">
        <v>6888</v>
      </c>
      <c r="F5908" s="67"/>
      <c r="G5908" s="67"/>
      <c r="H5908" s="67"/>
    </row>
    <row r="5909" spans="1:8" s="2" customFormat="1" x14ac:dyDescent="0.25">
      <c r="A5909" t="s">
        <v>1053</v>
      </c>
      <c r="B5909"/>
      <c r="C5909" t="s">
        <v>6839</v>
      </c>
      <c r="D5909"/>
      <c r="E5909" t="s">
        <v>6889</v>
      </c>
      <c r="F5909" s="67"/>
      <c r="G5909" s="67"/>
      <c r="H5909" s="67"/>
    </row>
    <row r="5910" spans="1:8" s="2" customFormat="1" x14ac:dyDescent="0.25">
      <c r="A5910" t="s">
        <v>1053</v>
      </c>
      <c r="B5910"/>
      <c r="C5910" t="s">
        <v>6839</v>
      </c>
      <c r="D5910"/>
      <c r="E5910" t="s">
        <v>1866</v>
      </c>
      <c r="F5910" s="67"/>
      <c r="G5910" s="67"/>
      <c r="H5910" s="67"/>
    </row>
    <row r="5911" spans="1:8" s="2" customFormat="1" x14ac:dyDescent="0.25">
      <c r="A5911" t="s">
        <v>1053</v>
      </c>
      <c r="B5911"/>
      <c r="C5911" t="s">
        <v>6839</v>
      </c>
      <c r="D5911"/>
      <c r="E5911" t="s">
        <v>1497</v>
      </c>
      <c r="F5911" s="67"/>
      <c r="G5911" s="67"/>
      <c r="H5911" s="67"/>
    </row>
    <row r="5912" spans="1:8" s="2" customFormat="1" x14ac:dyDescent="0.25">
      <c r="A5912" t="s">
        <v>1053</v>
      </c>
      <c r="B5912"/>
      <c r="C5912" t="s">
        <v>6839</v>
      </c>
      <c r="D5912"/>
      <c r="E5912" t="s">
        <v>6890</v>
      </c>
      <c r="F5912" s="67"/>
      <c r="G5912" s="67"/>
      <c r="H5912" s="67"/>
    </row>
    <row r="5913" spans="1:8" s="2" customFormat="1" x14ac:dyDescent="0.25">
      <c r="A5913" t="s">
        <v>1053</v>
      </c>
      <c r="B5913"/>
      <c r="C5913" t="s">
        <v>6839</v>
      </c>
      <c r="D5913"/>
      <c r="E5913" t="s">
        <v>6891</v>
      </c>
      <c r="F5913" s="67"/>
      <c r="G5913" s="67"/>
      <c r="H5913" s="67"/>
    </row>
    <row r="5914" spans="1:8" s="2" customFormat="1" x14ac:dyDescent="0.25">
      <c r="A5914" t="s">
        <v>1053</v>
      </c>
      <c r="B5914"/>
      <c r="C5914" t="s">
        <v>910</v>
      </c>
      <c r="D5914"/>
      <c r="E5914" t="s">
        <v>6892</v>
      </c>
      <c r="F5914" s="67"/>
      <c r="G5914" s="67"/>
      <c r="H5914" s="67"/>
    </row>
    <row r="5915" spans="1:8" s="2" customFormat="1" x14ac:dyDescent="0.25">
      <c r="A5915" t="s">
        <v>1053</v>
      </c>
      <c r="B5915"/>
      <c r="C5915" t="s">
        <v>910</v>
      </c>
      <c r="D5915"/>
      <c r="E5915" t="s">
        <v>6893</v>
      </c>
      <c r="F5915" s="67"/>
      <c r="G5915" s="67"/>
      <c r="H5915" s="67"/>
    </row>
    <row r="5916" spans="1:8" s="2" customFormat="1" x14ac:dyDescent="0.25">
      <c r="A5916" t="s">
        <v>1053</v>
      </c>
      <c r="B5916"/>
      <c r="C5916" t="s">
        <v>910</v>
      </c>
      <c r="D5916"/>
      <c r="E5916" t="s">
        <v>6894</v>
      </c>
      <c r="F5916" s="67"/>
      <c r="G5916" s="67"/>
      <c r="H5916" s="67"/>
    </row>
    <row r="5917" spans="1:8" s="2" customFormat="1" x14ac:dyDescent="0.25">
      <c r="A5917" t="s">
        <v>1053</v>
      </c>
      <c r="B5917"/>
      <c r="C5917" t="s">
        <v>910</v>
      </c>
      <c r="D5917"/>
      <c r="E5917" t="s">
        <v>6895</v>
      </c>
      <c r="F5917" s="67"/>
      <c r="G5917" s="67"/>
      <c r="H5917" s="67"/>
    </row>
    <row r="5918" spans="1:8" s="2" customFormat="1" x14ac:dyDescent="0.25">
      <c r="A5918" t="s">
        <v>1053</v>
      </c>
      <c r="B5918"/>
      <c r="C5918" t="s">
        <v>910</v>
      </c>
      <c r="D5918"/>
      <c r="E5918" t="s">
        <v>6896</v>
      </c>
      <c r="F5918" s="67"/>
      <c r="G5918" s="67"/>
      <c r="H5918" s="67"/>
    </row>
    <row r="5919" spans="1:8" s="2" customFormat="1" x14ac:dyDescent="0.25">
      <c r="A5919" t="s">
        <v>1053</v>
      </c>
      <c r="B5919"/>
      <c r="C5919" t="s">
        <v>910</v>
      </c>
      <c r="D5919"/>
      <c r="E5919" t="s">
        <v>6897</v>
      </c>
      <c r="F5919" s="67"/>
      <c r="G5919" s="67"/>
      <c r="H5919" s="67"/>
    </row>
    <row r="5920" spans="1:8" s="2" customFormat="1" x14ac:dyDescent="0.25">
      <c r="A5920" t="s">
        <v>1053</v>
      </c>
      <c r="B5920"/>
      <c r="C5920" t="s">
        <v>910</v>
      </c>
      <c r="D5920"/>
      <c r="E5920" t="s">
        <v>6898</v>
      </c>
      <c r="F5920" s="67"/>
      <c r="G5920" s="67"/>
      <c r="H5920" s="67"/>
    </row>
    <row r="5921" spans="1:8" s="2" customFormat="1" x14ac:dyDescent="0.25">
      <c r="A5921" t="s">
        <v>1053</v>
      </c>
      <c r="B5921"/>
      <c r="C5921" t="s">
        <v>910</v>
      </c>
      <c r="D5921"/>
      <c r="E5921" t="s">
        <v>6899</v>
      </c>
      <c r="F5921" s="67"/>
      <c r="G5921" s="67"/>
      <c r="H5921" s="67"/>
    </row>
    <row r="5922" spans="1:8" s="2" customFormat="1" x14ac:dyDescent="0.25">
      <c r="A5922" t="s">
        <v>1053</v>
      </c>
      <c r="B5922"/>
      <c r="C5922" t="s">
        <v>910</v>
      </c>
      <c r="D5922"/>
      <c r="E5922" t="s">
        <v>6900</v>
      </c>
      <c r="F5922" s="67"/>
      <c r="G5922" s="67"/>
      <c r="H5922" s="67"/>
    </row>
    <row r="5923" spans="1:8" s="2" customFormat="1" x14ac:dyDescent="0.25">
      <c r="A5923" t="s">
        <v>1053</v>
      </c>
      <c r="B5923"/>
      <c r="C5923" t="s">
        <v>910</v>
      </c>
      <c r="D5923"/>
      <c r="E5923" t="s">
        <v>6901</v>
      </c>
      <c r="F5923" s="67"/>
      <c r="G5923" s="67"/>
      <c r="H5923" s="67"/>
    </row>
    <row r="5924" spans="1:8" s="2" customFormat="1" x14ac:dyDescent="0.25">
      <c r="A5924" t="s">
        <v>1053</v>
      </c>
      <c r="B5924"/>
      <c r="C5924" t="s">
        <v>910</v>
      </c>
      <c r="D5924"/>
      <c r="E5924" t="s">
        <v>6902</v>
      </c>
      <c r="F5924" s="67"/>
      <c r="G5924" s="67"/>
      <c r="H5924" s="67"/>
    </row>
    <row r="5925" spans="1:8" s="2" customFormat="1" x14ac:dyDescent="0.25">
      <c r="A5925" t="s">
        <v>1053</v>
      </c>
      <c r="B5925"/>
      <c r="C5925" t="s">
        <v>910</v>
      </c>
      <c r="D5925"/>
      <c r="E5925" t="s">
        <v>6903</v>
      </c>
      <c r="F5925" s="67"/>
      <c r="G5925" s="67"/>
      <c r="H5925" s="67"/>
    </row>
    <row r="5926" spans="1:8" s="2" customFormat="1" x14ac:dyDescent="0.25">
      <c r="A5926" t="s">
        <v>1053</v>
      </c>
      <c r="B5926"/>
      <c r="C5926" t="s">
        <v>910</v>
      </c>
      <c r="D5926"/>
      <c r="E5926" t="s">
        <v>6904</v>
      </c>
      <c r="F5926" s="67"/>
      <c r="G5926" s="67"/>
      <c r="H5926" s="67"/>
    </row>
    <row r="5927" spans="1:8" s="2" customFormat="1" x14ac:dyDescent="0.25">
      <c r="A5927" t="s">
        <v>1053</v>
      </c>
      <c r="B5927"/>
      <c r="C5927" t="s">
        <v>910</v>
      </c>
      <c r="D5927"/>
      <c r="E5927" t="s">
        <v>6905</v>
      </c>
      <c r="F5927" s="67"/>
      <c r="G5927" s="67"/>
      <c r="H5927" s="67"/>
    </row>
    <row r="5928" spans="1:8" s="2" customFormat="1" x14ac:dyDescent="0.25">
      <c r="A5928" t="s">
        <v>1053</v>
      </c>
      <c r="B5928"/>
      <c r="C5928" t="s">
        <v>910</v>
      </c>
      <c r="D5928"/>
      <c r="E5928" t="s">
        <v>6906</v>
      </c>
      <c r="F5928" s="67"/>
      <c r="G5928" s="67"/>
      <c r="H5928" s="67"/>
    </row>
    <row r="5929" spans="1:8" s="2" customFormat="1" x14ac:dyDescent="0.25">
      <c r="A5929" t="s">
        <v>1053</v>
      </c>
      <c r="B5929"/>
      <c r="C5929" t="s">
        <v>910</v>
      </c>
      <c r="D5929"/>
      <c r="E5929" t="s">
        <v>6907</v>
      </c>
      <c r="F5929" s="67"/>
      <c r="G5929" s="67"/>
      <c r="H5929" s="67"/>
    </row>
    <row r="5930" spans="1:8" s="2" customFormat="1" x14ac:dyDescent="0.25">
      <c r="A5930" t="s">
        <v>1053</v>
      </c>
      <c r="B5930"/>
      <c r="C5930" t="s">
        <v>910</v>
      </c>
      <c r="D5930"/>
      <c r="E5930" t="s">
        <v>6908</v>
      </c>
      <c r="F5930" s="67"/>
      <c r="G5930" s="67"/>
      <c r="H5930" s="67"/>
    </row>
    <row r="5931" spans="1:8" s="2" customFormat="1" x14ac:dyDescent="0.25">
      <c r="A5931" t="s">
        <v>1053</v>
      </c>
      <c r="B5931"/>
      <c r="C5931" t="s">
        <v>910</v>
      </c>
      <c r="D5931"/>
      <c r="E5931" t="s">
        <v>6909</v>
      </c>
      <c r="F5931" s="67"/>
      <c r="G5931" s="67"/>
      <c r="H5931" s="67"/>
    </row>
    <row r="5932" spans="1:8" s="2" customFormat="1" x14ac:dyDescent="0.25">
      <c r="A5932" t="s">
        <v>1053</v>
      </c>
      <c r="B5932"/>
      <c r="C5932" t="s">
        <v>912</v>
      </c>
      <c r="D5932"/>
      <c r="E5932" t="s">
        <v>2868</v>
      </c>
      <c r="F5932" s="67"/>
      <c r="G5932" s="67"/>
      <c r="H5932" s="67"/>
    </row>
    <row r="5933" spans="1:8" s="2" customFormat="1" x14ac:dyDescent="0.25">
      <c r="A5933" t="s">
        <v>1053</v>
      </c>
      <c r="B5933"/>
      <c r="C5933" t="s">
        <v>912</v>
      </c>
      <c r="D5933"/>
      <c r="E5933" t="s">
        <v>6910</v>
      </c>
      <c r="F5933" s="67"/>
      <c r="G5933" s="67"/>
      <c r="H5933" s="67"/>
    </row>
    <row r="5934" spans="1:8" s="2" customFormat="1" x14ac:dyDescent="0.25">
      <c r="A5934" t="s">
        <v>1053</v>
      </c>
      <c r="B5934"/>
      <c r="C5934" t="s">
        <v>912</v>
      </c>
      <c r="D5934"/>
      <c r="E5934" t="s">
        <v>6911</v>
      </c>
      <c r="F5934" s="67"/>
      <c r="G5934" s="67"/>
      <c r="H5934" s="67"/>
    </row>
    <row r="5935" spans="1:8" s="2" customFormat="1" x14ac:dyDescent="0.25">
      <c r="A5935" t="s">
        <v>1053</v>
      </c>
      <c r="B5935"/>
      <c r="C5935" t="s">
        <v>912</v>
      </c>
      <c r="D5935"/>
      <c r="E5935" t="s">
        <v>6912</v>
      </c>
      <c r="F5935" s="67"/>
      <c r="G5935" s="67"/>
      <c r="H5935" s="67"/>
    </row>
    <row r="5936" spans="1:8" s="2" customFormat="1" x14ac:dyDescent="0.25">
      <c r="A5936" t="s">
        <v>1053</v>
      </c>
      <c r="B5936"/>
      <c r="C5936" t="s">
        <v>912</v>
      </c>
      <c r="D5936"/>
      <c r="E5936" t="s">
        <v>6913</v>
      </c>
      <c r="F5936" s="67"/>
      <c r="G5936" s="67"/>
      <c r="H5936" s="67"/>
    </row>
    <row r="5937" spans="1:8" s="2" customFormat="1" x14ac:dyDescent="0.25">
      <c r="A5937" t="s">
        <v>1053</v>
      </c>
      <c r="B5937"/>
      <c r="C5937" t="s">
        <v>912</v>
      </c>
      <c r="D5937"/>
      <c r="E5937" t="s">
        <v>6914</v>
      </c>
      <c r="F5937" s="67"/>
      <c r="G5937" s="67"/>
      <c r="H5937" s="67"/>
    </row>
    <row r="5938" spans="1:8" s="2" customFormat="1" x14ac:dyDescent="0.25">
      <c r="A5938" t="s">
        <v>1053</v>
      </c>
      <c r="B5938"/>
      <c r="C5938" t="s">
        <v>912</v>
      </c>
      <c r="D5938"/>
      <c r="E5938" t="s">
        <v>6915</v>
      </c>
      <c r="F5938" s="67"/>
      <c r="G5938" s="67"/>
      <c r="H5938" s="67"/>
    </row>
    <row r="5939" spans="1:8" s="2" customFormat="1" x14ac:dyDescent="0.25">
      <c r="A5939" t="s">
        <v>1053</v>
      </c>
      <c r="B5939"/>
      <c r="C5939" t="s">
        <v>912</v>
      </c>
      <c r="D5939"/>
      <c r="E5939" t="s">
        <v>6916</v>
      </c>
      <c r="F5939" s="67"/>
      <c r="G5939" s="67"/>
      <c r="H5939" s="67"/>
    </row>
    <row r="5940" spans="1:8" s="2" customFormat="1" x14ac:dyDescent="0.25">
      <c r="A5940" t="s">
        <v>1053</v>
      </c>
      <c r="B5940"/>
      <c r="C5940" t="s">
        <v>912</v>
      </c>
      <c r="D5940"/>
      <c r="E5940" t="s">
        <v>6917</v>
      </c>
      <c r="F5940" s="67"/>
      <c r="G5940" s="67"/>
      <c r="H5940" s="67"/>
    </row>
    <row r="5941" spans="1:8" s="2" customFormat="1" x14ac:dyDescent="0.25">
      <c r="A5941" t="s">
        <v>1053</v>
      </c>
      <c r="B5941"/>
      <c r="C5941" t="s">
        <v>912</v>
      </c>
      <c r="D5941"/>
      <c r="E5941" t="s">
        <v>6918</v>
      </c>
      <c r="F5941" s="67"/>
      <c r="G5941" s="67"/>
      <c r="H5941" s="67"/>
    </row>
    <row r="5942" spans="1:8" s="2" customFormat="1" x14ac:dyDescent="0.25">
      <c r="A5942" t="s">
        <v>1053</v>
      </c>
      <c r="B5942"/>
      <c r="C5942" t="s">
        <v>912</v>
      </c>
      <c r="D5942"/>
      <c r="E5942" t="s">
        <v>6919</v>
      </c>
      <c r="F5942" s="67"/>
      <c r="G5942" s="67"/>
      <c r="H5942" s="67"/>
    </row>
    <row r="5943" spans="1:8" s="2" customFormat="1" x14ac:dyDescent="0.25">
      <c r="A5943" t="s">
        <v>1053</v>
      </c>
      <c r="B5943"/>
      <c r="C5943" t="s">
        <v>912</v>
      </c>
      <c r="D5943"/>
      <c r="E5943" t="s">
        <v>6920</v>
      </c>
      <c r="F5943" s="67"/>
      <c r="G5943" s="67"/>
      <c r="H5943" s="67"/>
    </row>
    <row r="5944" spans="1:8" s="2" customFormat="1" x14ac:dyDescent="0.25">
      <c r="A5944" t="s">
        <v>1053</v>
      </c>
      <c r="B5944"/>
      <c r="C5944" t="s">
        <v>912</v>
      </c>
      <c r="D5944"/>
      <c r="E5944" t="s">
        <v>6921</v>
      </c>
      <c r="F5944" s="67"/>
      <c r="G5944" s="67"/>
      <c r="H5944" s="67"/>
    </row>
    <row r="5945" spans="1:8" s="2" customFormat="1" x14ac:dyDescent="0.25">
      <c r="A5945" t="s">
        <v>1053</v>
      </c>
      <c r="B5945"/>
      <c r="C5945" t="s">
        <v>912</v>
      </c>
      <c r="D5945"/>
      <c r="E5945" t="s">
        <v>6922</v>
      </c>
      <c r="F5945" s="67"/>
      <c r="G5945" s="67"/>
      <c r="H5945" s="67"/>
    </row>
    <row r="5946" spans="1:8" s="2" customFormat="1" x14ac:dyDescent="0.25">
      <c r="A5946" t="s">
        <v>1053</v>
      </c>
      <c r="B5946"/>
      <c r="C5946" t="s">
        <v>912</v>
      </c>
      <c r="D5946"/>
      <c r="E5946" t="s">
        <v>6923</v>
      </c>
      <c r="F5946" s="67"/>
      <c r="G5946" s="67"/>
      <c r="H5946" s="67"/>
    </row>
    <row r="5947" spans="1:8" s="2" customFormat="1" x14ac:dyDescent="0.25">
      <c r="A5947" t="s">
        <v>1053</v>
      </c>
      <c r="B5947"/>
      <c r="C5947" t="s">
        <v>912</v>
      </c>
      <c r="D5947"/>
      <c r="E5947" t="s">
        <v>6924</v>
      </c>
      <c r="F5947" s="67"/>
      <c r="G5947" s="67"/>
      <c r="H5947" s="67"/>
    </row>
    <row r="5948" spans="1:8" s="2" customFormat="1" x14ac:dyDescent="0.25">
      <c r="A5948" t="s">
        <v>1053</v>
      </c>
      <c r="B5948"/>
      <c r="C5948" t="s">
        <v>912</v>
      </c>
      <c r="D5948"/>
      <c r="E5948" t="s">
        <v>6925</v>
      </c>
      <c r="F5948" s="67"/>
      <c r="G5948" s="67"/>
      <c r="H5948" s="67"/>
    </row>
    <row r="5949" spans="1:8" s="2" customFormat="1" x14ac:dyDescent="0.25">
      <c r="A5949" t="s">
        <v>1053</v>
      </c>
      <c r="B5949"/>
      <c r="C5949" t="s">
        <v>912</v>
      </c>
      <c r="D5949"/>
      <c r="E5949" t="s">
        <v>6545</v>
      </c>
      <c r="F5949" s="67"/>
      <c r="G5949" s="67"/>
      <c r="H5949" s="67"/>
    </row>
    <row r="5950" spans="1:8" s="2" customFormat="1" x14ac:dyDescent="0.25">
      <c r="A5950" t="s">
        <v>1053</v>
      </c>
      <c r="B5950"/>
      <c r="C5950" t="s">
        <v>912</v>
      </c>
      <c r="D5950"/>
      <c r="E5950" t="s">
        <v>6545</v>
      </c>
      <c r="F5950" s="67"/>
      <c r="G5950" s="67"/>
      <c r="H5950" s="67"/>
    </row>
    <row r="5951" spans="1:8" s="2" customFormat="1" x14ac:dyDescent="0.25">
      <c r="A5951" t="s">
        <v>1053</v>
      </c>
      <c r="B5951"/>
      <c r="C5951" t="s">
        <v>912</v>
      </c>
      <c r="D5951"/>
      <c r="E5951" t="s">
        <v>6926</v>
      </c>
      <c r="F5951" s="67"/>
      <c r="G5951" s="67"/>
      <c r="H5951" s="67"/>
    </row>
    <row r="5952" spans="1:8" s="2" customFormat="1" x14ac:dyDescent="0.25">
      <c r="A5952" t="s">
        <v>1053</v>
      </c>
      <c r="B5952"/>
      <c r="C5952" t="s">
        <v>912</v>
      </c>
      <c r="D5952"/>
      <c r="E5952" t="s">
        <v>6927</v>
      </c>
      <c r="F5952" s="67"/>
      <c r="G5952" s="67"/>
      <c r="H5952" s="67"/>
    </row>
    <row r="5953" spans="1:8" s="2" customFormat="1" x14ac:dyDescent="0.25">
      <c r="A5953" t="s">
        <v>1053</v>
      </c>
      <c r="B5953"/>
      <c r="C5953" t="s">
        <v>912</v>
      </c>
      <c r="D5953"/>
      <c r="E5953" t="s">
        <v>6928</v>
      </c>
      <c r="F5953" s="67"/>
      <c r="G5953" s="67"/>
      <c r="H5953" s="67"/>
    </row>
    <row r="5954" spans="1:8" s="2" customFormat="1" x14ac:dyDescent="0.25">
      <c r="A5954" t="s">
        <v>1053</v>
      </c>
      <c r="B5954"/>
      <c r="C5954" t="s">
        <v>912</v>
      </c>
      <c r="D5954"/>
      <c r="E5954" t="s">
        <v>6929</v>
      </c>
      <c r="F5954" s="67"/>
      <c r="G5954" s="67"/>
      <c r="H5954" s="67"/>
    </row>
    <row r="5955" spans="1:8" s="2" customFormat="1" x14ac:dyDescent="0.25">
      <c r="A5955" t="s">
        <v>1053</v>
      </c>
      <c r="B5955"/>
      <c r="C5955" t="s">
        <v>912</v>
      </c>
      <c r="D5955"/>
      <c r="E5955" t="s">
        <v>6193</v>
      </c>
      <c r="F5955" s="67"/>
      <c r="G5955" s="67"/>
      <c r="H5955" s="67"/>
    </row>
    <row r="5956" spans="1:8" s="2" customFormat="1" x14ac:dyDescent="0.25">
      <c r="A5956" t="s">
        <v>1053</v>
      </c>
      <c r="B5956"/>
      <c r="C5956" t="s">
        <v>912</v>
      </c>
      <c r="D5956"/>
      <c r="E5956" t="s">
        <v>6930</v>
      </c>
      <c r="F5956" s="67"/>
      <c r="G5956" s="67"/>
      <c r="H5956" s="67"/>
    </row>
    <row r="5957" spans="1:8" s="2" customFormat="1" x14ac:dyDescent="0.25">
      <c r="A5957" t="s">
        <v>1053</v>
      </c>
      <c r="B5957"/>
      <c r="C5957" t="s">
        <v>912</v>
      </c>
      <c r="D5957"/>
      <c r="E5957" t="s">
        <v>6931</v>
      </c>
      <c r="F5957" s="67"/>
      <c r="G5957" s="67"/>
      <c r="H5957" s="67"/>
    </row>
    <row r="5958" spans="1:8" s="2" customFormat="1" x14ac:dyDescent="0.25">
      <c r="A5958" t="s">
        <v>1053</v>
      </c>
      <c r="B5958"/>
      <c r="C5958" t="s">
        <v>912</v>
      </c>
      <c r="D5958"/>
      <c r="E5958" t="s">
        <v>6932</v>
      </c>
      <c r="F5958" s="67"/>
      <c r="G5958" s="67"/>
      <c r="H5958" s="67"/>
    </row>
    <row r="5959" spans="1:8" s="2" customFormat="1" x14ac:dyDescent="0.25">
      <c r="A5959" t="s">
        <v>1053</v>
      </c>
      <c r="B5959"/>
      <c r="C5959" t="s">
        <v>6933</v>
      </c>
      <c r="D5959"/>
      <c r="E5959" t="s">
        <v>6934</v>
      </c>
      <c r="F5959" s="67"/>
      <c r="G5959" s="67"/>
      <c r="H5959" s="67"/>
    </row>
    <row r="5960" spans="1:8" s="2" customFormat="1" x14ac:dyDescent="0.25">
      <c r="A5960" t="s">
        <v>1053</v>
      </c>
      <c r="B5960"/>
      <c r="C5960" t="s">
        <v>914</v>
      </c>
      <c r="D5960" t="s">
        <v>6009</v>
      </c>
      <c r="E5960" t="s">
        <v>6935</v>
      </c>
      <c r="F5960" s="67"/>
      <c r="G5960" s="67"/>
      <c r="H5960" s="67"/>
    </row>
    <row r="5961" spans="1:8" s="2" customFormat="1" x14ac:dyDescent="0.25">
      <c r="A5961" t="s">
        <v>1053</v>
      </c>
      <c r="B5961"/>
      <c r="C5961" t="s">
        <v>914</v>
      </c>
      <c r="D5961" t="s">
        <v>6009</v>
      </c>
      <c r="E5961" t="s">
        <v>6936</v>
      </c>
      <c r="F5961" s="67"/>
      <c r="G5961" s="67"/>
      <c r="H5961" s="67"/>
    </row>
    <row r="5962" spans="1:8" s="2" customFormat="1" x14ac:dyDescent="0.25">
      <c r="A5962" t="s">
        <v>1053</v>
      </c>
      <c r="B5962"/>
      <c r="C5962" t="s">
        <v>914</v>
      </c>
      <c r="D5962" t="s">
        <v>6009</v>
      </c>
      <c r="E5962" t="s">
        <v>6937</v>
      </c>
      <c r="F5962" s="67"/>
      <c r="G5962" s="67"/>
      <c r="H5962" s="67"/>
    </row>
    <row r="5963" spans="1:8" s="2" customFormat="1" x14ac:dyDescent="0.25">
      <c r="A5963" t="s">
        <v>1053</v>
      </c>
      <c r="B5963"/>
      <c r="C5963" t="s">
        <v>914</v>
      </c>
      <c r="D5963" t="s">
        <v>6009</v>
      </c>
      <c r="E5963" t="s">
        <v>6938</v>
      </c>
      <c r="F5963" s="67"/>
      <c r="G5963" s="67"/>
      <c r="H5963" s="67"/>
    </row>
    <row r="5964" spans="1:8" s="2" customFormat="1" x14ac:dyDescent="0.25">
      <c r="A5964" t="s">
        <v>1053</v>
      </c>
      <c r="B5964"/>
      <c r="C5964" t="s">
        <v>914</v>
      </c>
      <c r="D5964" t="s">
        <v>6009</v>
      </c>
      <c r="E5964" t="s">
        <v>6939</v>
      </c>
      <c r="F5964" s="67"/>
      <c r="G5964" s="67"/>
      <c r="H5964" s="67"/>
    </row>
    <row r="5965" spans="1:8" s="2" customFormat="1" x14ac:dyDescent="0.25">
      <c r="A5965" t="s">
        <v>1053</v>
      </c>
      <c r="B5965"/>
      <c r="C5965" t="s">
        <v>914</v>
      </c>
      <c r="D5965" t="s">
        <v>6009</v>
      </c>
      <c r="E5965" t="s">
        <v>6940</v>
      </c>
      <c r="F5965" s="67"/>
      <c r="G5965" s="67"/>
      <c r="H5965" s="67"/>
    </row>
    <row r="5966" spans="1:8" s="2" customFormat="1" x14ac:dyDescent="0.25">
      <c r="A5966" t="s">
        <v>1053</v>
      </c>
      <c r="B5966"/>
      <c r="C5966" t="s">
        <v>914</v>
      </c>
      <c r="D5966" t="s">
        <v>6009</v>
      </c>
      <c r="E5966" t="s">
        <v>6941</v>
      </c>
      <c r="F5966" s="67"/>
      <c r="G5966" s="67"/>
      <c r="H5966" s="67"/>
    </row>
    <row r="5967" spans="1:8" s="2" customFormat="1" x14ac:dyDescent="0.25">
      <c r="A5967" t="s">
        <v>1053</v>
      </c>
      <c r="B5967"/>
      <c r="C5967" t="s">
        <v>914</v>
      </c>
      <c r="D5967" t="s">
        <v>6009</v>
      </c>
      <c r="E5967" t="s">
        <v>6942</v>
      </c>
      <c r="F5967" s="67"/>
      <c r="G5967" s="67"/>
      <c r="H5967" s="67"/>
    </row>
    <row r="5968" spans="1:8" s="2" customFormat="1" x14ac:dyDescent="0.25">
      <c r="A5968" t="s">
        <v>1053</v>
      </c>
      <c r="B5968"/>
      <c r="C5968" t="s">
        <v>914</v>
      </c>
      <c r="D5968" t="s">
        <v>6009</v>
      </c>
      <c r="E5968" t="s">
        <v>6943</v>
      </c>
      <c r="F5968" s="67"/>
      <c r="G5968" s="67"/>
      <c r="H5968" s="67"/>
    </row>
    <row r="5969" spans="1:8" s="2" customFormat="1" x14ac:dyDescent="0.25">
      <c r="A5969" t="s">
        <v>1053</v>
      </c>
      <c r="B5969"/>
      <c r="C5969" t="s">
        <v>914</v>
      </c>
      <c r="D5969" t="s">
        <v>6009</v>
      </c>
      <c r="E5969" t="s">
        <v>6944</v>
      </c>
      <c r="F5969" s="67"/>
      <c r="G5969" s="67"/>
      <c r="H5969" s="67"/>
    </row>
    <row r="5970" spans="1:8" s="2" customFormat="1" x14ac:dyDescent="0.25">
      <c r="A5970" t="s">
        <v>1053</v>
      </c>
      <c r="B5970"/>
      <c r="C5970" t="s">
        <v>914</v>
      </c>
      <c r="D5970" t="s">
        <v>6009</v>
      </c>
      <c r="E5970" t="s">
        <v>6945</v>
      </c>
      <c r="F5970" s="67"/>
      <c r="G5970" s="67"/>
      <c r="H5970" s="67"/>
    </row>
    <row r="5971" spans="1:8" s="2" customFormat="1" x14ac:dyDescent="0.25">
      <c r="A5971" t="s">
        <v>1053</v>
      </c>
      <c r="B5971"/>
      <c r="C5971" t="s">
        <v>914</v>
      </c>
      <c r="D5971" t="s">
        <v>6009</v>
      </c>
      <c r="E5971" t="s">
        <v>6946</v>
      </c>
      <c r="F5971" s="67"/>
      <c r="G5971" s="67"/>
      <c r="H5971" s="67"/>
    </row>
    <row r="5972" spans="1:8" s="2" customFormat="1" x14ac:dyDescent="0.25">
      <c r="A5972" t="s">
        <v>1053</v>
      </c>
      <c r="B5972"/>
      <c r="C5972" t="s">
        <v>914</v>
      </c>
      <c r="D5972" t="s">
        <v>6009</v>
      </c>
      <c r="E5972" t="s">
        <v>6947</v>
      </c>
      <c r="F5972" s="67"/>
      <c r="G5972" s="67"/>
      <c r="H5972" s="67"/>
    </row>
    <row r="5973" spans="1:8" s="2" customFormat="1" x14ac:dyDescent="0.25">
      <c r="A5973" t="s">
        <v>1053</v>
      </c>
      <c r="B5973"/>
      <c r="C5973" t="s">
        <v>914</v>
      </c>
      <c r="D5973" t="s">
        <v>6009</v>
      </c>
      <c r="E5973" t="s">
        <v>6948</v>
      </c>
      <c r="F5973" s="67"/>
      <c r="G5973" s="67"/>
      <c r="H5973" s="67"/>
    </row>
    <row r="5974" spans="1:8" s="2" customFormat="1" x14ac:dyDescent="0.25">
      <c r="A5974" t="s">
        <v>1053</v>
      </c>
      <c r="B5974"/>
      <c r="C5974" t="s">
        <v>914</v>
      </c>
      <c r="D5974" t="s">
        <v>6009</v>
      </c>
      <c r="E5974" t="s">
        <v>6949</v>
      </c>
      <c r="F5974" s="67"/>
      <c r="G5974" s="67"/>
      <c r="H5974" s="67"/>
    </row>
    <row r="5975" spans="1:8" s="2" customFormat="1" x14ac:dyDescent="0.25">
      <c r="A5975" t="s">
        <v>1053</v>
      </c>
      <c r="B5975"/>
      <c r="C5975" t="s">
        <v>914</v>
      </c>
      <c r="D5975" t="s">
        <v>6009</v>
      </c>
      <c r="E5975" t="s">
        <v>6950</v>
      </c>
      <c r="F5975" s="67"/>
      <c r="G5975" s="67"/>
      <c r="H5975" s="67"/>
    </row>
    <row r="5976" spans="1:8" s="2" customFormat="1" x14ac:dyDescent="0.25">
      <c r="A5976" t="s">
        <v>1053</v>
      </c>
      <c r="B5976"/>
      <c r="C5976" t="s">
        <v>914</v>
      </c>
      <c r="D5976" t="s">
        <v>6009</v>
      </c>
      <c r="E5976" t="s">
        <v>6951</v>
      </c>
      <c r="F5976" s="67"/>
      <c r="G5976" s="67"/>
      <c r="H5976" s="67"/>
    </row>
    <row r="5977" spans="1:8" s="2" customFormat="1" x14ac:dyDescent="0.25">
      <c r="A5977" t="s">
        <v>1053</v>
      </c>
      <c r="B5977"/>
      <c r="C5977" t="s">
        <v>914</v>
      </c>
      <c r="D5977" t="s">
        <v>6009</v>
      </c>
      <c r="E5977" t="s">
        <v>6952</v>
      </c>
      <c r="F5977" s="67"/>
      <c r="G5977" s="67"/>
      <c r="H5977" s="67"/>
    </row>
    <row r="5978" spans="1:8" s="2" customFormat="1" x14ac:dyDescent="0.25">
      <c r="A5978" t="s">
        <v>1053</v>
      </c>
      <c r="B5978"/>
      <c r="C5978" t="s">
        <v>914</v>
      </c>
      <c r="D5978"/>
      <c r="E5978" t="s">
        <v>6953</v>
      </c>
      <c r="F5978" s="67"/>
      <c r="G5978" s="67"/>
      <c r="H5978" s="67"/>
    </row>
    <row r="5979" spans="1:8" s="2" customFormat="1" x14ac:dyDescent="0.25">
      <c r="A5979" t="s">
        <v>1053</v>
      </c>
      <c r="B5979"/>
      <c r="C5979" t="s">
        <v>914</v>
      </c>
      <c r="D5979"/>
      <c r="E5979" t="s">
        <v>6954</v>
      </c>
      <c r="F5979" s="67"/>
      <c r="G5979" s="67"/>
      <c r="H5979" s="67"/>
    </row>
    <row r="5980" spans="1:8" s="2" customFormat="1" x14ac:dyDescent="0.25">
      <c r="A5980" t="s">
        <v>1053</v>
      </c>
      <c r="B5980"/>
      <c r="C5980" t="s">
        <v>914</v>
      </c>
      <c r="D5980"/>
      <c r="E5980" t="s">
        <v>6955</v>
      </c>
      <c r="F5980" s="67"/>
      <c r="G5980" s="67"/>
      <c r="H5980" s="67"/>
    </row>
    <row r="5981" spans="1:8" s="2" customFormat="1" x14ac:dyDescent="0.25">
      <c r="A5981" t="s">
        <v>1053</v>
      </c>
      <c r="B5981"/>
      <c r="C5981" t="s">
        <v>914</v>
      </c>
      <c r="D5981"/>
      <c r="E5981" t="s">
        <v>6956</v>
      </c>
      <c r="F5981" s="67"/>
      <c r="G5981" s="67"/>
      <c r="H5981" s="67"/>
    </row>
    <row r="5982" spans="1:8" s="2" customFormat="1" x14ac:dyDescent="0.25">
      <c r="A5982" t="s">
        <v>1053</v>
      </c>
      <c r="B5982"/>
      <c r="C5982" t="s">
        <v>914</v>
      </c>
      <c r="D5982"/>
      <c r="E5982" t="s">
        <v>6957</v>
      </c>
      <c r="F5982" s="67"/>
      <c r="G5982" s="67"/>
      <c r="H5982" s="67"/>
    </row>
    <row r="5983" spans="1:8" s="2" customFormat="1" x14ac:dyDescent="0.25">
      <c r="A5983" t="s">
        <v>1053</v>
      </c>
      <c r="B5983"/>
      <c r="C5983" t="s">
        <v>914</v>
      </c>
      <c r="D5983"/>
      <c r="E5983" t="s">
        <v>6958</v>
      </c>
      <c r="F5983" s="67"/>
      <c r="G5983" s="67"/>
      <c r="H5983" s="67"/>
    </row>
    <row r="5984" spans="1:8" s="2" customFormat="1" x14ac:dyDescent="0.25">
      <c r="A5984" t="s">
        <v>1053</v>
      </c>
      <c r="B5984"/>
      <c r="C5984" t="s">
        <v>914</v>
      </c>
      <c r="D5984"/>
      <c r="E5984" t="s">
        <v>6959</v>
      </c>
      <c r="F5984" s="67"/>
      <c r="G5984" s="67"/>
      <c r="H5984" s="67"/>
    </row>
    <row r="5985" spans="1:8" s="2" customFormat="1" x14ac:dyDescent="0.25">
      <c r="A5985" t="s">
        <v>1053</v>
      </c>
      <c r="B5985"/>
      <c r="C5985" t="s">
        <v>914</v>
      </c>
      <c r="D5985"/>
      <c r="E5985" t="s">
        <v>6960</v>
      </c>
      <c r="F5985" s="67"/>
      <c r="G5985" s="67"/>
      <c r="H5985" s="67"/>
    </row>
    <row r="5986" spans="1:8" s="2" customFormat="1" x14ac:dyDescent="0.25">
      <c r="A5986" t="s">
        <v>1053</v>
      </c>
      <c r="B5986"/>
      <c r="C5986" t="s">
        <v>914</v>
      </c>
      <c r="D5986"/>
      <c r="E5986" t="s">
        <v>6961</v>
      </c>
      <c r="F5986" s="67"/>
      <c r="G5986" s="67"/>
      <c r="H5986" s="67"/>
    </row>
    <row r="5987" spans="1:8" s="2" customFormat="1" x14ac:dyDescent="0.25">
      <c r="A5987" t="s">
        <v>1053</v>
      </c>
      <c r="B5987"/>
      <c r="C5987" t="s">
        <v>914</v>
      </c>
      <c r="D5987"/>
      <c r="E5987" t="s">
        <v>6962</v>
      </c>
      <c r="F5987" s="67"/>
      <c r="G5987" s="67"/>
      <c r="H5987" s="67"/>
    </row>
    <row r="5988" spans="1:8" s="2" customFormat="1" x14ac:dyDescent="0.25">
      <c r="A5988" t="s">
        <v>1053</v>
      </c>
      <c r="B5988"/>
      <c r="C5988" t="s">
        <v>914</v>
      </c>
      <c r="D5988"/>
      <c r="E5988" t="s">
        <v>6963</v>
      </c>
      <c r="F5988" s="67"/>
      <c r="G5988" s="67"/>
      <c r="H5988" s="67"/>
    </row>
    <row r="5989" spans="1:8" s="2" customFormat="1" x14ac:dyDescent="0.25">
      <c r="A5989" t="s">
        <v>1053</v>
      </c>
      <c r="B5989"/>
      <c r="C5989" t="s">
        <v>914</v>
      </c>
      <c r="D5989"/>
      <c r="E5989" t="s">
        <v>6964</v>
      </c>
      <c r="F5989" s="67"/>
      <c r="G5989" s="67"/>
      <c r="H5989" s="67"/>
    </row>
    <row r="5990" spans="1:8" s="2" customFormat="1" x14ac:dyDescent="0.25">
      <c r="A5990" t="s">
        <v>1053</v>
      </c>
      <c r="B5990"/>
      <c r="C5990" t="s">
        <v>914</v>
      </c>
      <c r="D5990"/>
      <c r="E5990" t="s">
        <v>6965</v>
      </c>
      <c r="F5990" s="67"/>
      <c r="G5990" s="67"/>
      <c r="H5990" s="67"/>
    </row>
    <row r="5991" spans="1:8" s="2" customFormat="1" x14ac:dyDescent="0.25">
      <c r="A5991" t="s">
        <v>1053</v>
      </c>
      <c r="B5991"/>
      <c r="C5991" t="s">
        <v>914</v>
      </c>
      <c r="D5991"/>
      <c r="E5991" t="s">
        <v>6966</v>
      </c>
      <c r="F5991" s="67"/>
      <c r="G5991" s="67"/>
      <c r="H5991" s="67"/>
    </row>
    <row r="5992" spans="1:8" s="2" customFormat="1" x14ac:dyDescent="0.25">
      <c r="A5992" t="s">
        <v>1053</v>
      </c>
      <c r="B5992"/>
      <c r="C5992" t="s">
        <v>914</v>
      </c>
      <c r="D5992"/>
      <c r="E5992" t="s">
        <v>6967</v>
      </c>
      <c r="F5992" s="67"/>
      <c r="G5992" s="67"/>
      <c r="H5992" s="67"/>
    </row>
    <row r="5993" spans="1:8" s="2" customFormat="1" x14ac:dyDescent="0.25">
      <c r="A5993" t="s">
        <v>1053</v>
      </c>
      <c r="B5993"/>
      <c r="C5993" t="s">
        <v>6968</v>
      </c>
      <c r="D5993" t="s">
        <v>6009</v>
      </c>
      <c r="E5993" t="s">
        <v>6969</v>
      </c>
      <c r="F5993" s="67"/>
      <c r="G5993" s="67"/>
      <c r="H5993" s="67"/>
    </row>
    <row r="5994" spans="1:8" s="2" customFormat="1" x14ac:dyDescent="0.25">
      <c r="A5994" t="s">
        <v>1053</v>
      </c>
      <c r="B5994"/>
      <c r="C5994" t="s">
        <v>919</v>
      </c>
      <c r="D5994"/>
      <c r="E5994" t="s">
        <v>6970</v>
      </c>
      <c r="F5994" s="67"/>
      <c r="G5994" s="67"/>
      <c r="H5994" s="67"/>
    </row>
    <row r="5995" spans="1:8" s="2" customFormat="1" x14ac:dyDescent="0.25">
      <c r="A5995" t="s">
        <v>1053</v>
      </c>
      <c r="B5995"/>
      <c r="C5995" t="s">
        <v>919</v>
      </c>
      <c r="D5995"/>
      <c r="E5995" t="s">
        <v>6971</v>
      </c>
      <c r="F5995" s="67"/>
      <c r="G5995" s="67"/>
      <c r="H5995" s="67"/>
    </row>
    <row r="5996" spans="1:8" s="2" customFormat="1" x14ac:dyDescent="0.25">
      <c r="A5996" t="s">
        <v>1053</v>
      </c>
      <c r="B5996"/>
      <c r="C5996" t="s">
        <v>919</v>
      </c>
      <c r="D5996"/>
      <c r="E5996" t="s">
        <v>6972</v>
      </c>
      <c r="F5996" s="67"/>
      <c r="G5996" s="67"/>
      <c r="H5996" s="67"/>
    </row>
    <row r="5997" spans="1:8" s="2" customFormat="1" x14ac:dyDescent="0.25">
      <c r="A5997" t="s">
        <v>1053</v>
      </c>
      <c r="B5997"/>
      <c r="C5997" t="s">
        <v>919</v>
      </c>
      <c r="D5997"/>
      <c r="E5997" t="s">
        <v>6973</v>
      </c>
      <c r="F5997" s="67"/>
      <c r="G5997" s="67"/>
      <c r="H5997" s="67"/>
    </row>
    <row r="5998" spans="1:8" s="2" customFormat="1" x14ac:dyDescent="0.25">
      <c r="A5998" t="s">
        <v>1053</v>
      </c>
      <c r="B5998"/>
      <c r="C5998" t="s">
        <v>919</v>
      </c>
      <c r="D5998"/>
      <c r="E5998" t="s">
        <v>6974</v>
      </c>
      <c r="F5998" s="67"/>
      <c r="G5998" s="67"/>
      <c r="H5998" s="67"/>
    </row>
    <row r="5999" spans="1:8" s="2" customFormat="1" x14ac:dyDescent="0.25">
      <c r="A5999" t="s">
        <v>1053</v>
      </c>
      <c r="B5999"/>
      <c r="C5999" t="s">
        <v>919</v>
      </c>
      <c r="D5999"/>
      <c r="E5999" t="s">
        <v>6975</v>
      </c>
      <c r="F5999" s="67"/>
      <c r="G5999" s="67"/>
      <c r="H5999" s="67"/>
    </row>
    <row r="6000" spans="1:8" s="2" customFormat="1" x14ac:dyDescent="0.25">
      <c r="A6000" t="s">
        <v>1053</v>
      </c>
      <c r="B6000"/>
      <c r="C6000" t="s">
        <v>919</v>
      </c>
      <c r="D6000"/>
      <c r="E6000" t="s">
        <v>6976</v>
      </c>
      <c r="F6000" s="67"/>
      <c r="G6000" s="67"/>
      <c r="H6000" s="67"/>
    </row>
    <row r="6001" spans="1:8" s="2" customFormat="1" x14ac:dyDescent="0.25">
      <c r="A6001" t="s">
        <v>1053</v>
      </c>
      <c r="B6001"/>
      <c r="C6001" t="s">
        <v>919</v>
      </c>
      <c r="D6001"/>
      <c r="E6001" t="s">
        <v>6977</v>
      </c>
      <c r="F6001" s="67"/>
      <c r="G6001" s="67"/>
      <c r="H6001" s="67"/>
    </row>
    <row r="6002" spans="1:8" s="2" customFormat="1" x14ac:dyDescent="0.25">
      <c r="A6002" t="s">
        <v>1053</v>
      </c>
      <c r="B6002"/>
      <c r="C6002" t="s">
        <v>919</v>
      </c>
      <c r="D6002"/>
      <c r="E6002" t="s">
        <v>6978</v>
      </c>
      <c r="F6002" s="67"/>
      <c r="G6002" s="67"/>
      <c r="H6002" s="67"/>
    </row>
    <row r="6003" spans="1:8" s="2" customFormat="1" x14ac:dyDescent="0.25">
      <c r="A6003" t="s">
        <v>1053</v>
      </c>
      <c r="B6003"/>
      <c r="C6003" t="s">
        <v>919</v>
      </c>
      <c r="D6003"/>
      <c r="E6003" t="s">
        <v>1982</v>
      </c>
      <c r="F6003" s="67"/>
      <c r="G6003" s="67"/>
      <c r="H6003" s="67"/>
    </row>
    <row r="6004" spans="1:8" s="2" customFormat="1" x14ac:dyDescent="0.25">
      <c r="A6004" t="s">
        <v>1053</v>
      </c>
      <c r="B6004"/>
      <c r="C6004" t="s">
        <v>919</v>
      </c>
      <c r="D6004"/>
      <c r="E6004" t="s">
        <v>6979</v>
      </c>
      <c r="F6004" s="67"/>
      <c r="G6004" s="67"/>
      <c r="H6004" s="67"/>
    </row>
    <row r="6005" spans="1:8" s="2" customFormat="1" x14ac:dyDescent="0.25">
      <c r="A6005" t="s">
        <v>1053</v>
      </c>
      <c r="B6005"/>
      <c r="C6005" t="s">
        <v>919</v>
      </c>
      <c r="D6005"/>
      <c r="E6005" t="s">
        <v>6980</v>
      </c>
      <c r="F6005" s="67"/>
      <c r="G6005" s="67"/>
      <c r="H6005" s="67"/>
    </row>
    <row r="6006" spans="1:8" s="2" customFormat="1" x14ac:dyDescent="0.25">
      <c r="A6006" t="s">
        <v>1053</v>
      </c>
      <c r="B6006"/>
      <c r="C6006" t="s">
        <v>919</v>
      </c>
      <c r="D6006"/>
      <c r="E6006" t="s">
        <v>6981</v>
      </c>
      <c r="F6006" s="67"/>
      <c r="G6006" s="67"/>
      <c r="H6006" s="67"/>
    </row>
    <row r="6007" spans="1:8" s="2" customFormat="1" x14ac:dyDescent="0.25">
      <c r="A6007" t="s">
        <v>1053</v>
      </c>
      <c r="B6007"/>
      <c r="C6007" t="s">
        <v>919</v>
      </c>
      <c r="D6007"/>
      <c r="E6007" t="s">
        <v>6982</v>
      </c>
      <c r="F6007" s="67"/>
      <c r="G6007" s="67"/>
      <c r="H6007" s="67"/>
    </row>
    <row r="6008" spans="1:8" s="2" customFormat="1" x14ac:dyDescent="0.25">
      <c r="A6008" t="s">
        <v>1053</v>
      </c>
      <c r="B6008"/>
      <c r="C6008" t="s">
        <v>919</v>
      </c>
      <c r="D6008"/>
      <c r="E6008" t="s">
        <v>6983</v>
      </c>
      <c r="F6008" s="67"/>
      <c r="G6008" s="67"/>
      <c r="H6008" s="67"/>
    </row>
    <row r="6009" spans="1:8" s="2" customFormat="1" x14ac:dyDescent="0.25">
      <c r="A6009" t="s">
        <v>1053</v>
      </c>
      <c r="B6009"/>
      <c r="C6009" t="s">
        <v>919</v>
      </c>
      <c r="D6009"/>
      <c r="E6009" t="s">
        <v>6984</v>
      </c>
      <c r="F6009" s="67"/>
      <c r="G6009" s="67"/>
      <c r="H6009" s="67"/>
    </row>
    <row r="6010" spans="1:8" s="2" customFormat="1" x14ac:dyDescent="0.25">
      <c r="A6010" t="s">
        <v>1053</v>
      </c>
      <c r="B6010"/>
      <c r="C6010" t="s">
        <v>919</v>
      </c>
      <c r="D6010"/>
      <c r="E6010" t="s">
        <v>6985</v>
      </c>
      <c r="F6010" s="67"/>
      <c r="G6010" s="67"/>
      <c r="H6010" s="67"/>
    </row>
    <row r="6011" spans="1:8" s="2" customFormat="1" x14ac:dyDescent="0.25">
      <c r="A6011" t="s">
        <v>1053</v>
      </c>
      <c r="B6011"/>
      <c r="C6011" t="s">
        <v>919</v>
      </c>
      <c r="D6011"/>
      <c r="E6011" t="s">
        <v>6986</v>
      </c>
      <c r="F6011" s="67"/>
      <c r="G6011" s="67"/>
      <c r="H6011" s="67"/>
    </row>
    <row r="6012" spans="1:8" s="2" customFormat="1" x14ac:dyDescent="0.25">
      <c r="A6012" t="s">
        <v>1053</v>
      </c>
      <c r="B6012"/>
      <c r="C6012" t="s">
        <v>919</v>
      </c>
      <c r="D6012"/>
      <c r="E6012" t="s">
        <v>6987</v>
      </c>
      <c r="F6012" s="67"/>
      <c r="G6012" s="67"/>
      <c r="H6012" s="67"/>
    </row>
    <row r="6013" spans="1:8" s="2" customFormat="1" x14ac:dyDescent="0.25">
      <c r="A6013" t="s">
        <v>1053</v>
      </c>
      <c r="B6013"/>
      <c r="C6013" t="s">
        <v>919</v>
      </c>
      <c r="D6013"/>
      <c r="E6013" t="s">
        <v>6988</v>
      </c>
      <c r="F6013" s="67"/>
      <c r="G6013" s="67"/>
      <c r="H6013" s="67"/>
    </row>
    <row r="6014" spans="1:8" s="2" customFormat="1" x14ac:dyDescent="0.25">
      <c r="A6014" t="s">
        <v>1053</v>
      </c>
      <c r="B6014"/>
      <c r="C6014" t="s">
        <v>919</v>
      </c>
      <c r="D6014"/>
      <c r="E6014" t="s">
        <v>6989</v>
      </c>
      <c r="F6014" s="67"/>
      <c r="G6014" s="67"/>
      <c r="H6014" s="67"/>
    </row>
    <row r="6015" spans="1:8" s="2" customFormat="1" x14ac:dyDescent="0.25">
      <c r="A6015" t="s">
        <v>1053</v>
      </c>
      <c r="B6015"/>
      <c r="C6015" t="s">
        <v>919</v>
      </c>
      <c r="D6015"/>
      <c r="E6015" t="s">
        <v>6990</v>
      </c>
      <c r="F6015" s="67"/>
      <c r="G6015" s="67"/>
      <c r="H6015" s="67"/>
    </row>
    <row r="6016" spans="1:8" s="2" customFormat="1" x14ac:dyDescent="0.25">
      <c r="A6016" t="s">
        <v>1053</v>
      </c>
      <c r="B6016"/>
      <c r="C6016" t="s">
        <v>919</v>
      </c>
      <c r="D6016"/>
      <c r="E6016" t="s">
        <v>6991</v>
      </c>
      <c r="F6016" s="67"/>
      <c r="G6016" s="67"/>
      <c r="H6016" s="67"/>
    </row>
    <row r="6017" spans="1:8" s="2" customFormat="1" x14ac:dyDescent="0.25">
      <c r="A6017" t="s">
        <v>1053</v>
      </c>
      <c r="B6017"/>
      <c r="C6017" t="s">
        <v>919</v>
      </c>
      <c r="D6017"/>
      <c r="E6017" t="s">
        <v>6992</v>
      </c>
      <c r="F6017" s="67"/>
      <c r="G6017" s="67"/>
      <c r="H6017" s="67"/>
    </row>
    <row r="6018" spans="1:8" s="2" customFormat="1" x14ac:dyDescent="0.25">
      <c r="A6018" t="s">
        <v>1053</v>
      </c>
      <c r="B6018"/>
      <c r="C6018" t="s">
        <v>919</v>
      </c>
      <c r="D6018"/>
      <c r="E6018" t="s">
        <v>6993</v>
      </c>
      <c r="F6018" s="67"/>
      <c r="G6018" s="67"/>
      <c r="H6018" s="67"/>
    </row>
    <row r="6019" spans="1:8" s="2" customFormat="1" x14ac:dyDescent="0.25">
      <c r="A6019" t="s">
        <v>1053</v>
      </c>
      <c r="B6019"/>
      <c r="C6019" t="s">
        <v>919</v>
      </c>
      <c r="D6019"/>
      <c r="E6019" t="s">
        <v>6994</v>
      </c>
      <c r="F6019" s="67"/>
      <c r="G6019" s="67"/>
      <c r="H6019" s="67"/>
    </row>
    <row r="6020" spans="1:8" s="2" customFormat="1" x14ac:dyDescent="0.25">
      <c r="A6020" t="s">
        <v>1053</v>
      </c>
      <c r="B6020"/>
      <c r="C6020" t="s">
        <v>919</v>
      </c>
      <c r="D6020"/>
      <c r="E6020" t="s">
        <v>6995</v>
      </c>
      <c r="F6020" s="67"/>
      <c r="G6020" s="67"/>
      <c r="H6020" s="67"/>
    </row>
    <row r="6021" spans="1:8" s="2" customFormat="1" x14ac:dyDescent="0.25">
      <c r="A6021" t="s">
        <v>1053</v>
      </c>
      <c r="B6021"/>
      <c r="C6021" t="s">
        <v>919</v>
      </c>
      <c r="D6021"/>
      <c r="E6021" t="s">
        <v>6996</v>
      </c>
      <c r="F6021" s="67"/>
      <c r="G6021" s="67"/>
      <c r="H6021" s="67"/>
    </row>
    <row r="6022" spans="1:8" s="2" customFormat="1" x14ac:dyDescent="0.25">
      <c r="A6022" t="s">
        <v>1053</v>
      </c>
      <c r="B6022"/>
      <c r="C6022" t="s">
        <v>919</v>
      </c>
      <c r="D6022"/>
      <c r="E6022" t="s">
        <v>6997</v>
      </c>
      <c r="F6022" s="67"/>
      <c r="G6022" s="67"/>
      <c r="H6022" s="67"/>
    </row>
    <row r="6023" spans="1:8" s="2" customFormat="1" x14ac:dyDescent="0.25">
      <c r="A6023" t="s">
        <v>1053</v>
      </c>
      <c r="B6023"/>
      <c r="C6023" t="s">
        <v>919</v>
      </c>
      <c r="D6023"/>
      <c r="E6023" t="s">
        <v>6998</v>
      </c>
      <c r="F6023" s="67"/>
      <c r="G6023" s="67"/>
      <c r="H6023" s="67"/>
    </row>
    <row r="6024" spans="1:8" s="2" customFormat="1" x14ac:dyDescent="0.25">
      <c r="A6024" t="s">
        <v>1053</v>
      </c>
      <c r="B6024"/>
      <c r="C6024" t="s">
        <v>919</v>
      </c>
      <c r="D6024"/>
      <c r="E6024" t="s">
        <v>6999</v>
      </c>
      <c r="F6024" s="67"/>
      <c r="G6024" s="67"/>
      <c r="H6024" s="67"/>
    </row>
    <row r="6025" spans="1:8" s="2" customFormat="1" x14ac:dyDescent="0.25">
      <c r="A6025" t="s">
        <v>1053</v>
      </c>
      <c r="B6025"/>
      <c r="C6025" t="s">
        <v>919</v>
      </c>
      <c r="D6025"/>
      <c r="E6025" t="s">
        <v>7000</v>
      </c>
      <c r="F6025" s="67"/>
      <c r="G6025" s="67"/>
      <c r="H6025" s="67"/>
    </row>
    <row r="6026" spans="1:8" s="2" customFormat="1" x14ac:dyDescent="0.25">
      <c r="A6026" t="s">
        <v>1053</v>
      </c>
      <c r="B6026"/>
      <c r="C6026" t="s">
        <v>919</v>
      </c>
      <c r="D6026"/>
      <c r="E6026" t="s">
        <v>2260</v>
      </c>
      <c r="F6026" s="67"/>
      <c r="G6026" s="67"/>
      <c r="H6026" s="67"/>
    </row>
    <row r="6027" spans="1:8" s="2" customFormat="1" x14ac:dyDescent="0.25">
      <c r="A6027" t="s">
        <v>1053</v>
      </c>
      <c r="B6027"/>
      <c r="C6027" t="s">
        <v>919</v>
      </c>
      <c r="D6027"/>
      <c r="E6027" t="s">
        <v>7001</v>
      </c>
      <c r="F6027" s="67"/>
      <c r="G6027" s="67"/>
      <c r="H6027" s="67"/>
    </row>
    <row r="6028" spans="1:8" s="2" customFormat="1" x14ac:dyDescent="0.25">
      <c r="A6028" t="s">
        <v>1053</v>
      </c>
      <c r="B6028"/>
      <c r="C6028" t="s">
        <v>919</v>
      </c>
      <c r="D6028"/>
      <c r="E6028" t="s">
        <v>7002</v>
      </c>
      <c r="F6028" s="67"/>
      <c r="G6028" s="67"/>
      <c r="H6028" s="67"/>
    </row>
    <row r="6029" spans="1:8" s="2" customFormat="1" x14ac:dyDescent="0.25">
      <c r="A6029" t="s">
        <v>1053</v>
      </c>
      <c r="B6029"/>
      <c r="C6029" t="s">
        <v>919</v>
      </c>
      <c r="D6029"/>
      <c r="E6029" t="s">
        <v>4048</v>
      </c>
      <c r="F6029" s="67"/>
      <c r="G6029" s="67"/>
      <c r="H6029" s="67"/>
    </row>
    <row r="6030" spans="1:8" s="2" customFormat="1" x14ac:dyDescent="0.25">
      <c r="A6030" t="s">
        <v>1053</v>
      </c>
      <c r="B6030"/>
      <c r="C6030" t="s">
        <v>919</v>
      </c>
      <c r="D6030"/>
      <c r="E6030" t="s">
        <v>7003</v>
      </c>
      <c r="F6030" s="67"/>
      <c r="G6030" s="67"/>
      <c r="H6030" s="67"/>
    </row>
    <row r="6031" spans="1:8" s="2" customFormat="1" x14ac:dyDescent="0.25">
      <c r="A6031" t="s">
        <v>1053</v>
      </c>
      <c r="B6031"/>
      <c r="C6031" t="s">
        <v>919</v>
      </c>
      <c r="D6031"/>
      <c r="E6031" t="s">
        <v>7004</v>
      </c>
      <c r="F6031" s="67"/>
      <c r="G6031" s="67"/>
      <c r="H6031" s="67"/>
    </row>
    <row r="6032" spans="1:8" s="2" customFormat="1" x14ac:dyDescent="0.25">
      <c r="A6032" t="s">
        <v>1053</v>
      </c>
      <c r="B6032"/>
      <c r="C6032" t="s">
        <v>919</v>
      </c>
      <c r="D6032"/>
      <c r="E6032" t="s">
        <v>7005</v>
      </c>
      <c r="F6032" s="67"/>
      <c r="G6032" s="67"/>
      <c r="H6032" s="67"/>
    </row>
    <row r="6033" spans="1:8" s="2" customFormat="1" x14ac:dyDescent="0.25">
      <c r="A6033" t="s">
        <v>1053</v>
      </c>
      <c r="B6033"/>
      <c r="C6033" t="s">
        <v>919</v>
      </c>
      <c r="D6033"/>
      <c r="E6033" t="s">
        <v>7006</v>
      </c>
      <c r="F6033" s="67"/>
      <c r="G6033" s="67"/>
      <c r="H6033" s="67"/>
    </row>
    <row r="6034" spans="1:8" s="2" customFormat="1" x14ac:dyDescent="0.25">
      <c r="A6034" t="s">
        <v>1053</v>
      </c>
      <c r="B6034"/>
      <c r="C6034" t="s">
        <v>919</v>
      </c>
      <c r="D6034"/>
      <c r="E6034" t="s">
        <v>7007</v>
      </c>
      <c r="F6034" s="67"/>
      <c r="G6034" s="67"/>
      <c r="H6034" s="67"/>
    </row>
    <row r="6035" spans="1:8" s="2" customFormat="1" x14ac:dyDescent="0.25">
      <c r="A6035" t="s">
        <v>1053</v>
      </c>
      <c r="B6035"/>
      <c r="C6035" t="s">
        <v>919</v>
      </c>
      <c r="D6035"/>
      <c r="E6035" t="s">
        <v>7008</v>
      </c>
      <c r="F6035" s="67"/>
      <c r="G6035" s="67"/>
      <c r="H6035" s="67"/>
    </row>
    <row r="6036" spans="1:8" s="2" customFormat="1" x14ac:dyDescent="0.25">
      <c r="A6036" t="s">
        <v>1053</v>
      </c>
      <c r="B6036"/>
      <c r="C6036" t="s">
        <v>919</v>
      </c>
      <c r="D6036"/>
      <c r="E6036" t="s">
        <v>7009</v>
      </c>
      <c r="F6036" s="67"/>
      <c r="G6036" s="67"/>
      <c r="H6036" s="67"/>
    </row>
    <row r="6037" spans="1:8" s="2" customFormat="1" x14ac:dyDescent="0.25">
      <c r="A6037" t="s">
        <v>1053</v>
      </c>
      <c r="B6037"/>
      <c r="C6037" t="s">
        <v>919</v>
      </c>
      <c r="D6037"/>
      <c r="E6037" t="s">
        <v>7010</v>
      </c>
      <c r="F6037" s="67"/>
      <c r="G6037" s="67"/>
      <c r="H6037" s="67"/>
    </row>
    <row r="6038" spans="1:8" s="2" customFormat="1" x14ac:dyDescent="0.25">
      <c r="A6038" t="s">
        <v>1053</v>
      </c>
      <c r="B6038"/>
      <c r="C6038" t="s">
        <v>919</v>
      </c>
      <c r="D6038"/>
      <c r="E6038" t="s">
        <v>7011</v>
      </c>
      <c r="F6038" s="67"/>
      <c r="G6038" s="67"/>
      <c r="H6038" s="67"/>
    </row>
    <row r="6039" spans="1:8" s="2" customFormat="1" x14ac:dyDescent="0.25">
      <c r="A6039" t="s">
        <v>1053</v>
      </c>
      <c r="B6039"/>
      <c r="C6039" t="s">
        <v>919</v>
      </c>
      <c r="D6039"/>
      <c r="E6039" t="s">
        <v>7012</v>
      </c>
      <c r="F6039" s="67"/>
      <c r="G6039" s="67"/>
      <c r="H6039" s="67"/>
    </row>
    <row r="6040" spans="1:8" s="2" customFormat="1" x14ac:dyDescent="0.25">
      <c r="A6040" t="s">
        <v>1053</v>
      </c>
      <c r="B6040"/>
      <c r="C6040" t="s">
        <v>919</v>
      </c>
      <c r="D6040"/>
      <c r="E6040" t="s">
        <v>7013</v>
      </c>
      <c r="F6040" s="67"/>
      <c r="G6040" s="67"/>
      <c r="H6040" s="67"/>
    </row>
    <row r="6041" spans="1:8" s="2" customFormat="1" x14ac:dyDescent="0.25">
      <c r="A6041" t="s">
        <v>1053</v>
      </c>
      <c r="B6041"/>
      <c r="C6041" t="s">
        <v>919</v>
      </c>
      <c r="D6041"/>
      <c r="E6041" t="s">
        <v>7014</v>
      </c>
      <c r="F6041" s="67"/>
      <c r="G6041" s="67"/>
      <c r="H6041" s="67"/>
    </row>
    <row r="6042" spans="1:8" s="2" customFormat="1" x14ac:dyDescent="0.25">
      <c r="A6042" t="s">
        <v>1053</v>
      </c>
      <c r="B6042"/>
      <c r="C6042" t="s">
        <v>919</v>
      </c>
      <c r="D6042"/>
      <c r="E6042" t="s">
        <v>7015</v>
      </c>
      <c r="F6042" s="67"/>
      <c r="G6042" s="67"/>
      <c r="H6042" s="67"/>
    </row>
    <row r="6043" spans="1:8" s="2" customFormat="1" x14ac:dyDescent="0.25">
      <c r="A6043" t="s">
        <v>1053</v>
      </c>
      <c r="B6043"/>
      <c r="C6043" t="s">
        <v>919</v>
      </c>
      <c r="D6043"/>
      <c r="E6043" t="s">
        <v>7016</v>
      </c>
      <c r="F6043" s="67"/>
      <c r="G6043" s="67"/>
      <c r="H6043" s="67"/>
    </row>
    <row r="6044" spans="1:8" s="2" customFormat="1" x14ac:dyDescent="0.25">
      <c r="A6044" t="s">
        <v>1053</v>
      </c>
      <c r="B6044"/>
      <c r="C6044" t="s">
        <v>919</v>
      </c>
      <c r="D6044"/>
      <c r="E6044" t="s">
        <v>7017</v>
      </c>
      <c r="F6044" s="67"/>
      <c r="G6044" s="67"/>
      <c r="H6044" s="67"/>
    </row>
    <row r="6045" spans="1:8" s="2" customFormat="1" x14ac:dyDescent="0.25">
      <c r="A6045" t="s">
        <v>1053</v>
      </c>
      <c r="B6045"/>
      <c r="C6045" t="s">
        <v>919</v>
      </c>
      <c r="D6045"/>
      <c r="E6045" t="s">
        <v>7018</v>
      </c>
      <c r="F6045" s="67"/>
      <c r="G6045" s="67"/>
      <c r="H6045" s="67"/>
    </row>
    <row r="6046" spans="1:8" s="2" customFormat="1" x14ac:dyDescent="0.25">
      <c r="A6046" t="s">
        <v>1053</v>
      </c>
      <c r="B6046"/>
      <c r="C6046" t="s">
        <v>919</v>
      </c>
      <c r="D6046"/>
      <c r="E6046" t="s">
        <v>7019</v>
      </c>
      <c r="F6046" s="67"/>
      <c r="G6046" s="67"/>
      <c r="H6046" s="67"/>
    </row>
    <row r="6047" spans="1:8" s="2" customFormat="1" x14ac:dyDescent="0.25">
      <c r="A6047" t="s">
        <v>1053</v>
      </c>
      <c r="B6047"/>
      <c r="C6047" t="s">
        <v>919</v>
      </c>
      <c r="D6047"/>
      <c r="E6047" t="s">
        <v>7020</v>
      </c>
      <c r="F6047" s="67"/>
      <c r="G6047" s="67"/>
      <c r="H6047" s="67"/>
    </row>
    <row r="6048" spans="1:8" s="2" customFormat="1" x14ac:dyDescent="0.25">
      <c r="A6048" t="s">
        <v>1053</v>
      </c>
      <c r="B6048"/>
      <c r="C6048" t="s">
        <v>919</v>
      </c>
      <c r="D6048"/>
      <c r="E6048" t="s">
        <v>7021</v>
      </c>
      <c r="F6048" s="67"/>
      <c r="G6048" s="67"/>
      <c r="H6048" s="67"/>
    </row>
    <row r="6049" spans="1:8" s="2" customFormat="1" x14ac:dyDescent="0.25">
      <c r="A6049" t="s">
        <v>1053</v>
      </c>
      <c r="B6049"/>
      <c r="C6049" t="s">
        <v>919</v>
      </c>
      <c r="D6049"/>
      <c r="E6049" t="s">
        <v>7022</v>
      </c>
      <c r="F6049" s="67"/>
      <c r="G6049" s="67"/>
      <c r="H6049" s="67"/>
    </row>
    <row r="6050" spans="1:8" s="2" customFormat="1" x14ac:dyDescent="0.25">
      <c r="A6050" t="s">
        <v>1053</v>
      </c>
      <c r="B6050"/>
      <c r="C6050" t="s">
        <v>919</v>
      </c>
      <c r="D6050"/>
      <c r="E6050" t="s">
        <v>7023</v>
      </c>
      <c r="F6050" s="67"/>
      <c r="G6050" s="67"/>
      <c r="H6050" s="67"/>
    </row>
    <row r="6051" spans="1:8" s="2" customFormat="1" x14ac:dyDescent="0.25">
      <c r="A6051" t="s">
        <v>1053</v>
      </c>
      <c r="B6051"/>
      <c r="C6051" t="s">
        <v>919</v>
      </c>
      <c r="D6051"/>
      <c r="E6051" t="s">
        <v>7024</v>
      </c>
      <c r="F6051" s="67"/>
      <c r="G6051" s="67"/>
      <c r="H6051" s="67"/>
    </row>
    <row r="6052" spans="1:8" s="2" customFormat="1" x14ac:dyDescent="0.25">
      <c r="A6052" t="s">
        <v>1053</v>
      </c>
      <c r="B6052"/>
      <c r="C6052" t="s">
        <v>919</v>
      </c>
      <c r="D6052"/>
      <c r="E6052" t="s">
        <v>7025</v>
      </c>
      <c r="F6052" s="67"/>
      <c r="G6052" s="67"/>
      <c r="H6052" s="67"/>
    </row>
    <row r="6053" spans="1:8" s="2" customFormat="1" x14ac:dyDescent="0.25">
      <c r="A6053" t="s">
        <v>1053</v>
      </c>
      <c r="B6053"/>
      <c r="C6053" t="s">
        <v>919</v>
      </c>
      <c r="D6053"/>
      <c r="E6053" t="s">
        <v>7026</v>
      </c>
      <c r="F6053" s="67"/>
      <c r="G6053" s="67"/>
      <c r="H6053" s="67"/>
    </row>
    <row r="6054" spans="1:8" s="2" customFormat="1" x14ac:dyDescent="0.25">
      <c r="A6054" t="s">
        <v>1053</v>
      </c>
      <c r="B6054"/>
      <c r="C6054" t="s">
        <v>919</v>
      </c>
      <c r="D6054"/>
      <c r="E6054" t="s">
        <v>7027</v>
      </c>
      <c r="F6054" s="67"/>
      <c r="G6054" s="67"/>
      <c r="H6054" s="67"/>
    </row>
    <row r="6055" spans="1:8" s="2" customFormat="1" x14ac:dyDescent="0.25">
      <c r="A6055" t="s">
        <v>1053</v>
      </c>
      <c r="B6055"/>
      <c r="C6055" t="s">
        <v>919</v>
      </c>
      <c r="D6055"/>
      <c r="E6055" t="s">
        <v>7028</v>
      </c>
      <c r="F6055" s="67"/>
      <c r="G6055" s="67"/>
      <c r="H6055" s="67"/>
    </row>
    <row r="6056" spans="1:8" s="2" customFormat="1" x14ac:dyDescent="0.25">
      <c r="A6056" t="s">
        <v>1053</v>
      </c>
      <c r="B6056"/>
      <c r="C6056" t="s">
        <v>919</v>
      </c>
      <c r="D6056"/>
      <c r="E6056" t="s">
        <v>7029</v>
      </c>
      <c r="F6056" s="67"/>
      <c r="G6056" s="67"/>
      <c r="H6056" s="67"/>
    </row>
    <row r="6057" spans="1:8" s="2" customFormat="1" x14ac:dyDescent="0.25">
      <c r="A6057" t="s">
        <v>1053</v>
      </c>
      <c r="B6057"/>
      <c r="C6057" t="s">
        <v>919</v>
      </c>
      <c r="D6057"/>
      <c r="E6057" t="s">
        <v>7030</v>
      </c>
      <c r="F6057" s="67"/>
      <c r="G6057" s="67"/>
      <c r="H6057" s="67"/>
    </row>
    <row r="6058" spans="1:8" s="2" customFormat="1" x14ac:dyDescent="0.25">
      <c r="A6058" t="s">
        <v>1053</v>
      </c>
      <c r="B6058"/>
      <c r="C6058" t="s">
        <v>919</v>
      </c>
      <c r="D6058"/>
      <c r="E6058" t="s">
        <v>7031</v>
      </c>
      <c r="F6058" s="67"/>
      <c r="G6058" s="67"/>
      <c r="H6058" s="67"/>
    </row>
    <row r="6059" spans="1:8" s="2" customFormat="1" x14ac:dyDescent="0.25">
      <c r="A6059" t="s">
        <v>1053</v>
      </c>
      <c r="B6059"/>
      <c r="C6059" t="s">
        <v>919</v>
      </c>
      <c r="D6059"/>
      <c r="E6059" t="s">
        <v>7032</v>
      </c>
      <c r="F6059" s="67"/>
      <c r="G6059" s="67"/>
      <c r="H6059" s="67"/>
    </row>
    <row r="6060" spans="1:8" s="2" customFormat="1" x14ac:dyDescent="0.25">
      <c r="A6060" t="s">
        <v>1053</v>
      </c>
      <c r="B6060"/>
      <c r="C6060" t="s">
        <v>919</v>
      </c>
      <c r="D6060"/>
      <c r="E6060" t="s">
        <v>7033</v>
      </c>
      <c r="F6060" s="67"/>
      <c r="G6060" s="67"/>
      <c r="H6060" s="67"/>
    </row>
    <row r="6061" spans="1:8" s="2" customFormat="1" x14ac:dyDescent="0.25">
      <c r="A6061" t="s">
        <v>1053</v>
      </c>
      <c r="B6061"/>
      <c r="C6061" t="s">
        <v>919</v>
      </c>
      <c r="D6061"/>
      <c r="E6061" t="s">
        <v>7034</v>
      </c>
      <c r="F6061" s="67"/>
      <c r="G6061" s="67"/>
      <c r="H6061" s="67"/>
    </row>
    <row r="6062" spans="1:8" s="2" customFormat="1" x14ac:dyDescent="0.25">
      <c r="A6062" t="s">
        <v>1053</v>
      </c>
      <c r="B6062"/>
      <c r="C6062" t="s">
        <v>919</v>
      </c>
      <c r="D6062"/>
      <c r="E6062" t="s">
        <v>7035</v>
      </c>
      <c r="F6062" s="67"/>
      <c r="G6062" s="67"/>
      <c r="H6062" s="67"/>
    </row>
    <row r="6063" spans="1:8" s="2" customFormat="1" x14ac:dyDescent="0.25">
      <c r="A6063" t="s">
        <v>1053</v>
      </c>
      <c r="B6063"/>
      <c r="C6063" t="s">
        <v>919</v>
      </c>
      <c r="D6063"/>
      <c r="E6063" t="s">
        <v>7036</v>
      </c>
      <c r="F6063" s="67"/>
      <c r="G6063" s="67"/>
      <c r="H6063" s="67"/>
    </row>
    <row r="6064" spans="1:8" s="2" customFormat="1" x14ac:dyDescent="0.25">
      <c r="A6064" t="s">
        <v>1053</v>
      </c>
      <c r="B6064"/>
      <c r="C6064" t="s">
        <v>919</v>
      </c>
      <c r="D6064"/>
      <c r="E6064" t="s">
        <v>7037</v>
      </c>
      <c r="F6064" s="67"/>
      <c r="G6064" s="67"/>
      <c r="H6064" s="67"/>
    </row>
    <row r="6065" spans="1:8" s="2" customFormat="1" x14ac:dyDescent="0.25">
      <c r="A6065" t="s">
        <v>1053</v>
      </c>
      <c r="B6065"/>
      <c r="C6065" t="s">
        <v>919</v>
      </c>
      <c r="D6065"/>
      <c r="E6065" t="s">
        <v>7038</v>
      </c>
      <c r="F6065" s="67"/>
      <c r="G6065" s="67"/>
      <c r="H6065" s="67"/>
    </row>
    <row r="6066" spans="1:8" s="2" customFormat="1" x14ac:dyDescent="0.25">
      <c r="A6066" t="s">
        <v>1053</v>
      </c>
      <c r="B6066"/>
      <c r="C6066" t="s">
        <v>919</v>
      </c>
      <c r="D6066"/>
      <c r="E6066" t="s">
        <v>7039</v>
      </c>
      <c r="F6066" s="67"/>
      <c r="G6066" s="67"/>
      <c r="H6066" s="67"/>
    </row>
    <row r="6067" spans="1:8" s="2" customFormat="1" x14ac:dyDescent="0.25">
      <c r="A6067" t="s">
        <v>1053</v>
      </c>
      <c r="B6067"/>
      <c r="C6067" t="s">
        <v>919</v>
      </c>
      <c r="D6067"/>
      <c r="E6067" t="s">
        <v>7040</v>
      </c>
      <c r="F6067" s="67"/>
      <c r="G6067" s="67"/>
      <c r="H6067" s="67"/>
    </row>
    <row r="6068" spans="1:8" s="2" customFormat="1" x14ac:dyDescent="0.25">
      <c r="A6068" t="s">
        <v>1053</v>
      </c>
      <c r="B6068"/>
      <c r="C6068" t="s">
        <v>921</v>
      </c>
      <c r="D6068"/>
      <c r="E6068" t="s">
        <v>7041</v>
      </c>
      <c r="F6068" s="67"/>
      <c r="G6068" s="67"/>
      <c r="H6068" s="67"/>
    </row>
    <row r="6069" spans="1:8" s="2" customFormat="1" x14ac:dyDescent="0.25">
      <c r="A6069" t="s">
        <v>1053</v>
      </c>
      <c r="B6069"/>
      <c r="C6069" t="s">
        <v>921</v>
      </c>
      <c r="D6069"/>
      <c r="E6069" t="s">
        <v>7042</v>
      </c>
      <c r="F6069" s="67"/>
      <c r="G6069" s="67"/>
      <c r="H6069" s="67"/>
    </row>
    <row r="6070" spans="1:8" s="2" customFormat="1" x14ac:dyDescent="0.25">
      <c r="A6070" t="s">
        <v>1053</v>
      </c>
      <c r="B6070"/>
      <c r="C6070" t="s">
        <v>921</v>
      </c>
      <c r="D6070"/>
      <c r="E6070" t="s">
        <v>7043</v>
      </c>
      <c r="F6070" s="67"/>
      <c r="G6070" s="67"/>
      <c r="H6070" s="67"/>
    </row>
    <row r="6071" spans="1:8" s="2" customFormat="1" x14ac:dyDescent="0.25">
      <c r="A6071" t="s">
        <v>1053</v>
      </c>
      <c r="B6071"/>
      <c r="C6071" t="s">
        <v>921</v>
      </c>
      <c r="D6071"/>
      <c r="E6071" t="s">
        <v>7044</v>
      </c>
      <c r="F6071" s="67"/>
      <c r="G6071" s="67"/>
      <c r="H6071" s="67"/>
    </row>
    <row r="6072" spans="1:8" s="2" customFormat="1" x14ac:dyDescent="0.25">
      <c r="A6072" t="s">
        <v>1053</v>
      </c>
      <c r="B6072"/>
      <c r="C6072" t="s">
        <v>921</v>
      </c>
      <c r="D6072"/>
      <c r="E6072" t="s">
        <v>7045</v>
      </c>
      <c r="F6072" s="67"/>
      <c r="G6072" s="67"/>
      <c r="H6072" s="67"/>
    </row>
    <row r="6073" spans="1:8" s="2" customFormat="1" x14ac:dyDescent="0.25">
      <c r="A6073" t="s">
        <v>1053</v>
      </c>
      <c r="B6073"/>
      <c r="C6073" t="s">
        <v>921</v>
      </c>
      <c r="D6073"/>
      <c r="E6073" t="s">
        <v>7046</v>
      </c>
      <c r="F6073" s="67"/>
      <c r="G6073" s="67"/>
      <c r="H6073" s="67"/>
    </row>
    <row r="6074" spans="1:8" s="2" customFormat="1" x14ac:dyDescent="0.25">
      <c r="A6074" t="s">
        <v>1053</v>
      </c>
      <c r="B6074"/>
      <c r="C6074" t="s">
        <v>921</v>
      </c>
      <c r="D6074"/>
      <c r="E6074" t="s">
        <v>7047</v>
      </c>
      <c r="F6074" s="67"/>
      <c r="G6074" s="67"/>
      <c r="H6074" s="67"/>
    </row>
    <row r="6075" spans="1:8" s="2" customFormat="1" x14ac:dyDescent="0.25">
      <c r="A6075" t="s">
        <v>1053</v>
      </c>
      <c r="B6075"/>
      <c r="C6075" t="s">
        <v>927</v>
      </c>
      <c r="D6075"/>
      <c r="E6075" t="s">
        <v>7048</v>
      </c>
      <c r="F6075" s="67"/>
      <c r="G6075" s="67"/>
      <c r="H6075" s="67"/>
    </row>
    <row r="6076" spans="1:8" s="2" customFormat="1" x14ac:dyDescent="0.25">
      <c r="A6076" t="s">
        <v>1053</v>
      </c>
      <c r="B6076"/>
      <c r="C6076" t="s">
        <v>927</v>
      </c>
      <c r="D6076"/>
      <c r="E6076" t="s">
        <v>7049</v>
      </c>
      <c r="F6076" s="67"/>
      <c r="G6076" s="67"/>
      <c r="H6076" s="67"/>
    </row>
    <row r="6077" spans="1:8" s="2" customFormat="1" x14ac:dyDescent="0.25">
      <c r="A6077" t="s">
        <v>1053</v>
      </c>
      <c r="B6077"/>
      <c r="C6077" t="s">
        <v>927</v>
      </c>
      <c r="D6077"/>
      <c r="E6077" t="s">
        <v>7050</v>
      </c>
      <c r="F6077" s="67"/>
      <c r="G6077" s="67"/>
      <c r="H6077" s="67"/>
    </row>
    <row r="6078" spans="1:8" s="2" customFormat="1" x14ac:dyDescent="0.25">
      <c r="A6078" t="s">
        <v>1053</v>
      </c>
      <c r="B6078"/>
      <c r="C6078" t="s">
        <v>927</v>
      </c>
      <c r="D6078"/>
      <c r="E6078" t="s">
        <v>7051</v>
      </c>
      <c r="F6078" s="67"/>
      <c r="G6078" s="67"/>
      <c r="H6078" s="67"/>
    </row>
    <row r="6079" spans="1:8" s="2" customFormat="1" x14ac:dyDescent="0.25">
      <c r="A6079" t="s">
        <v>1053</v>
      </c>
      <c r="B6079"/>
      <c r="C6079" t="s">
        <v>927</v>
      </c>
      <c r="D6079"/>
      <c r="E6079" t="s">
        <v>7052</v>
      </c>
      <c r="F6079" s="67"/>
      <c r="G6079" s="67"/>
      <c r="H6079" s="67"/>
    </row>
    <row r="6080" spans="1:8" s="2" customFormat="1" x14ac:dyDescent="0.25">
      <c r="A6080" t="s">
        <v>1053</v>
      </c>
      <c r="B6080"/>
      <c r="C6080" t="s">
        <v>927</v>
      </c>
      <c r="D6080"/>
      <c r="E6080" t="s">
        <v>7053</v>
      </c>
      <c r="F6080" s="67"/>
      <c r="G6080" s="67"/>
      <c r="H6080" s="67"/>
    </row>
    <row r="6081" spans="1:8" s="2" customFormat="1" x14ac:dyDescent="0.25">
      <c r="A6081" t="s">
        <v>1053</v>
      </c>
      <c r="B6081"/>
      <c r="C6081" t="s">
        <v>927</v>
      </c>
      <c r="D6081"/>
      <c r="E6081" t="s">
        <v>7054</v>
      </c>
      <c r="F6081" s="67"/>
      <c r="G6081" s="67"/>
      <c r="H6081" s="67"/>
    </row>
    <row r="6082" spans="1:8" s="2" customFormat="1" x14ac:dyDescent="0.25">
      <c r="A6082" t="s">
        <v>1053</v>
      </c>
      <c r="B6082"/>
      <c r="C6082" t="s">
        <v>927</v>
      </c>
      <c r="D6082"/>
      <c r="E6082" t="s">
        <v>7055</v>
      </c>
      <c r="F6082" s="67"/>
      <c r="G6082" s="67"/>
      <c r="H6082" s="67"/>
    </row>
    <row r="6083" spans="1:8" s="2" customFormat="1" x14ac:dyDescent="0.25">
      <c r="A6083" t="s">
        <v>1053</v>
      </c>
      <c r="B6083"/>
      <c r="C6083" t="s">
        <v>927</v>
      </c>
      <c r="D6083"/>
      <c r="E6083" t="s">
        <v>7056</v>
      </c>
      <c r="F6083" s="67"/>
      <c r="G6083" s="67"/>
      <c r="H6083" s="67"/>
    </row>
    <row r="6084" spans="1:8" s="2" customFormat="1" x14ac:dyDescent="0.25">
      <c r="A6084" t="s">
        <v>1053</v>
      </c>
      <c r="B6084"/>
      <c r="C6084" t="s">
        <v>927</v>
      </c>
      <c r="D6084"/>
      <c r="E6084" t="s">
        <v>7057</v>
      </c>
      <c r="F6084" s="67"/>
      <c r="G6084" s="67"/>
      <c r="H6084" s="67"/>
    </row>
    <row r="6085" spans="1:8" s="2" customFormat="1" x14ac:dyDescent="0.25">
      <c r="A6085" t="s">
        <v>1053</v>
      </c>
      <c r="B6085"/>
      <c r="C6085" t="s">
        <v>927</v>
      </c>
      <c r="D6085"/>
      <c r="E6085" t="s">
        <v>7058</v>
      </c>
      <c r="F6085" s="67"/>
      <c r="G6085" s="67"/>
      <c r="H6085" s="67"/>
    </row>
    <row r="6086" spans="1:8" s="2" customFormat="1" x14ac:dyDescent="0.25">
      <c r="A6086" t="s">
        <v>1053</v>
      </c>
      <c r="B6086"/>
      <c r="C6086" t="s">
        <v>927</v>
      </c>
      <c r="D6086"/>
      <c r="E6086" t="s">
        <v>7059</v>
      </c>
      <c r="F6086" s="67"/>
      <c r="G6086" s="67"/>
      <c r="H6086" s="67"/>
    </row>
    <row r="6087" spans="1:8" s="2" customFormat="1" x14ac:dyDescent="0.25">
      <c r="A6087" t="s">
        <v>1053</v>
      </c>
      <c r="B6087"/>
      <c r="C6087" t="s">
        <v>927</v>
      </c>
      <c r="D6087"/>
      <c r="E6087" t="s">
        <v>7060</v>
      </c>
      <c r="F6087" s="67"/>
      <c r="G6087" s="67"/>
      <c r="H6087" s="67"/>
    </row>
    <row r="6088" spans="1:8" s="2" customFormat="1" x14ac:dyDescent="0.25">
      <c r="A6088" t="s">
        <v>1053</v>
      </c>
      <c r="B6088"/>
      <c r="C6088" t="s">
        <v>927</v>
      </c>
      <c r="D6088"/>
      <c r="E6088" t="s">
        <v>7061</v>
      </c>
      <c r="F6088" s="67"/>
      <c r="G6088" s="67"/>
      <c r="H6088" s="67"/>
    </row>
    <row r="6089" spans="1:8" s="2" customFormat="1" x14ac:dyDescent="0.25">
      <c r="A6089" t="s">
        <v>1053</v>
      </c>
      <c r="B6089"/>
      <c r="C6089" t="s">
        <v>927</v>
      </c>
      <c r="D6089"/>
      <c r="E6089" t="s">
        <v>7062</v>
      </c>
      <c r="F6089" s="67"/>
      <c r="G6089" s="67"/>
      <c r="H6089" s="67"/>
    </row>
    <row r="6090" spans="1:8" s="2" customFormat="1" x14ac:dyDescent="0.25">
      <c r="A6090" t="s">
        <v>1053</v>
      </c>
      <c r="B6090"/>
      <c r="C6090" t="s">
        <v>927</v>
      </c>
      <c r="D6090"/>
      <c r="E6090" t="s">
        <v>7063</v>
      </c>
      <c r="F6090" s="67"/>
      <c r="G6090" s="67"/>
      <c r="H6090" s="67"/>
    </row>
    <row r="6091" spans="1:8" s="2" customFormat="1" x14ac:dyDescent="0.25">
      <c r="A6091" t="s">
        <v>1053</v>
      </c>
      <c r="B6091"/>
      <c r="C6091" t="s">
        <v>927</v>
      </c>
      <c r="D6091"/>
      <c r="E6091" t="s">
        <v>7064</v>
      </c>
      <c r="F6091" s="67"/>
      <c r="G6091" s="67"/>
      <c r="H6091" s="67"/>
    </row>
    <row r="6092" spans="1:8" s="2" customFormat="1" x14ac:dyDescent="0.25">
      <c r="A6092" t="s">
        <v>1053</v>
      </c>
      <c r="B6092"/>
      <c r="C6092" t="s">
        <v>927</v>
      </c>
      <c r="D6092"/>
      <c r="E6092" t="s">
        <v>7065</v>
      </c>
      <c r="F6092" s="67"/>
      <c r="G6092" s="67"/>
      <c r="H6092" s="67"/>
    </row>
    <row r="6093" spans="1:8" s="2" customFormat="1" x14ac:dyDescent="0.25">
      <c r="A6093" t="s">
        <v>1053</v>
      </c>
      <c r="B6093"/>
      <c r="C6093" t="s">
        <v>929</v>
      </c>
      <c r="D6093"/>
      <c r="E6093" t="s">
        <v>7066</v>
      </c>
      <c r="F6093" s="67"/>
      <c r="G6093" s="67"/>
      <c r="H6093" s="67"/>
    </row>
    <row r="6094" spans="1:8" s="2" customFormat="1" x14ac:dyDescent="0.25">
      <c r="A6094" t="s">
        <v>1053</v>
      </c>
      <c r="B6094"/>
      <c r="C6094" t="s">
        <v>929</v>
      </c>
      <c r="D6094"/>
      <c r="E6094" t="s">
        <v>7067</v>
      </c>
      <c r="F6094" s="67"/>
      <c r="G6094" s="67"/>
      <c r="H6094" s="67"/>
    </row>
    <row r="6095" spans="1:8" s="2" customFormat="1" x14ac:dyDescent="0.25">
      <c r="A6095" t="s">
        <v>1053</v>
      </c>
      <c r="B6095"/>
      <c r="C6095" t="s">
        <v>929</v>
      </c>
      <c r="D6095"/>
      <c r="E6095" t="s">
        <v>7068</v>
      </c>
      <c r="F6095" s="67"/>
      <c r="G6095" s="67"/>
      <c r="H6095" s="67"/>
    </row>
    <row r="6096" spans="1:8" s="2" customFormat="1" x14ac:dyDescent="0.25">
      <c r="A6096" t="s">
        <v>1053</v>
      </c>
      <c r="B6096"/>
      <c r="C6096" t="s">
        <v>929</v>
      </c>
      <c r="D6096"/>
      <c r="E6096" t="s">
        <v>7069</v>
      </c>
      <c r="F6096" s="67"/>
      <c r="G6096" s="67"/>
      <c r="H6096" s="67"/>
    </row>
    <row r="6097" spans="1:8" s="2" customFormat="1" x14ac:dyDescent="0.25">
      <c r="A6097" t="s">
        <v>1053</v>
      </c>
      <c r="B6097"/>
      <c r="C6097" t="s">
        <v>929</v>
      </c>
      <c r="D6097"/>
      <c r="E6097" t="s">
        <v>7070</v>
      </c>
      <c r="F6097" s="67"/>
      <c r="G6097" s="67"/>
      <c r="H6097" s="67"/>
    </row>
    <row r="6098" spans="1:8" s="2" customFormat="1" x14ac:dyDescent="0.25">
      <c r="A6098" t="s">
        <v>1053</v>
      </c>
      <c r="B6098"/>
      <c r="C6098" t="s">
        <v>929</v>
      </c>
      <c r="D6098"/>
      <c r="E6098" t="s">
        <v>7071</v>
      </c>
      <c r="F6098" s="67"/>
      <c r="G6098" s="67"/>
      <c r="H6098" s="67"/>
    </row>
    <row r="6099" spans="1:8" s="2" customFormat="1" x14ac:dyDescent="0.25">
      <c r="A6099" t="s">
        <v>1053</v>
      </c>
      <c r="B6099"/>
      <c r="C6099" t="s">
        <v>929</v>
      </c>
      <c r="D6099"/>
      <c r="E6099" t="s">
        <v>7072</v>
      </c>
      <c r="F6099" s="67"/>
      <c r="G6099" s="67"/>
      <c r="H6099" s="67"/>
    </row>
    <row r="6100" spans="1:8" s="2" customFormat="1" x14ac:dyDescent="0.25">
      <c r="A6100" t="s">
        <v>1053</v>
      </c>
      <c r="B6100"/>
      <c r="C6100" t="s">
        <v>929</v>
      </c>
      <c r="D6100"/>
      <c r="E6100" t="s">
        <v>7073</v>
      </c>
      <c r="F6100" s="67"/>
      <c r="G6100" s="67"/>
      <c r="H6100" s="67"/>
    </row>
    <row r="6101" spans="1:8" s="2" customFormat="1" x14ac:dyDescent="0.25">
      <c r="A6101" t="s">
        <v>1053</v>
      </c>
      <c r="B6101"/>
      <c r="C6101" t="s">
        <v>929</v>
      </c>
      <c r="D6101"/>
      <c r="E6101" t="s">
        <v>7074</v>
      </c>
      <c r="F6101" s="67"/>
      <c r="G6101" s="67"/>
      <c r="H6101" s="67"/>
    </row>
    <row r="6102" spans="1:8" s="2" customFormat="1" x14ac:dyDescent="0.25">
      <c r="A6102" t="s">
        <v>1053</v>
      </c>
      <c r="B6102"/>
      <c r="C6102" t="s">
        <v>929</v>
      </c>
      <c r="D6102"/>
      <c r="E6102" t="s">
        <v>7075</v>
      </c>
      <c r="F6102" s="67"/>
      <c r="G6102" s="67"/>
      <c r="H6102" s="67"/>
    </row>
    <row r="6103" spans="1:8" s="2" customFormat="1" x14ac:dyDescent="0.25">
      <c r="A6103" t="s">
        <v>1053</v>
      </c>
      <c r="B6103"/>
      <c r="C6103" t="s">
        <v>929</v>
      </c>
      <c r="D6103"/>
      <c r="E6103" t="s">
        <v>7076</v>
      </c>
      <c r="F6103" s="67"/>
      <c r="G6103" s="67"/>
      <c r="H6103" s="67"/>
    </row>
    <row r="6104" spans="1:8" s="2" customFormat="1" x14ac:dyDescent="0.25">
      <c r="A6104" t="s">
        <v>1053</v>
      </c>
      <c r="B6104"/>
      <c r="C6104" t="s">
        <v>929</v>
      </c>
      <c r="D6104"/>
      <c r="E6104" t="s">
        <v>7077</v>
      </c>
      <c r="F6104" s="67"/>
      <c r="G6104" s="67"/>
      <c r="H6104" s="67"/>
    </row>
    <row r="6105" spans="1:8" s="2" customFormat="1" x14ac:dyDescent="0.25">
      <c r="A6105" t="s">
        <v>1053</v>
      </c>
      <c r="B6105"/>
      <c r="C6105" t="s">
        <v>929</v>
      </c>
      <c r="D6105"/>
      <c r="E6105" t="s">
        <v>7078</v>
      </c>
      <c r="F6105" s="67"/>
      <c r="G6105" s="67"/>
      <c r="H6105" s="67"/>
    </row>
    <row r="6106" spans="1:8" s="2" customFormat="1" x14ac:dyDescent="0.25">
      <c r="A6106" t="s">
        <v>1053</v>
      </c>
      <c r="B6106"/>
      <c r="C6106" t="s">
        <v>929</v>
      </c>
      <c r="D6106"/>
      <c r="E6106" t="s">
        <v>7079</v>
      </c>
      <c r="F6106" s="67"/>
      <c r="G6106" s="67"/>
      <c r="H6106" s="67"/>
    </row>
    <row r="6107" spans="1:8" s="2" customFormat="1" x14ac:dyDescent="0.25">
      <c r="A6107" t="s">
        <v>1053</v>
      </c>
      <c r="B6107"/>
      <c r="C6107" t="s">
        <v>929</v>
      </c>
      <c r="D6107"/>
      <c r="E6107" t="s">
        <v>7080</v>
      </c>
      <c r="F6107" s="67"/>
      <c r="G6107" s="67"/>
      <c r="H6107" s="67"/>
    </row>
    <row r="6108" spans="1:8" s="2" customFormat="1" x14ac:dyDescent="0.25">
      <c r="A6108" t="s">
        <v>1053</v>
      </c>
      <c r="B6108"/>
      <c r="C6108" t="s">
        <v>929</v>
      </c>
      <c r="D6108"/>
      <c r="E6108" t="s">
        <v>7081</v>
      </c>
      <c r="F6108" s="67"/>
      <c r="G6108" s="67"/>
      <c r="H6108" s="67"/>
    </row>
    <row r="6109" spans="1:8" s="2" customFormat="1" x14ac:dyDescent="0.25">
      <c r="A6109" t="s">
        <v>1053</v>
      </c>
      <c r="B6109"/>
      <c r="C6109" t="s">
        <v>929</v>
      </c>
      <c r="D6109"/>
      <c r="E6109" t="s">
        <v>7082</v>
      </c>
      <c r="F6109" s="67"/>
      <c r="G6109" s="67"/>
      <c r="H6109" s="67"/>
    </row>
    <row r="6110" spans="1:8" s="2" customFormat="1" x14ac:dyDescent="0.25">
      <c r="A6110" t="s">
        <v>1053</v>
      </c>
      <c r="B6110"/>
      <c r="C6110" t="s">
        <v>929</v>
      </c>
      <c r="D6110"/>
      <c r="E6110" t="s">
        <v>7083</v>
      </c>
      <c r="F6110" s="67"/>
      <c r="G6110" s="67"/>
      <c r="H6110" s="67"/>
    </row>
    <row r="6111" spans="1:8" s="2" customFormat="1" x14ac:dyDescent="0.25">
      <c r="A6111" t="s">
        <v>1053</v>
      </c>
      <c r="B6111"/>
      <c r="C6111" t="s">
        <v>929</v>
      </c>
      <c r="D6111"/>
      <c r="E6111" t="s">
        <v>929</v>
      </c>
      <c r="F6111" s="67"/>
      <c r="G6111" s="67"/>
      <c r="H6111" s="67"/>
    </row>
    <row r="6112" spans="1:8" s="2" customFormat="1" x14ac:dyDescent="0.25">
      <c r="A6112" t="s">
        <v>1053</v>
      </c>
      <c r="B6112"/>
      <c r="C6112" t="s">
        <v>929</v>
      </c>
      <c r="D6112"/>
      <c r="E6112" t="s">
        <v>7084</v>
      </c>
      <c r="F6112" s="67"/>
      <c r="G6112" s="67"/>
      <c r="H6112" s="67"/>
    </row>
    <row r="6113" spans="1:8" s="2" customFormat="1" x14ac:dyDescent="0.25">
      <c r="A6113" t="s">
        <v>1053</v>
      </c>
      <c r="B6113"/>
      <c r="C6113" t="s">
        <v>929</v>
      </c>
      <c r="D6113"/>
      <c r="E6113" t="s">
        <v>7085</v>
      </c>
      <c r="F6113" s="67"/>
      <c r="G6113" s="67"/>
      <c r="H6113" s="67"/>
    </row>
    <row r="6114" spans="1:8" s="2" customFormat="1" x14ac:dyDescent="0.25">
      <c r="A6114" t="s">
        <v>1053</v>
      </c>
      <c r="B6114"/>
      <c r="C6114" t="s">
        <v>929</v>
      </c>
      <c r="D6114"/>
      <c r="E6114" t="s">
        <v>7086</v>
      </c>
      <c r="F6114" s="67"/>
      <c r="G6114" s="67"/>
      <c r="H6114" s="67"/>
    </row>
    <row r="6115" spans="1:8" s="2" customFormat="1" x14ac:dyDescent="0.25">
      <c r="A6115" t="s">
        <v>1053</v>
      </c>
      <c r="B6115"/>
      <c r="C6115" t="s">
        <v>929</v>
      </c>
      <c r="D6115"/>
      <c r="E6115" t="s">
        <v>7087</v>
      </c>
      <c r="F6115" s="67"/>
      <c r="G6115" s="67"/>
      <c r="H6115" s="67"/>
    </row>
    <row r="6116" spans="1:8" s="2" customFormat="1" x14ac:dyDescent="0.25">
      <c r="A6116" t="s">
        <v>1053</v>
      </c>
      <c r="B6116"/>
      <c r="C6116" t="s">
        <v>7088</v>
      </c>
      <c r="D6116"/>
      <c r="E6116" t="s">
        <v>7089</v>
      </c>
      <c r="F6116" s="67"/>
      <c r="G6116" s="67"/>
      <c r="H6116" s="67"/>
    </row>
    <row r="6117" spans="1:8" s="2" customFormat="1" x14ac:dyDescent="0.25">
      <c r="A6117" t="s">
        <v>1053</v>
      </c>
      <c r="B6117"/>
      <c r="C6117" t="s">
        <v>7088</v>
      </c>
      <c r="D6117"/>
      <c r="E6117" t="s">
        <v>7090</v>
      </c>
      <c r="F6117" s="67"/>
      <c r="G6117" s="67"/>
      <c r="H6117" s="67"/>
    </row>
    <row r="6118" spans="1:8" s="2" customFormat="1" x14ac:dyDescent="0.25">
      <c r="A6118" t="s">
        <v>1053</v>
      </c>
      <c r="B6118"/>
      <c r="C6118" t="s">
        <v>7088</v>
      </c>
      <c r="D6118"/>
      <c r="E6118" t="s">
        <v>7091</v>
      </c>
      <c r="F6118" s="67"/>
      <c r="G6118" s="67"/>
      <c r="H6118" s="67"/>
    </row>
    <row r="6119" spans="1:8" s="2" customFormat="1" x14ac:dyDescent="0.25">
      <c r="A6119" t="s">
        <v>1053</v>
      </c>
      <c r="B6119"/>
      <c r="C6119" t="s">
        <v>7088</v>
      </c>
      <c r="D6119"/>
      <c r="E6119" t="s">
        <v>7092</v>
      </c>
      <c r="F6119" s="67"/>
      <c r="G6119" s="67"/>
      <c r="H6119" s="67"/>
    </row>
    <row r="6120" spans="1:8" s="2" customFormat="1" x14ac:dyDescent="0.25">
      <c r="A6120" t="s">
        <v>1053</v>
      </c>
      <c r="B6120"/>
      <c r="C6120" t="s">
        <v>7088</v>
      </c>
      <c r="D6120"/>
      <c r="E6120" t="s">
        <v>7093</v>
      </c>
      <c r="F6120" s="67"/>
      <c r="G6120" s="67"/>
      <c r="H6120" s="67"/>
    </row>
    <row r="6121" spans="1:8" s="2" customFormat="1" x14ac:dyDescent="0.25">
      <c r="A6121" t="s">
        <v>1053</v>
      </c>
      <c r="B6121"/>
      <c r="C6121" t="s">
        <v>7088</v>
      </c>
      <c r="D6121"/>
      <c r="E6121" t="s">
        <v>7094</v>
      </c>
      <c r="F6121" s="67"/>
      <c r="G6121" s="67"/>
      <c r="H6121" s="67"/>
    </row>
    <row r="6122" spans="1:8" s="2" customFormat="1" x14ac:dyDescent="0.25">
      <c r="A6122" t="s">
        <v>1053</v>
      </c>
      <c r="B6122"/>
      <c r="C6122" t="s">
        <v>7088</v>
      </c>
      <c r="D6122"/>
      <c r="E6122" t="s">
        <v>2011</v>
      </c>
      <c r="F6122" s="67"/>
      <c r="G6122" s="67"/>
      <c r="H6122" s="67"/>
    </row>
    <row r="6123" spans="1:8" s="2" customFormat="1" x14ac:dyDescent="0.25">
      <c r="A6123" t="s">
        <v>1053</v>
      </c>
      <c r="B6123"/>
      <c r="C6123" t="s">
        <v>7088</v>
      </c>
      <c r="D6123"/>
      <c r="E6123" t="s">
        <v>7095</v>
      </c>
      <c r="F6123" s="67"/>
      <c r="G6123" s="67"/>
      <c r="H6123" s="67"/>
    </row>
    <row r="6124" spans="1:8" s="2" customFormat="1" x14ac:dyDescent="0.25">
      <c r="A6124" t="s">
        <v>1053</v>
      </c>
      <c r="B6124"/>
      <c r="C6124" t="s">
        <v>7088</v>
      </c>
      <c r="D6124"/>
      <c r="E6124" t="s">
        <v>7096</v>
      </c>
      <c r="F6124" s="67"/>
      <c r="G6124" s="67"/>
      <c r="H6124" s="67"/>
    </row>
    <row r="6125" spans="1:8" s="2" customFormat="1" x14ac:dyDescent="0.25">
      <c r="A6125" t="s">
        <v>1053</v>
      </c>
      <c r="B6125"/>
      <c r="C6125" t="s">
        <v>7088</v>
      </c>
      <c r="D6125"/>
      <c r="E6125" t="s">
        <v>7097</v>
      </c>
      <c r="F6125" s="67"/>
      <c r="G6125" s="67"/>
      <c r="H6125" s="67"/>
    </row>
    <row r="6126" spans="1:8" s="2" customFormat="1" x14ac:dyDescent="0.25">
      <c r="A6126" t="s">
        <v>1053</v>
      </c>
      <c r="B6126"/>
      <c r="C6126" t="s">
        <v>7088</v>
      </c>
      <c r="D6126"/>
      <c r="E6126" t="s">
        <v>7098</v>
      </c>
      <c r="F6126" s="67"/>
      <c r="G6126" s="67"/>
      <c r="H6126" s="67"/>
    </row>
    <row r="6127" spans="1:8" s="2" customFormat="1" x14ac:dyDescent="0.25">
      <c r="A6127" t="s">
        <v>1053</v>
      </c>
      <c r="B6127"/>
      <c r="C6127" t="s">
        <v>7088</v>
      </c>
      <c r="D6127"/>
      <c r="E6127" t="s">
        <v>7099</v>
      </c>
      <c r="F6127" s="67"/>
      <c r="G6127" s="67"/>
      <c r="H6127" s="67"/>
    </row>
    <row r="6128" spans="1:8" s="2" customFormat="1" x14ac:dyDescent="0.25">
      <c r="A6128" t="s">
        <v>1053</v>
      </c>
      <c r="B6128"/>
      <c r="C6128" t="s">
        <v>7088</v>
      </c>
      <c r="D6128"/>
      <c r="E6128" t="s">
        <v>6122</v>
      </c>
      <c r="F6128" s="67"/>
      <c r="G6128" s="67"/>
      <c r="H6128" s="67"/>
    </row>
    <row r="6129" spans="1:8" s="2" customFormat="1" x14ac:dyDescent="0.25">
      <c r="A6129" t="s">
        <v>1053</v>
      </c>
      <c r="B6129"/>
      <c r="C6129" t="s">
        <v>334</v>
      </c>
      <c r="D6129"/>
      <c r="E6129" t="s">
        <v>7100</v>
      </c>
      <c r="F6129" s="67"/>
      <c r="G6129" s="67"/>
      <c r="H6129" s="67"/>
    </row>
    <row r="6130" spans="1:8" s="2" customFormat="1" x14ac:dyDescent="0.25">
      <c r="A6130" t="s">
        <v>1053</v>
      </c>
      <c r="B6130"/>
      <c r="C6130" t="s">
        <v>334</v>
      </c>
      <c r="D6130"/>
      <c r="E6130" t="s">
        <v>7101</v>
      </c>
      <c r="F6130" s="67"/>
      <c r="G6130" s="67"/>
      <c r="H6130" s="67"/>
    </row>
    <row r="6131" spans="1:8" s="2" customFormat="1" x14ac:dyDescent="0.25">
      <c r="A6131" t="s">
        <v>1053</v>
      </c>
      <c r="B6131"/>
      <c r="C6131" t="s">
        <v>334</v>
      </c>
      <c r="D6131"/>
      <c r="E6131" t="s">
        <v>7102</v>
      </c>
      <c r="F6131" s="67"/>
      <c r="G6131" s="67"/>
      <c r="H6131" s="67"/>
    </row>
    <row r="6132" spans="1:8" s="2" customFormat="1" x14ac:dyDescent="0.25">
      <c r="A6132" t="s">
        <v>1053</v>
      </c>
      <c r="B6132"/>
      <c r="C6132" t="s">
        <v>334</v>
      </c>
      <c r="D6132"/>
      <c r="E6132" t="s">
        <v>7103</v>
      </c>
      <c r="F6132" s="67"/>
      <c r="G6132" s="67"/>
      <c r="H6132" s="67"/>
    </row>
    <row r="6133" spans="1:8" s="2" customFormat="1" x14ac:dyDescent="0.25">
      <c r="A6133" t="s">
        <v>1053</v>
      </c>
      <c r="B6133"/>
      <c r="C6133" t="s">
        <v>334</v>
      </c>
      <c r="D6133"/>
      <c r="E6133" t="s">
        <v>7104</v>
      </c>
      <c r="F6133" s="67"/>
      <c r="G6133" s="67"/>
      <c r="H6133" s="67"/>
    </row>
    <row r="6134" spans="1:8" s="2" customFormat="1" x14ac:dyDescent="0.25">
      <c r="A6134" t="s">
        <v>1053</v>
      </c>
      <c r="B6134"/>
      <c r="C6134" t="s">
        <v>334</v>
      </c>
      <c r="D6134"/>
      <c r="E6134" t="s">
        <v>7105</v>
      </c>
      <c r="F6134" s="67"/>
      <c r="G6134" s="67"/>
      <c r="H6134" s="67"/>
    </row>
    <row r="6135" spans="1:8" s="2" customFormat="1" x14ac:dyDescent="0.25">
      <c r="A6135" t="s">
        <v>1053</v>
      </c>
      <c r="B6135"/>
      <c r="C6135" t="s">
        <v>334</v>
      </c>
      <c r="D6135"/>
      <c r="E6135" t="s">
        <v>7106</v>
      </c>
      <c r="F6135" s="67"/>
      <c r="G6135" s="67"/>
      <c r="H6135" s="67"/>
    </row>
    <row r="6136" spans="1:8" s="2" customFormat="1" x14ac:dyDescent="0.25">
      <c r="A6136" t="s">
        <v>1053</v>
      </c>
      <c r="B6136"/>
      <c r="C6136" t="s">
        <v>334</v>
      </c>
      <c r="D6136"/>
      <c r="E6136" t="s">
        <v>7107</v>
      </c>
      <c r="F6136" s="67"/>
      <c r="G6136" s="67"/>
      <c r="H6136" s="67"/>
    </row>
    <row r="6137" spans="1:8" s="2" customFormat="1" x14ac:dyDescent="0.25">
      <c r="A6137" t="s">
        <v>1053</v>
      </c>
      <c r="B6137"/>
      <c r="C6137" t="s">
        <v>334</v>
      </c>
      <c r="D6137"/>
      <c r="E6137" t="s">
        <v>7108</v>
      </c>
      <c r="F6137" s="67"/>
      <c r="G6137" s="67"/>
      <c r="H6137" s="67"/>
    </row>
    <row r="6138" spans="1:8" s="2" customFormat="1" x14ac:dyDescent="0.25">
      <c r="A6138" t="s">
        <v>1053</v>
      </c>
      <c r="B6138"/>
      <c r="C6138" t="s">
        <v>334</v>
      </c>
      <c r="D6138"/>
      <c r="E6138" t="s">
        <v>7109</v>
      </c>
      <c r="F6138" s="67"/>
      <c r="G6138" s="67"/>
      <c r="H6138" s="67"/>
    </row>
    <row r="6139" spans="1:8" s="2" customFormat="1" x14ac:dyDescent="0.25">
      <c r="A6139" t="s">
        <v>1053</v>
      </c>
      <c r="B6139"/>
      <c r="C6139" t="s">
        <v>334</v>
      </c>
      <c r="D6139"/>
      <c r="E6139" t="s">
        <v>7110</v>
      </c>
      <c r="F6139" s="67"/>
      <c r="G6139" s="67"/>
      <c r="H6139" s="67"/>
    </row>
    <row r="6140" spans="1:8" s="2" customFormat="1" x14ac:dyDescent="0.25">
      <c r="A6140" t="s">
        <v>1053</v>
      </c>
      <c r="B6140"/>
      <c r="C6140" t="s">
        <v>334</v>
      </c>
      <c r="D6140"/>
      <c r="E6140" t="s">
        <v>7111</v>
      </c>
      <c r="F6140" s="67"/>
      <c r="G6140" s="67"/>
      <c r="H6140" s="67"/>
    </row>
    <row r="6141" spans="1:8" s="2" customFormat="1" x14ac:dyDescent="0.25">
      <c r="A6141" t="s">
        <v>1053</v>
      </c>
      <c r="B6141"/>
      <c r="C6141" t="s">
        <v>334</v>
      </c>
      <c r="D6141"/>
      <c r="E6141" t="s">
        <v>7112</v>
      </c>
      <c r="F6141" s="67"/>
      <c r="G6141" s="67"/>
      <c r="H6141" s="67"/>
    </row>
    <row r="6142" spans="1:8" s="2" customFormat="1" x14ac:dyDescent="0.25">
      <c r="A6142" t="s">
        <v>1053</v>
      </c>
      <c r="B6142"/>
      <c r="C6142" t="s">
        <v>334</v>
      </c>
      <c r="D6142"/>
      <c r="E6142" t="s">
        <v>7113</v>
      </c>
      <c r="F6142" s="67"/>
      <c r="G6142" s="67"/>
      <c r="H6142" s="67"/>
    </row>
    <row r="6143" spans="1:8" s="2" customFormat="1" x14ac:dyDescent="0.25">
      <c r="A6143" t="s">
        <v>1053</v>
      </c>
      <c r="B6143"/>
      <c r="C6143" t="s">
        <v>334</v>
      </c>
      <c r="D6143"/>
      <c r="E6143" t="s">
        <v>7114</v>
      </c>
      <c r="F6143" s="67"/>
      <c r="G6143" s="67"/>
      <c r="H6143" s="67"/>
    </row>
    <row r="6144" spans="1:8" s="2" customFormat="1" x14ac:dyDescent="0.25">
      <c r="A6144" t="s">
        <v>1053</v>
      </c>
      <c r="B6144"/>
      <c r="C6144" t="s">
        <v>334</v>
      </c>
      <c r="D6144"/>
      <c r="E6144" t="s">
        <v>1910</v>
      </c>
      <c r="F6144" s="67"/>
      <c r="G6144" s="67"/>
      <c r="H6144" s="67"/>
    </row>
    <row r="6145" spans="1:8" s="2" customFormat="1" x14ac:dyDescent="0.25">
      <c r="A6145" t="s">
        <v>1053</v>
      </c>
      <c r="B6145"/>
      <c r="C6145" t="s">
        <v>334</v>
      </c>
      <c r="D6145"/>
      <c r="E6145" t="s">
        <v>7115</v>
      </c>
      <c r="F6145" s="67"/>
      <c r="G6145" s="67"/>
      <c r="H6145" s="67"/>
    </row>
    <row r="6146" spans="1:8" s="2" customFormat="1" x14ac:dyDescent="0.25">
      <c r="A6146" t="s">
        <v>1053</v>
      </c>
      <c r="B6146"/>
      <c r="C6146" t="s">
        <v>334</v>
      </c>
      <c r="D6146"/>
      <c r="E6146" t="s">
        <v>7116</v>
      </c>
      <c r="F6146" s="67"/>
      <c r="G6146" s="67"/>
      <c r="H6146" s="67"/>
    </row>
    <row r="6147" spans="1:8" s="2" customFormat="1" x14ac:dyDescent="0.25">
      <c r="A6147" t="s">
        <v>1053</v>
      </c>
      <c r="B6147"/>
      <c r="C6147" t="s">
        <v>334</v>
      </c>
      <c r="D6147"/>
      <c r="E6147" t="s">
        <v>1377</v>
      </c>
      <c r="F6147" s="67"/>
      <c r="G6147" s="67"/>
      <c r="H6147" s="67"/>
    </row>
    <row r="6148" spans="1:8" s="2" customFormat="1" x14ac:dyDescent="0.25">
      <c r="A6148" t="s">
        <v>1053</v>
      </c>
      <c r="B6148"/>
      <c r="C6148" t="s">
        <v>334</v>
      </c>
      <c r="D6148"/>
      <c r="E6148" t="s">
        <v>7117</v>
      </c>
      <c r="F6148" s="67"/>
      <c r="G6148" s="67"/>
      <c r="H6148" s="67"/>
    </row>
    <row r="6149" spans="1:8" s="2" customFormat="1" x14ac:dyDescent="0.25">
      <c r="A6149" t="s">
        <v>1053</v>
      </c>
      <c r="B6149"/>
      <c r="C6149" t="s">
        <v>334</v>
      </c>
      <c r="D6149"/>
      <c r="E6149" t="s">
        <v>7118</v>
      </c>
      <c r="F6149" s="67"/>
      <c r="G6149" s="67"/>
      <c r="H6149" s="67"/>
    </row>
    <row r="6150" spans="1:8" s="2" customFormat="1" x14ac:dyDescent="0.25">
      <c r="A6150" t="s">
        <v>1053</v>
      </c>
      <c r="B6150"/>
      <c r="C6150" t="s">
        <v>334</v>
      </c>
      <c r="D6150"/>
      <c r="E6150" t="s">
        <v>7119</v>
      </c>
      <c r="F6150" s="67"/>
      <c r="G6150" s="67"/>
      <c r="H6150" s="67"/>
    </row>
    <row r="6151" spans="1:8" s="2" customFormat="1" x14ac:dyDescent="0.25">
      <c r="A6151" t="s">
        <v>1053</v>
      </c>
      <c r="B6151"/>
      <c r="C6151" t="s">
        <v>334</v>
      </c>
      <c r="D6151"/>
      <c r="E6151" t="s">
        <v>7120</v>
      </c>
      <c r="F6151" s="67"/>
      <c r="G6151" s="67"/>
      <c r="H6151" s="67"/>
    </row>
    <row r="6152" spans="1:8" s="2" customFormat="1" x14ac:dyDescent="0.25">
      <c r="A6152" t="s">
        <v>1053</v>
      </c>
      <c r="B6152"/>
      <c r="C6152" t="s">
        <v>334</v>
      </c>
      <c r="D6152"/>
      <c r="E6152" t="s">
        <v>7121</v>
      </c>
      <c r="F6152" s="67"/>
      <c r="G6152" s="67"/>
      <c r="H6152" s="67"/>
    </row>
    <row r="6153" spans="1:8" s="2" customFormat="1" x14ac:dyDescent="0.25">
      <c r="A6153" t="s">
        <v>1053</v>
      </c>
      <c r="B6153"/>
      <c r="C6153" t="s">
        <v>334</v>
      </c>
      <c r="D6153"/>
      <c r="E6153" t="s">
        <v>7122</v>
      </c>
      <c r="F6153" s="67"/>
      <c r="G6153" s="67"/>
      <c r="H6153" s="67"/>
    </row>
    <row r="6154" spans="1:8" s="2" customFormat="1" x14ac:dyDescent="0.25">
      <c r="A6154" t="s">
        <v>1053</v>
      </c>
      <c r="B6154"/>
      <c r="C6154" t="s">
        <v>7123</v>
      </c>
      <c r="D6154"/>
      <c r="E6154" t="s">
        <v>7124</v>
      </c>
      <c r="F6154" s="67"/>
      <c r="G6154" s="67"/>
      <c r="H6154" s="67"/>
    </row>
    <row r="6155" spans="1:8" s="2" customFormat="1" x14ac:dyDescent="0.25">
      <c r="A6155" t="s">
        <v>1053</v>
      </c>
      <c r="B6155"/>
      <c r="C6155" t="s">
        <v>7123</v>
      </c>
      <c r="D6155"/>
      <c r="E6155" t="s">
        <v>7125</v>
      </c>
      <c r="F6155" s="67"/>
      <c r="G6155" s="67"/>
      <c r="H6155" s="67"/>
    </row>
    <row r="6156" spans="1:8" s="2" customFormat="1" x14ac:dyDescent="0.25">
      <c r="A6156" t="s">
        <v>1053</v>
      </c>
      <c r="B6156"/>
      <c r="C6156" t="s">
        <v>7123</v>
      </c>
      <c r="D6156"/>
      <c r="E6156" t="s">
        <v>7126</v>
      </c>
      <c r="F6156" s="67"/>
      <c r="G6156" s="67"/>
      <c r="H6156" s="67"/>
    </row>
    <row r="6157" spans="1:8" s="2" customFormat="1" x14ac:dyDescent="0.25">
      <c r="A6157" t="s">
        <v>1053</v>
      </c>
      <c r="B6157"/>
      <c r="C6157" t="s">
        <v>7123</v>
      </c>
      <c r="D6157"/>
      <c r="E6157" t="s">
        <v>7127</v>
      </c>
      <c r="F6157" s="67"/>
      <c r="G6157" s="67"/>
      <c r="H6157" s="67"/>
    </row>
    <row r="6158" spans="1:8" s="2" customFormat="1" x14ac:dyDescent="0.25">
      <c r="A6158" t="s">
        <v>1053</v>
      </c>
      <c r="B6158"/>
      <c r="C6158" t="s">
        <v>7123</v>
      </c>
      <c r="D6158"/>
      <c r="E6158" t="s">
        <v>7128</v>
      </c>
      <c r="F6158" s="67"/>
      <c r="G6158" s="67"/>
      <c r="H6158" s="67"/>
    </row>
    <row r="6159" spans="1:8" s="2" customFormat="1" x14ac:dyDescent="0.25">
      <c r="A6159" t="s">
        <v>1053</v>
      </c>
      <c r="B6159"/>
      <c r="C6159" t="s">
        <v>7123</v>
      </c>
      <c r="D6159"/>
      <c r="E6159" t="s">
        <v>7129</v>
      </c>
      <c r="F6159" s="67"/>
      <c r="G6159" s="67"/>
      <c r="H6159" s="67"/>
    </row>
    <row r="6160" spans="1:8" s="2" customFormat="1" x14ac:dyDescent="0.25">
      <c r="A6160" t="s">
        <v>1053</v>
      </c>
      <c r="B6160"/>
      <c r="C6160" t="s">
        <v>7123</v>
      </c>
      <c r="D6160"/>
      <c r="E6160" t="s">
        <v>7130</v>
      </c>
      <c r="F6160" s="67"/>
      <c r="G6160" s="67"/>
      <c r="H6160" s="67"/>
    </row>
    <row r="6161" spans="1:8" s="2" customFormat="1" x14ac:dyDescent="0.25">
      <c r="A6161" t="s">
        <v>1053</v>
      </c>
      <c r="B6161"/>
      <c r="C6161" t="s">
        <v>7123</v>
      </c>
      <c r="D6161"/>
      <c r="E6161" t="s">
        <v>7131</v>
      </c>
      <c r="F6161" s="67"/>
      <c r="G6161" s="67"/>
      <c r="H6161" s="67"/>
    </row>
    <row r="6162" spans="1:8" s="2" customFormat="1" x14ac:dyDescent="0.25">
      <c r="A6162" t="s">
        <v>1053</v>
      </c>
      <c r="B6162"/>
      <c r="C6162" t="s">
        <v>7123</v>
      </c>
      <c r="D6162"/>
      <c r="E6162" t="s">
        <v>7132</v>
      </c>
      <c r="F6162" s="67"/>
      <c r="G6162" s="67"/>
      <c r="H6162" s="67"/>
    </row>
    <row r="6163" spans="1:8" s="2" customFormat="1" x14ac:dyDescent="0.25">
      <c r="A6163" t="s">
        <v>1053</v>
      </c>
      <c r="B6163"/>
      <c r="C6163" t="s">
        <v>7123</v>
      </c>
      <c r="D6163"/>
      <c r="E6163" t="s">
        <v>7133</v>
      </c>
      <c r="F6163" s="67"/>
      <c r="G6163" s="67"/>
      <c r="H6163" s="67"/>
    </row>
    <row r="6164" spans="1:8" s="2" customFormat="1" x14ac:dyDescent="0.25">
      <c r="A6164" t="s">
        <v>1053</v>
      </c>
      <c r="B6164"/>
      <c r="C6164" t="s">
        <v>7123</v>
      </c>
      <c r="D6164"/>
      <c r="E6164" t="s">
        <v>7134</v>
      </c>
      <c r="F6164" s="67"/>
      <c r="G6164" s="67"/>
      <c r="H6164" s="67"/>
    </row>
    <row r="6165" spans="1:8" s="2" customFormat="1" x14ac:dyDescent="0.25">
      <c r="A6165" t="s">
        <v>1053</v>
      </c>
      <c r="B6165"/>
      <c r="C6165" t="s">
        <v>7123</v>
      </c>
      <c r="D6165"/>
      <c r="E6165" t="s">
        <v>7135</v>
      </c>
      <c r="F6165" s="67"/>
      <c r="G6165" s="67"/>
      <c r="H6165" s="67"/>
    </row>
    <row r="6166" spans="1:8" s="2" customFormat="1" x14ac:dyDescent="0.25">
      <c r="A6166" t="s">
        <v>1053</v>
      </c>
      <c r="B6166"/>
      <c r="C6166" t="s">
        <v>7123</v>
      </c>
      <c r="D6166"/>
      <c r="E6166" t="s">
        <v>7136</v>
      </c>
      <c r="F6166" s="67"/>
      <c r="G6166" s="67"/>
      <c r="H6166" s="67"/>
    </row>
    <row r="6167" spans="1:8" s="2" customFormat="1" x14ac:dyDescent="0.25">
      <c r="A6167" t="s">
        <v>1053</v>
      </c>
      <c r="B6167"/>
      <c r="C6167" t="s">
        <v>7123</v>
      </c>
      <c r="D6167"/>
      <c r="E6167" t="s">
        <v>7137</v>
      </c>
      <c r="F6167" s="67"/>
      <c r="G6167" s="67"/>
      <c r="H6167" s="67"/>
    </row>
    <row r="6168" spans="1:8" s="2" customFormat="1" x14ac:dyDescent="0.25">
      <c r="A6168" t="s">
        <v>1053</v>
      </c>
      <c r="B6168"/>
      <c r="C6168" t="s">
        <v>7123</v>
      </c>
      <c r="D6168"/>
      <c r="E6168" t="s">
        <v>7138</v>
      </c>
      <c r="F6168" s="67"/>
      <c r="G6168" s="67"/>
      <c r="H6168" s="67"/>
    </row>
    <row r="6169" spans="1:8" s="2" customFormat="1" x14ac:dyDescent="0.25">
      <c r="A6169" t="s">
        <v>1053</v>
      </c>
      <c r="B6169"/>
      <c r="C6169" t="s">
        <v>7123</v>
      </c>
      <c r="D6169"/>
      <c r="E6169" t="s">
        <v>7139</v>
      </c>
      <c r="F6169" s="67"/>
      <c r="G6169" s="67"/>
      <c r="H6169" s="67"/>
    </row>
    <row r="6170" spans="1:8" s="2" customFormat="1" x14ac:dyDescent="0.25">
      <c r="A6170" t="s">
        <v>1053</v>
      </c>
      <c r="B6170"/>
      <c r="C6170" t="s">
        <v>7123</v>
      </c>
      <c r="D6170"/>
      <c r="E6170" t="s">
        <v>7140</v>
      </c>
      <c r="F6170" s="67"/>
      <c r="G6170" s="67"/>
      <c r="H6170" s="67"/>
    </row>
    <row r="6171" spans="1:8" s="2" customFormat="1" x14ac:dyDescent="0.25">
      <c r="A6171" t="s">
        <v>1053</v>
      </c>
      <c r="B6171"/>
      <c r="C6171" t="s">
        <v>7123</v>
      </c>
      <c r="D6171"/>
      <c r="E6171" t="s">
        <v>7141</v>
      </c>
      <c r="F6171" s="67"/>
      <c r="G6171" s="67"/>
      <c r="H6171" s="67"/>
    </row>
    <row r="6172" spans="1:8" s="2" customFormat="1" x14ac:dyDescent="0.25">
      <c r="A6172" t="s">
        <v>1053</v>
      </c>
      <c r="B6172"/>
      <c r="C6172" t="s">
        <v>7123</v>
      </c>
      <c r="D6172"/>
      <c r="E6172" t="s">
        <v>7142</v>
      </c>
      <c r="F6172" s="67"/>
      <c r="G6172" s="67"/>
      <c r="H6172" s="67"/>
    </row>
    <row r="6173" spans="1:8" s="2" customFormat="1" x14ac:dyDescent="0.25">
      <c r="A6173" t="s">
        <v>1053</v>
      </c>
      <c r="B6173"/>
      <c r="C6173" t="s">
        <v>7123</v>
      </c>
      <c r="D6173"/>
      <c r="E6173" t="s">
        <v>7143</v>
      </c>
      <c r="F6173" s="67"/>
      <c r="G6173" s="67"/>
      <c r="H6173" s="67"/>
    </row>
    <row r="6174" spans="1:8" s="2" customFormat="1" x14ac:dyDescent="0.25">
      <c r="A6174" t="s">
        <v>1053</v>
      </c>
      <c r="B6174"/>
      <c r="C6174" t="s">
        <v>7123</v>
      </c>
      <c r="D6174"/>
      <c r="E6174" t="s">
        <v>7144</v>
      </c>
      <c r="F6174" s="67"/>
      <c r="G6174" s="67"/>
      <c r="H6174" s="67"/>
    </row>
    <row r="6175" spans="1:8" s="2" customFormat="1" x14ac:dyDescent="0.25">
      <c r="A6175" t="s">
        <v>1053</v>
      </c>
      <c r="B6175"/>
      <c r="C6175" t="s">
        <v>7123</v>
      </c>
      <c r="D6175"/>
      <c r="E6175" t="s">
        <v>7145</v>
      </c>
      <c r="F6175" s="67"/>
      <c r="G6175" s="67"/>
      <c r="H6175" s="67"/>
    </row>
    <row r="6176" spans="1:8" s="2" customFormat="1" x14ac:dyDescent="0.25">
      <c r="A6176" t="s">
        <v>1053</v>
      </c>
      <c r="B6176"/>
      <c r="C6176" t="s">
        <v>7123</v>
      </c>
      <c r="D6176"/>
      <c r="E6176" t="s">
        <v>7146</v>
      </c>
      <c r="F6176" s="67"/>
      <c r="G6176" s="67"/>
      <c r="H6176" s="67"/>
    </row>
    <row r="6177" spans="1:8" s="2" customFormat="1" x14ac:dyDescent="0.25">
      <c r="A6177" t="s">
        <v>1053</v>
      </c>
      <c r="B6177"/>
      <c r="C6177" t="s">
        <v>7123</v>
      </c>
      <c r="D6177"/>
      <c r="E6177" t="s">
        <v>7147</v>
      </c>
      <c r="F6177" s="67"/>
      <c r="G6177" s="67"/>
      <c r="H6177" s="67"/>
    </row>
    <row r="6178" spans="1:8" s="2" customFormat="1" x14ac:dyDescent="0.25">
      <c r="A6178" t="s">
        <v>1053</v>
      </c>
      <c r="B6178"/>
      <c r="C6178" t="s">
        <v>7123</v>
      </c>
      <c r="D6178"/>
      <c r="E6178" t="s">
        <v>7148</v>
      </c>
      <c r="F6178" s="67"/>
      <c r="G6178" s="67"/>
      <c r="H6178" s="67"/>
    </row>
    <row r="6179" spans="1:8" s="2" customFormat="1" x14ac:dyDescent="0.25">
      <c r="A6179" t="s">
        <v>1053</v>
      </c>
      <c r="B6179"/>
      <c r="C6179" t="s">
        <v>7123</v>
      </c>
      <c r="D6179"/>
      <c r="E6179" t="s">
        <v>7149</v>
      </c>
      <c r="F6179" s="67"/>
      <c r="G6179" s="67"/>
      <c r="H6179" s="67"/>
    </row>
    <row r="6180" spans="1:8" s="2" customFormat="1" x14ac:dyDescent="0.25">
      <c r="A6180" t="s">
        <v>1053</v>
      </c>
      <c r="B6180"/>
      <c r="C6180" t="s">
        <v>7123</v>
      </c>
      <c r="D6180"/>
      <c r="E6180" t="s">
        <v>7150</v>
      </c>
      <c r="F6180" s="67"/>
      <c r="G6180" s="67"/>
      <c r="H6180" s="67"/>
    </row>
    <row r="6181" spans="1:8" s="2" customFormat="1" x14ac:dyDescent="0.25">
      <c r="A6181" t="s">
        <v>1053</v>
      </c>
      <c r="B6181"/>
      <c r="C6181" t="s">
        <v>7123</v>
      </c>
      <c r="D6181"/>
      <c r="E6181" t="s">
        <v>7151</v>
      </c>
      <c r="F6181" s="67"/>
      <c r="G6181" s="67"/>
      <c r="H6181" s="67"/>
    </row>
    <row r="6182" spans="1:8" s="2" customFormat="1" x14ac:dyDescent="0.25">
      <c r="A6182" t="s">
        <v>1053</v>
      </c>
      <c r="B6182"/>
      <c r="C6182" t="s">
        <v>7123</v>
      </c>
      <c r="D6182"/>
      <c r="E6182" t="s">
        <v>7152</v>
      </c>
      <c r="F6182" s="67"/>
      <c r="G6182" s="67"/>
      <c r="H6182" s="67"/>
    </row>
    <row r="6183" spans="1:8" s="2" customFormat="1" x14ac:dyDescent="0.25">
      <c r="A6183" t="s">
        <v>1053</v>
      </c>
      <c r="B6183"/>
      <c r="C6183" t="s">
        <v>7123</v>
      </c>
      <c r="D6183"/>
      <c r="E6183" t="s">
        <v>7153</v>
      </c>
      <c r="F6183" s="67"/>
      <c r="G6183" s="67"/>
      <c r="H6183" s="67"/>
    </row>
    <row r="6184" spans="1:8" s="2" customFormat="1" x14ac:dyDescent="0.25">
      <c r="A6184" t="s">
        <v>1053</v>
      </c>
      <c r="B6184"/>
      <c r="C6184" t="s">
        <v>7123</v>
      </c>
      <c r="D6184"/>
      <c r="E6184" t="s">
        <v>7154</v>
      </c>
      <c r="F6184" s="67"/>
      <c r="G6184" s="67"/>
      <c r="H6184" s="67"/>
    </row>
    <row r="6185" spans="1:8" s="2" customFormat="1" x14ac:dyDescent="0.25">
      <c r="A6185" t="s">
        <v>1053</v>
      </c>
      <c r="B6185"/>
      <c r="C6185" t="s">
        <v>934</v>
      </c>
      <c r="D6185"/>
      <c r="E6185" t="s">
        <v>7155</v>
      </c>
      <c r="F6185" s="67"/>
      <c r="G6185" s="67"/>
      <c r="H6185" s="67"/>
    </row>
    <row r="6186" spans="1:8" s="2" customFormat="1" x14ac:dyDescent="0.25">
      <c r="A6186" t="s">
        <v>1053</v>
      </c>
      <c r="B6186"/>
      <c r="C6186" t="s">
        <v>934</v>
      </c>
      <c r="D6186"/>
      <c r="E6186" t="s">
        <v>7156</v>
      </c>
      <c r="F6186" s="67"/>
      <c r="G6186" s="67"/>
      <c r="H6186" s="67"/>
    </row>
    <row r="6187" spans="1:8" s="2" customFormat="1" x14ac:dyDescent="0.25">
      <c r="A6187" t="s">
        <v>1053</v>
      </c>
      <c r="B6187"/>
      <c r="C6187" t="s">
        <v>934</v>
      </c>
      <c r="D6187"/>
      <c r="E6187" t="s">
        <v>7157</v>
      </c>
      <c r="F6187" s="67"/>
      <c r="G6187" s="67"/>
      <c r="H6187" s="67"/>
    </row>
    <row r="6188" spans="1:8" s="2" customFormat="1" x14ac:dyDescent="0.25">
      <c r="A6188" t="s">
        <v>1053</v>
      </c>
      <c r="B6188"/>
      <c r="C6188" t="s">
        <v>934</v>
      </c>
      <c r="D6188"/>
      <c r="E6188" t="s">
        <v>7158</v>
      </c>
      <c r="F6188" s="67"/>
      <c r="G6188" s="67"/>
      <c r="H6188" s="67"/>
    </row>
    <row r="6189" spans="1:8" s="2" customFormat="1" x14ac:dyDescent="0.25">
      <c r="A6189" t="s">
        <v>1053</v>
      </c>
      <c r="B6189"/>
      <c r="C6189" t="s">
        <v>934</v>
      </c>
      <c r="D6189"/>
      <c r="E6189" t="s">
        <v>7159</v>
      </c>
      <c r="F6189" s="67"/>
      <c r="G6189" s="67"/>
      <c r="H6189" s="67"/>
    </row>
    <row r="6190" spans="1:8" s="2" customFormat="1" x14ac:dyDescent="0.25">
      <c r="A6190" t="s">
        <v>1053</v>
      </c>
      <c r="B6190"/>
      <c r="C6190" t="s">
        <v>934</v>
      </c>
      <c r="D6190"/>
      <c r="E6190" t="s">
        <v>7160</v>
      </c>
      <c r="F6190" s="67"/>
      <c r="G6190" s="67"/>
      <c r="H6190" s="67"/>
    </row>
    <row r="6191" spans="1:8" s="2" customFormat="1" x14ac:dyDescent="0.25">
      <c r="A6191" t="s">
        <v>1053</v>
      </c>
      <c r="B6191"/>
      <c r="C6191" t="s">
        <v>934</v>
      </c>
      <c r="D6191"/>
      <c r="E6191" t="s">
        <v>7161</v>
      </c>
      <c r="F6191" s="67"/>
      <c r="G6191" s="67"/>
      <c r="H6191" s="67"/>
    </row>
    <row r="6192" spans="1:8" s="2" customFormat="1" x14ac:dyDescent="0.25">
      <c r="A6192" t="s">
        <v>1053</v>
      </c>
      <c r="B6192"/>
      <c r="C6192" t="s">
        <v>934</v>
      </c>
      <c r="D6192"/>
      <c r="E6192" t="s">
        <v>7162</v>
      </c>
      <c r="F6192" s="67"/>
      <c r="G6192" s="67"/>
      <c r="H6192" s="67"/>
    </row>
    <row r="6193" spans="1:8" s="2" customFormat="1" x14ac:dyDescent="0.25">
      <c r="A6193" t="s">
        <v>1053</v>
      </c>
      <c r="B6193"/>
      <c r="C6193" t="s">
        <v>934</v>
      </c>
      <c r="D6193"/>
      <c r="E6193" t="s">
        <v>7163</v>
      </c>
      <c r="F6193" s="67"/>
      <c r="G6193" s="67"/>
      <c r="H6193" s="67"/>
    </row>
    <row r="6194" spans="1:8" s="2" customFormat="1" x14ac:dyDescent="0.25">
      <c r="A6194" t="s">
        <v>1053</v>
      </c>
      <c r="B6194"/>
      <c r="C6194" t="s">
        <v>934</v>
      </c>
      <c r="D6194"/>
      <c r="E6194" t="s">
        <v>7164</v>
      </c>
      <c r="F6194" s="67"/>
      <c r="G6194" s="67"/>
      <c r="H6194" s="67"/>
    </row>
    <row r="6195" spans="1:8" s="2" customFormat="1" x14ac:dyDescent="0.25">
      <c r="A6195" t="s">
        <v>1053</v>
      </c>
      <c r="B6195"/>
      <c r="C6195" t="s">
        <v>934</v>
      </c>
      <c r="D6195"/>
      <c r="E6195" t="s">
        <v>7165</v>
      </c>
      <c r="F6195" s="67"/>
      <c r="G6195" s="67"/>
      <c r="H6195" s="67"/>
    </row>
    <row r="6196" spans="1:8" s="2" customFormat="1" x14ac:dyDescent="0.25">
      <c r="A6196" t="s">
        <v>1053</v>
      </c>
      <c r="B6196"/>
      <c r="C6196" t="s">
        <v>934</v>
      </c>
      <c r="D6196"/>
      <c r="E6196" t="s">
        <v>7166</v>
      </c>
      <c r="F6196" s="67"/>
      <c r="G6196" s="67"/>
      <c r="H6196" s="67"/>
    </row>
    <row r="6197" spans="1:8" s="2" customFormat="1" x14ac:dyDescent="0.25">
      <c r="A6197" t="s">
        <v>1053</v>
      </c>
      <c r="B6197"/>
      <c r="C6197" t="s">
        <v>934</v>
      </c>
      <c r="D6197"/>
      <c r="E6197" t="s">
        <v>7167</v>
      </c>
      <c r="F6197" s="67"/>
      <c r="G6197" s="67"/>
      <c r="H6197" s="67"/>
    </row>
    <row r="6198" spans="1:8" s="2" customFormat="1" x14ac:dyDescent="0.25">
      <c r="A6198" t="s">
        <v>1053</v>
      </c>
      <c r="B6198"/>
      <c r="C6198" t="s">
        <v>934</v>
      </c>
      <c r="D6198"/>
      <c r="E6198" t="s">
        <v>7168</v>
      </c>
      <c r="F6198" s="67"/>
      <c r="G6198" s="67"/>
      <c r="H6198" s="67"/>
    </row>
    <row r="6199" spans="1:8" s="2" customFormat="1" x14ac:dyDescent="0.25">
      <c r="A6199" t="s">
        <v>1053</v>
      </c>
      <c r="B6199"/>
      <c r="C6199" t="s">
        <v>934</v>
      </c>
      <c r="D6199"/>
      <c r="E6199" t="s">
        <v>7169</v>
      </c>
      <c r="F6199" s="67"/>
      <c r="G6199" s="67"/>
      <c r="H6199" s="67"/>
    </row>
    <row r="6200" spans="1:8" s="2" customFormat="1" x14ac:dyDescent="0.25">
      <c r="A6200" t="s">
        <v>1053</v>
      </c>
      <c r="B6200"/>
      <c r="C6200" t="s">
        <v>934</v>
      </c>
      <c r="D6200"/>
      <c r="E6200" t="s">
        <v>7170</v>
      </c>
      <c r="F6200" s="67"/>
      <c r="G6200" s="67"/>
      <c r="H6200" s="67"/>
    </row>
    <row r="6201" spans="1:8" s="2" customFormat="1" x14ac:dyDescent="0.25">
      <c r="A6201" t="s">
        <v>1053</v>
      </c>
      <c r="B6201"/>
      <c r="C6201" t="s">
        <v>934</v>
      </c>
      <c r="D6201"/>
      <c r="E6201" t="s">
        <v>7171</v>
      </c>
      <c r="F6201" s="67"/>
      <c r="G6201" s="67"/>
      <c r="H6201" s="67"/>
    </row>
    <row r="6202" spans="1:8" s="2" customFormat="1" x14ac:dyDescent="0.25">
      <c r="A6202" t="s">
        <v>1053</v>
      </c>
      <c r="B6202"/>
      <c r="C6202" t="s">
        <v>934</v>
      </c>
      <c r="D6202"/>
      <c r="E6202" t="s">
        <v>7172</v>
      </c>
      <c r="F6202" s="67"/>
      <c r="G6202" s="67"/>
      <c r="H6202" s="67"/>
    </row>
    <row r="6203" spans="1:8" s="2" customFormat="1" x14ac:dyDescent="0.25">
      <c r="A6203" t="s">
        <v>1053</v>
      </c>
      <c r="B6203"/>
      <c r="C6203" t="s">
        <v>936</v>
      </c>
      <c r="D6203"/>
      <c r="E6203" t="s">
        <v>7173</v>
      </c>
      <c r="F6203" s="67"/>
      <c r="G6203" s="67"/>
      <c r="H6203" s="67"/>
    </row>
    <row r="6204" spans="1:8" s="2" customFormat="1" x14ac:dyDescent="0.25">
      <c r="A6204" t="s">
        <v>1053</v>
      </c>
      <c r="B6204"/>
      <c r="C6204" t="s">
        <v>936</v>
      </c>
      <c r="D6204"/>
      <c r="E6204" t="s">
        <v>7174</v>
      </c>
      <c r="F6204" s="67"/>
      <c r="G6204" s="67"/>
      <c r="H6204" s="67"/>
    </row>
    <row r="6205" spans="1:8" s="2" customFormat="1" x14ac:dyDescent="0.25">
      <c r="A6205" t="s">
        <v>1053</v>
      </c>
      <c r="B6205"/>
      <c r="C6205" t="s">
        <v>936</v>
      </c>
      <c r="D6205"/>
      <c r="E6205" t="s">
        <v>7175</v>
      </c>
      <c r="F6205" s="67"/>
      <c r="G6205" s="67"/>
      <c r="H6205" s="67"/>
    </row>
    <row r="6206" spans="1:8" s="2" customFormat="1" x14ac:dyDescent="0.25">
      <c r="A6206" t="s">
        <v>1053</v>
      </c>
      <c r="B6206"/>
      <c r="C6206" t="s">
        <v>936</v>
      </c>
      <c r="D6206"/>
      <c r="E6206" t="s">
        <v>7176</v>
      </c>
      <c r="F6206" s="67"/>
      <c r="G6206" s="67"/>
      <c r="H6206" s="67"/>
    </row>
    <row r="6207" spans="1:8" s="2" customFormat="1" x14ac:dyDescent="0.25">
      <c r="A6207" t="s">
        <v>1053</v>
      </c>
      <c r="B6207"/>
      <c r="C6207" t="s">
        <v>936</v>
      </c>
      <c r="D6207"/>
      <c r="E6207" t="s">
        <v>7177</v>
      </c>
      <c r="F6207" s="67"/>
      <c r="G6207" s="67"/>
      <c r="H6207" s="67"/>
    </row>
    <row r="6208" spans="1:8" s="2" customFormat="1" x14ac:dyDescent="0.25">
      <c r="A6208" t="s">
        <v>1053</v>
      </c>
      <c r="B6208"/>
      <c r="C6208" t="s">
        <v>936</v>
      </c>
      <c r="D6208"/>
      <c r="E6208" t="s">
        <v>7178</v>
      </c>
      <c r="F6208" s="67"/>
      <c r="G6208" s="67"/>
      <c r="H6208" s="67"/>
    </row>
    <row r="6209" spans="1:8" s="2" customFormat="1" x14ac:dyDescent="0.25">
      <c r="A6209" t="s">
        <v>1053</v>
      </c>
      <c r="B6209"/>
      <c r="C6209" t="s">
        <v>936</v>
      </c>
      <c r="D6209"/>
      <c r="E6209" t="s">
        <v>7179</v>
      </c>
      <c r="F6209" s="67"/>
      <c r="G6209" s="67"/>
      <c r="H6209" s="67"/>
    </row>
    <row r="6210" spans="1:8" s="2" customFormat="1" x14ac:dyDescent="0.25">
      <c r="A6210" t="s">
        <v>1053</v>
      </c>
      <c r="B6210"/>
      <c r="C6210" t="s">
        <v>936</v>
      </c>
      <c r="D6210"/>
      <c r="E6210" t="s">
        <v>7180</v>
      </c>
      <c r="F6210" s="67"/>
      <c r="G6210" s="67"/>
      <c r="H6210" s="67"/>
    </row>
    <row r="6211" spans="1:8" s="2" customFormat="1" x14ac:dyDescent="0.25">
      <c r="A6211" t="s">
        <v>1053</v>
      </c>
      <c r="B6211"/>
      <c r="C6211" t="s">
        <v>936</v>
      </c>
      <c r="D6211"/>
      <c r="E6211" t="s">
        <v>7181</v>
      </c>
      <c r="F6211" s="67"/>
      <c r="G6211" s="67"/>
      <c r="H6211" s="67"/>
    </row>
    <row r="6212" spans="1:8" s="2" customFormat="1" x14ac:dyDescent="0.25">
      <c r="A6212" t="s">
        <v>1053</v>
      </c>
      <c r="B6212"/>
      <c r="C6212" t="s">
        <v>936</v>
      </c>
      <c r="D6212"/>
      <c r="E6212" t="s">
        <v>7182</v>
      </c>
      <c r="F6212" s="67"/>
      <c r="G6212" s="67"/>
      <c r="H6212" s="67"/>
    </row>
    <row r="6213" spans="1:8" s="2" customFormat="1" x14ac:dyDescent="0.25">
      <c r="A6213" t="s">
        <v>1053</v>
      </c>
      <c r="B6213"/>
      <c r="C6213" t="s">
        <v>936</v>
      </c>
      <c r="D6213"/>
      <c r="E6213" t="s">
        <v>7183</v>
      </c>
      <c r="F6213" s="67"/>
      <c r="G6213" s="67"/>
      <c r="H6213" s="67"/>
    </row>
    <row r="6214" spans="1:8" s="2" customFormat="1" x14ac:dyDescent="0.25">
      <c r="A6214" t="s">
        <v>1053</v>
      </c>
      <c r="B6214"/>
      <c r="C6214" t="s">
        <v>936</v>
      </c>
      <c r="D6214"/>
      <c r="E6214" t="s">
        <v>7184</v>
      </c>
      <c r="F6214" s="67"/>
      <c r="G6214" s="67"/>
      <c r="H6214" s="67"/>
    </row>
    <row r="6215" spans="1:8" s="2" customFormat="1" x14ac:dyDescent="0.25">
      <c r="A6215" t="s">
        <v>1053</v>
      </c>
      <c r="B6215"/>
      <c r="C6215" t="s">
        <v>936</v>
      </c>
      <c r="D6215"/>
      <c r="E6215" t="s">
        <v>7185</v>
      </c>
      <c r="F6215" s="67"/>
      <c r="G6215" s="67"/>
      <c r="H6215" s="67"/>
    </row>
    <row r="6216" spans="1:8" s="2" customFormat="1" x14ac:dyDescent="0.25">
      <c r="A6216" t="s">
        <v>1053</v>
      </c>
      <c r="B6216"/>
      <c r="C6216" t="s">
        <v>936</v>
      </c>
      <c r="D6216"/>
      <c r="E6216" t="s">
        <v>7186</v>
      </c>
      <c r="F6216" s="67"/>
      <c r="G6216" s="67"/>
      <c r="H6216" s="67"/>
    </row>
    <row r="6217" spans="1:8" s="2" customFormat="1" x14ac:dyDescent="0.25">
      <c r="A6217" t="s">
        <v>1053</v>
      </c>
      <c r="B6217"/>
      <c r="C6217" t="s">
        <v>936</v>
      </c>
      <c r="D6217"/>
      <c r="E6217" t="s">
        <v>7187</v>
      </c>
      <c r="F6217" s="67"/>
      <c r="G6217" s="67"/>
      <c r="H6217" s="67"/>
    </row>
    <row r="6218" spans="1:8" s="2" customFormat="1" x14ac:dyDescent="0.25">
      <c r="A6218" t="s">
        <v>1053</v>
      </c>
      <c r="B6218"/>
      <c r="C6218" t="s">
        <v>936</v>
      </c>
      <c r="D6218"/>
      <c r="E6218" t="s">
        <v>7188</v>
      </c>
      <c r="F6218" s="67"/>
      <c r="G6218" s="67"/>
      <c r="H6218" s="67"/>
    </row>
    <row r="6219" spans="1:8" s="2" customFormat="1" x14ac:dyDescent="0.25">
      <c r="A6219" t="s">
        <v>1053</v>
      </c>
      <c r="B6219"/>
      <c r="C6219" t="s">
        <v>936</v>
      </c>
      <c r="D6219"/>
      <c r="E6219" t="s">
        <v>7189</v>
      </c>
      <c r="F6219" s="67"/>
      <c r="G6219" s="67"/>
      <c r="H6219" s="67"/>
    </row>
    <row r="6220" spans="1:8" s="2" customFormat="1" x14ac:dyDescent="0.25">
      <c r="A6220" t="s">
        <v>1053</v>
      </c>
      <c r="B6220"/>
      <c r="C6220" t="s">
        <v>936</v>
      </c>
      <c r="D6220"/>
      <c r="E6220" t="s">
        <v>7190</v>
      </c>
      <c r="F6220" s="67"/>
      <c r="G6220" s="67"/>
      <c r="H6220" s="67"/>
    </row>
    <row r="6221" spans="1:8" s="2" customFormat="1" x14ac:dyDescent="0.25">
      <c r="A6221" t="s">
        <v>1053</v>
      </c>
      <c r="B6221"/>
      <c r="C6221" t="s">
        <v>936</v>
      </c>
      <c r="D6221"/>
      <c r="E6221" t="s">
        <v>5522</v>
      </c>
      <c r="F6221" s="67"/>
      <c r="G6221" s="67"/>
      <c r="H6221" s="67"/>
    </row>
    <row r="6222" spans="1:8" s="2" customFormat="1" x14ac:dyDescent="0.25">
      <c r="A6222" t="s">
        <v>1053</v>
      </c>
      <c r="B6222"/>
      <c r="C6222" t="s">
        <v>936</v>
      </c>
      <c r="D6222"/>
      <c r="E6222" t="s">
        <v>7191</v>
      </c>
      <c r="F6222" s="67"/>
      <c r="G6222" s="67"/>
      <c r="H6222" s="67"/>
    </row>
    <row r="6223" spans="1:8" s="2" customFormat="1" x14ac:dyDescent="0.25">
      <c r="A6223" t="s">
        <v>1053</v>
      </c>
      <c r="B6223"/>
      <c r="C6223" t="s">
        <v>936</v>
      </c>
      <c r="D6223"/>
      <c r="E6223" t="s">
        <v>7192</v>
      </c>
      <c r="F6223" s="67"/>
      <c r="G6223" s="67"/>
      <c r="H6223" s="67"/>
    </row>
    <row r="6224" spans="1:8" s="2" customFormat="1" x14ac:dyDescent="0.25">
      <c r="A6224" t="s">
        <v>1053</v>
      </c>
      <c r="B6224"/>
      <c r="C6224" t="s">
        <v>936</v>
      </c>
      <c r="D6224"/>
      <c r="E6224" t="s">
        <v>7193</v>
      </c>
      <c r="F6224" s="67"/>
      <c r="G6224" s="67"/>
      <c r="H6224" s="67"/>
    </row>
    <row r="6225" spans="1:8" s="2" customFormat="1" x14ac:dyDescent="0.25">
      <c r="A6225" t="s">
        <v>1053</v>
      </c>
      <c r="B6225"/>
      <c r="C6225" t="s">
        <v>936</v>
      </c>
      <c r="D6225"/>
      <c r="E6225" t="s">
        <v>7194</v>
      </c>
      <c r="F6225" s="67"/>
      <c r="G6225" s="67"/>
      <c r="H6225" s="67"/>
    </row>
    <row r="6226" spans="1:8" s="2" customFormat="1" x14ac:dyDescent="0.25">
      <c r="A6226" t="s">
        <v>1053</v>
      </c>
      <c r="B6226"/>
      <c r="C6226" t="s">
        <v>936</v>
      </c>
      <c r="D6226"/>
      <c r="E6226" t="s">
        <v>7195</v>
      </c>
      <c r="F6226" s="67"/>
      <c r="G6226" s="67"/>
      <c r="H6226" s="67"/>
    </row>
    <row r="6227" spans="1:8" s="2" customFormat="1" x14ac:dyDescent="0.25">
      <c r="A6227" t="s">
        <v>1053</v>
      </c>
      <c r="B6227"/>
      <c r="C6227" t="s">
        <v>936</v>
      </c>
      <c r="D6227"/>
      <c r="E6227" t="s">
        <v>7196</v>
      </c>
      <c r="F6227" s="67"/>
      <c r="G6227" s="67"/>
      <c r="H6227" s="67"/>
    </row>
    <row r="6228" spans="1:8" s="2" customFormat="1" x14ac:dyDescent="0.25">
      <c r="A6228" t="s">
        <v>1053</v>
      </c>
      <c r="B6228"/>
      <c r="C6228" t="s">
        <v>936</v>
      </c>
      <c r="D6228"/>
      <c r="E6228" t="s">
        <v>7197</v>
      </c>
      <c r="F6228" s="67"/>
      <c r="G6228" s="67"/>
      <c r="H6228" s="67"/>
    </row>
    <row r="6229" spans="1:8" s="2" customFormat="1" x14ac:dyDescent="0.25">
      <c r="A6229" t="s">
        <v>1053</v>
      </c>
      <c r="B6229"/>
      <c r="C6229" t="s">
        <v>936</v>
      </c>
      <c r="D6229"/>
      <c r="E6229" t="s">
        <v>7198</v>
      </c>
      <c r="F6229" s="67"/>
      <c r="G6229" s="67"/>
      <c r="H6229" s="67"/>
    </row>
    <row r="6230" spans="1:8" s="2" customFormat="1" x14ac:dyDescent="0.25">
      <c r="A6230" t="s">
        <v>1053</v>
      </c>
      <c r="B6230"/>
      <c r="C6230" t="s">
        <v>936</v>
      </c>
      <c r="D6230"/>
      <c r="E6230" t="s">
        <v>7199</v>
      </c>
      <c r="F6230" s="67"/>
      <c r="G6230" s="67"/>
      <c r="H6230" s="67"/>
    </row>
    <row r="6231" spans="1:8" s="2" customFormat="1" x14ac:dyDescent="0.25">
      <c r="A6231" t="s">
        <v>1053</v>
      </c>
      <c r="B6231"/>
      <c r="C6231" t="s">
        <v>936</v>
      </c>
      <c r="D6231"/>
      <c r="E6231" t="s">
        <v>7200</v>
      </c>
      <c r="F6231" s="67"/>
      <c r="G6231" s="67"/>
      <c r="H6231" s="67"/>
    </row>
    <row r="6232" spans="1:8" s="2" customFormat="1" x14ac:dyDescent="0.25">
      <c r="A6232" t="s">
        <v>1053</v>
      </c>
      <c r="B6232"/>
      <c r="C6232" t="s">
        <v>936</v>
      </c>
      <c r="D6232"/>
      <c r="E6232" t="s">
        <v>7201</v>
      </c>
      <c r="F6232" s="67"/>
      <c r="G6232" s="67"/>
      <c r="H6232" s="67"/>
    </row>
    <row r="6233" spans="1:8" s="2" customFormat="1" x14ac:dyDescent="0.25">
      <c r="A6233" t="s">
        <v>1053</v>
      </c>
      <c r="B6233"/>
      <c r="C6233" t="s">
        <v>936</v>
      </c>
      <c r="D6233"/>
      <c r="E6233" t="s">
        <v>7202</v>
      </c>
      <c r="F6233" s="67"/>
      <c r="G6233" s="67"/>
      <c r="H6233" s="67"/>
    </row>
    <row r="6234" spans="1:8" s="2" customFormat="1" x14ac:dyDescent="0.25">
      <c r="A6234" t="s">
        <v>1053</v>
      </c>
      <c r="B6234"/>
      <c r="C6234" t="s">
        <v>936</v>
      </c>
      <c r="D6234"/>
      <c r="E6234" t="s">
        <v>7203</v>
      </c>
      <c r="F6234" s="67"/>
      <c r="G6234" s="67"/>
      <c r="H6234" s="67"/>
    </row>
    <row r="6235" spans="1:8" s="2" customFormat="1" x14ac:dyDescent="0.25">
      <c r="A6235" t="s">
        <v>1053</v>
      </c>
      <c r="B6235"/>
      <c r="C6235" t="s">
        <v>936</v>
      </c>
      <c r="D6235"/>
      <c r="E6235" t="s">
        <v>7204</v>
      </c>
      <c r="F6235" s="67"/>
      <c r="G6235" s="67"/>
      <c r="H6235" s="67"/>
    </row>
    <row r="6236" spans="1:8" s="2" customFormat="1" x14ac:dyDescent="0.25">
      <c r="A6236" t="s">
        <v>1053</v>
      </c>
      <c r="B6236"/>
      <c r="C6236" t="s">
        <v>936</v>
      </c>
      <c r="D6236"/>
      <c r="E6236" t="s">
        <v>7205</v>
      </c>
      <c r="F6236" s="67"/>
      <c r="G6236" s="67"/>
      <c r="H6236" s="67"/>
    </row>
    <row r="6237" spans="1:8" s="2" customFormat="1" x14ac:dyDescent="0.25">
      <c r="A6237" t="s">
        <v>1053</v>
      </c>
      <c r="B6237"/>
      <c r="C6237" t="s">
        <v>936</v>
      </c>
      <c r="D6237"/>
      <c r="E6237" t="s">
        <v>7206</v>
      </c>
      <c r="F6237" s="67"/>
      <c r="G6237" s="67"/>
      <c r="H6237" s="67"/>
    </row>
    <row r="6238" spans="1:8" s="2" customFormat="1" x14ac:dyDescent="0.25">
      <c r="A6238" t="s">
        <v>1053</v>
      </c>
      <c r="B6238"/>
      <c r="C6238" t="s">
        <v>936</v>
      </c>
      <c r="D6238"/>
      <c r="E6238" t="s">
        <v>7207</v>
      </c>
      <c r="F6238" s="67"/>
      <c r="G6238" s="67"/>
      <c r="H6238" s="67"/>
    </row>
    <row r="6239" spans="1:8" s="2" customFormat="1" x14ac:dyDescent="0.25">
      <c r="A6239" t="s">
        <v>1053</v>
      </c>
      <c r="B6239"/>
      <c r="C6239" t="s">
        <v>936</v>
      </c>
      <c r="D6239"/>
      <c r="E6239" t="s">
        <v>7208</v>
      </c>
      <c r="F6239" s="67"/>
      <c r="G6239" s="67"/>
      <c r="H6239" s="67"/>
    </row>
    <row r="6240" spans="1:8" s="2" customFormat="1" x14ac:dyDescent="0.25">
      <c r="A6240" t="s">
        <v>1053</v>
      </c>
      <c r="B6240"/>
      <c r="C6240" t="s">
        <v>936</v>
      </c>
      <c r="D6240"/>
      <c r="E6240" t="s">
        <v>7209</v>
      </c>
      <c r="F6240" s="67"/>
      <c r="G6240" s="67"/>
      <c r="H6240" s="67"/>
    </row>
    <row r="6241" spans="1:8" s="2" customFormat="1" x14ac:dyDescent="0.25">
      <c r="A6241" t="s">
        <v>1053</v>
      </c>
      <c r="B6241"/>
      <c r="C6241" t="s">
        <v>936</v>
      </c>
      <c r="D6241"/>
      <c r="E6241" t="s">
        <v>7210</v>
      </c>
      <c r="F6241" s="67"/>
      <c r="G6241" s="67"/>
      <c r="H6241" s="67"/>
    </row>
    <row r="6242" spans="1:8" s="2" customFormat="1" x14ac:dyDescent="0.25">
      <c r="A6242" t="s">
        <v>1053</v>
      </c>
      <c r="B6242"/>
      <c r="C6242" t="s">
        <v>936</v>
      </c>
      <c r="D6242"/>
      <c r="E6242" t="s">
        <v>7211</v>
      </c>
      <c r="F6242" s="67"/>
      <c r="G6242" s="67"/>
      <c r="H6242" s="67"/>
    </row>
    <row r="6243" spans="1:8" s="2" customFormat="1" x14ac:dyDescent="0.25">
      <c r="A6243" t="s">
        <v>1053</v>
      </c>
      <c r="B6243"/>
      <c r="C6243" t="s">
        <v>936</v>
      </c>
      <c r="D6243"/>
      <c r="E6243" t="s">
        <v>7212</v>
      </c>
      <c r="F6243" s="67"/>
      <c r="G6243" s="67"/>
      <c r="H6243" s="67"/>
    </row>
    <row r="6244" spans="1:8" s="2" customFormat="1" x14ac:dyDescent="0.25">
      <c r="A6244" t="s">
        <v>1053</v>
      </c>
      <c r="B6244"/>
      <c r="C6244" t="s">
        <v>936</v>
      </c>
      <c r="D6244"/>
      <c r="E6244" t="s">
        <v>7213</v>
      </c>
      <c r="F6244" s="67"/>
      <c r="G6244" s="67"/>
      <c r="H6244" s="67"/>
    </row>
    <row r="6245" spans="1:8" s="2" customFormat="1" x14ac:dyDescent="0.25">
      <c r="A6245" t="s">
        <v>1053</v>
      </c>
      <c r="B6245"/>
      <c r="C6245" t="s">
        <v>936</v>
      </c>
      <c r="D6245"/>
      <c r="E6245" t="s">
        <v>6649</v>
      </c>
      <c r="F6245" s="67"/>
      <c r="G6245" s="67"/>
      <c r="H6245" s="67"/>
    </row>
    <row r="6246" spans="1:8" s="2" customFormat="1" x14ac:dyDescent="0.25">
      <c r="A6246" t="s">
        <v>1053</v>
      </c>
      <c r="B6246"/>
      <c r="C6246" t="s">
        <v>936</v>
      </c>
      <c r="D6246"/>
      <c r="E6246" t="s">
        <v>1854</v>
      </c>
      <c r="F6246" s="67"/>
      <c r="G6246" s="67"/>
      <c r="H6246" s="67"/>
    </row>
    <row r="6247" spans="1:8" s="2" customFormat="1" x14ac:dyDescent="0.25">
      <c r="A6247" t="s">
        <v>1053</v>
      </c>
      <c r="B6247"/>
      <c r="C6247" t="s">
        <v>936</v>
      </c>
      <c r="D6247"/>
      <c r="E6247" t="s">
        <v>7214</v>
      </c>
      <c r="F6247" s="67"/>
      <c r="G6247" s="67"/>
      <c r="H6247" s="67"/>
    </row>
    <row r="6248" spans="1:8" s="2" customFormat="1" x14ac:dyDescent="0.25">
      <c r="A6248" t="s">
        <v>1053</v>
      </c>
      <c r="B6248"/>
      <c r="C6248" t="s">
        <v>936</v>
      </c>
      <c r="D6248"/>
      <c r="E6248" t="s">
        <v>7215</v>
      </c>
      <c r="F6248" s="67"/>
      <c r="G6248" s="67"/>
      <c r="H6248" s="67"/>
    </row>
    <row r="6249" spans="1:8" s="2" customFormat="1" x14ac:dyDescent="0.25">
      <c r="A6249" t="s">
        <v>1053</v>
      </c>
      <c r="B6249"/>
      <c r="C6249" t="s">
        <v>936</v>
      </c>
      <c r="D6249"/>
      <c r="E6249" t="s">
        <v>7216</v>
      </c>
      <c r="F6249" s="67"/>
      <c r="G6249" s="67"/>
      <c r="H6249" s="67"/>
    </row>
    <row r="6250" spans="1:8" s="2" customFormat="1" x14ac:dyDescent="0.25">
      <c r="A6250" t="s">
        <v>1053</v>
      </c>
      <c r="B6250"/>
      <c r="C6250" t="s">
        <v>936</v>
      </c>
      <c r="D6250"/>
      <c r="E6250" t="s">
        <v>7217</v>
      </c>
      <c r="F6250" s="67"/>
      <c r="G6250" s="67"/>
      <c r="H6250" s="67"/>
    </row>
    <row r="6251" spans="1:8" s="2" customFormat="1" x14ac:dyDescent="0.25">
      <c r="A6251" t="s">
        <v>1053</v>
      </c>
      <c r="B6251"/>
      <c r="C6251" t="s">
        <v>936</v>
      </c>
      <c r="D6251"/>
      <c r="E6251" t="s">
        <v>7218</v>
      </c>
      <c r="F6251" s="67"/>
      <c r="G6251" s="67"/>
      <c r="H6251" s="67"/>
    </row>
    <row r="6252" spans="1:8" s="2" customFormat="1" x14ac:dyDescent="0.25">
      <c r="A6252" t="s">
        <v>1053</v>
      </c>
      <c r="B6252"/>
      <c r="C6252" t="s">
        <v>936</v>
      </c>
      <c r="D6252"/>
      <c r="E6252" t="s">
        <v>7219</v>
      </c>
      <c r="F6252" s="67"/>
      <c r="G6252" s="67"/>
      <c r="H6252" s="67"/>
    </row>
    <row r="6253" spans="1:8" s="2" customFormat="1" x14ac:dyDescent="0.25">
      <c r="A6253" t="s">
        <v>1053</v>
      </c>
      <c r="B6253"/>
      <c r="C6253" t="s">
        <v>936</v>
      </c>
      <c r="D6253"/>
      <c r="E6253" t="s">
        <v>7220</v>
      </c>
      <c r="F6253" s="67"/>
      <c r="G6253" s="67"/>
      <c r="H6253" s="67"/>
    </row>
    <row r="6254" spans="1:8" s="2" customFormat="1" x14ac:dyDescent="0.25">
      <c r="A6254" t="s">
        <v>1053</v>
      </c>
      <c r="B6254"/>
      <c r="C6254" t="s">
        <v>936</v>
      </c>
      <c r="D6254"/>
      <c r="E6254" t="s">
        <v>7221</v>
      </c>
      <c r="F6254" s="67"/>
      <c r="G6254" s="67"/>
      <c r="H6254" s="67"/>
    </row>
    <row r="6255" spans="1:8" s="2" customFormat="1" x14ac:dyDescent="0.25">
      <c r="A6255" t="s">
        <v>1053</v>
      </c>
      <c r="B6255"/>
      <c r="C6255" t="s">
        <v>936</v>
      </c>
      <c r="D6255"/>
      <c r="E6255" t="s">
        <v>7222</v>
      </c>
      <c r="F6255" s="67"/>
      <c r="G6255" s="67"/>
      <c r="H6255" s="67"/>
    </row>
    <row r="6256" spans="1:8" s="2" customFormat="1" x14ac:dyDescent="0.25">
      <c r="A6256" t="s">
        <v>1053</v>
      </c>
      <c r="B6256"/>
      <c r="C6256" t="s">
        <v>936</v>
      </c>
      <c r="D6256"/>
      <c r="E6256" t="s">
        <v>7223</v>
      </c>
      <c r="F6256" s="67"/>
      <c r="G6256" s="67"/>
      <c r="H6256" s="67"/>
    </row>
    <row r="6257" spans="1:8" s="2" customFormat="1" x14ac:dyDescent="0.25">
      <c r="A6257" t="s">
        <v>1053</v>
      </c>
      <c r="B6257"/>
      <c r="C6257" t="s">
        <v>936</v>
      </c>
      <c r="D6257"/>
      <c r="E6257" t="s">
        <v>7224</v>
      </c>
      <c r="F6257" s="67"/>
      <c r="G6257" s="67"/>
      <c r="H6257" s="67"/>
    </row>
    <row r="6258" spans="1:8" s="2" customFormat="1" x14ac:dyDescent="0.25">
      <c r="A6258" t="s">
        <v>1053</v>
      </c>
      <c r="B6258"/>
      <c r="C6258" t="s">
        <v>936</v>
      </c>
      <c r="D6258"/>
      <c r="E6258" t="s">
        <v>7225</v>
      </c>
      <c r="F6258" s="67"/>
      <c r="G6258" s="67"/>
      <c r="H6258" s="67"/>
    </row>
    <row r="6259" spans="1:8" s="2" customFormat="1" x14ac:dyDescent="0.25">
      <c r="A6259" t="s">
        <v>1053</v>
      </c>
      <c r="B6259"/>
      <c r="C6259" t="s">
        <v>936</v>
      </c>
      <c r="D6259"/>
      <c r="E6259" t="s">
        <v>7226</v>
      </c>
      <c r="F6259" s="67"/>
      <c r="G6259" s="67"/>
      <c r="H6259" s="67"/>
    </row>
    <row r="6260" spans="1:8" s="2" customFormat="1" x14ac:dyDescent="0.25">
      <c r="A6260" t="s">
        <v>1053</v>
      </c>
      <c r="B6260"/>
      <c r="C6260" t="s">
        <v>936</v>
      </c>
      <c r="D6260"/>
      <c r="E6260" t="s">
        <v>5706</v>
      </c>
      <c r="F6260" s="67"/>
      <c r="G6260" s="67"/>
      <c r="H6260" s="67"/>
    </row>
    <row r="6261" spans="1:8" s="2" customFormat="1" x14ac:dyDescent="0.25">
      <c r="A6261" t="s">
        <v>1053</v>
      </c>
      <c r="B6261"/>
      <c r="C6261" t="s">
        <v>936</v>
      </c>
      <c r="D6261"/>
      <c r="E6261" t="s">
        <v>7227</v>
      </c>
      <c r="F6261" s="67"/>
      <c r="G6261" s="67"/>
      <c r="H6261" s="67"/>
    </row>
    <row r="6262" spans="1:8" s="2" customFormat="1" x14ac:dyDescent="0.25">
      <c r="A6262" t="s">
        <v>1053</v>
      </c>
      <c r="B6262"/>
      <c r="C6262" t="s">
        <v>936</v>
      </c>
      <c r="D6262"/>
      <c r="E6262" t="s">
        <v>7228</v>
      </c>
      <c r="F6262" s="67"/>
      <c r="G6262" s="67"/>
      <c r="H6262" s="67"/>
    </row>
    <row r="6263" spans="1:8" s="2" customFormat="1" x14ac:dyDescent="0.25">
      <c r="A6263" t="s">
        <v>1053</v>
      </c>
      <c r="B6263"/>
      <c r="C6263" t="s">
        <v>936</v>
      </c>
      <c r="D6263"/>
      <c r="E6263" t="s">
        <v>7229</v>
      </c>
      <c r="F6263" s="67"/>
      <c r="G6263" s="67"/>
      <c r="H6263" s="67"/>
    </row>
    <row r="6264" spans="1:8" s="2" customFormat="1" x14ac:dyDescent="0.25">
      <c r="A6264" t="s">
        <v>1053</v>
      </c>
      <c r="B6264"/>
      <c r="C6264" t="s">
        <v>936</v>
      </c>
      <c r="D6264"/>
      <c r="E6264" t="s">
        <v>7230</v>
      </c>
      <c r="F6264" s="67"/>
      <c r="G6264" s="67"/>
      <c r="H6264" s="67"/>
    </row>
    <row r="6265" spans="1:8" s="2" customFormat="1" x14ac:dyDescent="0.25">
      <c r="A6265" t="s">
        <v>1053</v>
      </c>
      <c r="B6265"/>
      <c r="C6265" t="s">
        <v>7231</v>
      </c>
      <c r="D6265"/>
      <c r="E6265" t="s">
        <v>7232</v>
      </c>
      <c r="F6265" s="67"/>
      <c r="G6265" s="67"/>
      <c r="H6265" s="67"/>
    </row>
    <row r="6266" spans="1:8" s="2" customFormat="1" x14ac:dyDescent="0.25">
      <c r="A6266" t="s">
        <v>1053</v>
      </c>
      <c r="B6266"/>
      <c r="C6266" t="s">
        <v>938</v>
      </c>
      <c r="D6266"/>
      <c r="E6266" t="s">
        <v>7233</v>
      </c>
      <c r="F6266" s="67"/>
      <c r="G6266" s="67"/>
      <c r="H6266" s="67"/>
    </row>
    <row r="6267" spans="1:8" s="2" customFormat="1" x14ac:dyDescent="0.25">
      <c r="A6267" t="s">
        <v>1053</v>
      </c>
      <c r="B6267"/>
      <c r="C6267" t="s">
        <v>938</v>
      </c>
      <c r="D6267"/>
      <c r="E6267" t="s">
        <v>7234</v>
      </c>
      <c r="F6267" s="67"/>
      <c r="G6267" s="67"/>
      <c r="H6267" s="67"/>
    </row>
    <row r="6268" spans="1:8" s="2" customFormat="1" x14ac:dyDescent="0.25">
      <c r="A6268" t="s">
        <v>1053</v>
      </c>
      <c r="B6268"/>
      <c r="C6268" t="s">
        <v>938</v>
      </c>
      <c r="D6268"/>
      <c r="E6268" t="s">
        <v>7235</v>
      </c>
      <c r="F6268" s="67"/>
      <c r="G6268" s="67"/>
      <c r="H6268" s="67"/>
    </row>
    <row r="6269" spans="1:8" s="2" customFormat="1" x14ac:dyDescent="0.25">
      <c r="A6269" t="s">
        <v>1053</v>
      </c>
      <c r="B6269"/>
      <c r="C6269" t="s">
        <v>938</v>
      </c>
      <c r="D6269"/>
      <c r="E6269" t="s">
        <v>7236</v>
      </c>
      <c r="F6269" s="67"/>
      <c r="G6269" s="67"/>
      <c r="H6269" s="67"/>
    </row>
    <row r="6270" spans="1:8" s="2" customFormat="1" x14ac:dyDescent="0.25">
      <c r="A6270" t="s">
        <v>1053</v>
      </c>
      <c r="B6270"/>
      <c r="C6270" t="s">
        <v>938</v>
      </c>
      <c r="D6270"/>
      <c r="E6270" t="s">
        <v>7237</v>
      </c>
      <c r="F6270" s="67"/>
      <c r="G6270" s="67"/>
      <c r="H6270" s="67"/>
    </row>
    <row r="6271" spans="1:8" s="2" customFormat="1" x14ac:dyDescent="0.25">
      <c r="A6271" t="s">
        <v>1053</v>
      </c>
      <c r="B6271"/>
      <c r="C6271" t="s">
        <v>938</v>
      </c>
      <c r="D6271"/>
      <c r="E6271" t="s">
        <v>7238</v>
      </c>
      <c r="F6271" s="67"/>
      <c r="G6271" s="67"/>
      <c r="H6271" s="67"/>
    </row>
    <row r="6272" spans="1:8" s="2" customFormat="1" x14ac:dyDescent="0.25">
      <c r="A6272" t="s">
        <v>1053</v>
      </c>
      <c r="B6272"/>
      <c r="C6272" t="s">
        <v>938</v>
      </c>
      <c r="D6272"/>
      <c r="E6272" t="s">
        <v>7239</v>
      </c>
      <c r="F6272" s="67"/>
      <c r="G6272" s="67"/>
      <c r="H6272" s="67"/>
    </row>
    <row r="6273" spans="1:8" s="2" customFormat="1" x14ac:dyDescent="0.25">
      <c r="A6273" t="s">
        <v>1053</v>
      </c>
      <c r="B6273"/>
      <c r="C6273" t="s">
        <v>938</v>
      </c>
      <c r="D6273"/>
      <c r="E6273" t="s">
        <v>7240</v>
      </c>
      <c r="F6273" s="67"/>
      <c r="G6273" s="67"/>
      <c r="H6273" s="67"/>
    </row>
    <row r="6274" spans="1:8" s="2" customFormat="1" x14ac:dyDescent="0.25">
      <c r="A6274" t="s">
        <v>1053</v>
      </c>
      <c r="B6274"/>
      <c r="C6274" t="s">
        <v>938</v>
      </c>
      <c r="D6274"/>
      <c r="E6274" t="s">
        <v>7241</v>
      </c>
      <c r="F6274" s="67"/>
      <c r="G6274" s="67"/>
      <c r="H6274" s="67"/>
    </row>
    <row r="6275" spans="1:8" s="2" customFormat="1" x14ac:dyDescent="0.25">
      <c r="A6275" t="s">
        <v>1053</v>
      </c>
      <c r="B6275"/>
      <c r="C6275" t="s">
        <v>938</v>
      </c>
      <c r="D6275"/>
      <c r="E6275" t="s">
        <v>7242</v>
      </c>
      <c r="F6275" s="67"/>
      <c r="G6275" s="67"/>
      <c r="H6275" s="67"/>
    </row>
    <row r="6276" spans="1:8" s="2" customFormat="1" x14ac:dyDescent="0.25">
      <c r="A6276" t="s">
        <v>1053</v>
      </c>
      <c r="B6276"/>
      <c r="C6276" t="s">
        <v>938</v>
      </c>
      <c r="D6276"/>
      <c r="E6276" t="s">
        <v>7243</v>
      </c>
      <c r="F6276" s="67"/>
      <c r="G6276" s="67"/>
      <c r="H6276" s="67"/>
    </row>
    <row r="6277" spans="1:8" s="2" customFormat="1" x14ac:dyDescent="0.25">
      <c r="A6277" t="s">
        <v>1053</v>
      </c>
      <c r="B6277"/>
      <c r="C6277" t="s">
        <v>938</v>
      </c>
      <c r="D6277"/>
      <c r="E6277" t="s">
        <v>7244</v>
      </c>
      <c r="F6277" s="67"/>
      <c r="G6277" s="67"/>
      <c r="H6277" s="67"/>
    </row>
    <row r="6278" spans="1:8" s="2" customFormat="1" x14ac:dyDescent="0.25">
      <c r="A6278" t="s">
        <v>1053</v>
      </c>
      <c r="B6278"/>
      <c r="C6278" t="s">
        <v>938</v>
      </c>
      <c r="D6278"/>
      <c r="E6278" t="s">
        <v>7245</v>
      </c>
      <c r="F6278" s="67"/>
      <c r="G6278" s="67"/>
      <c r="H6278" s="67"/>
    </row>
    <row r="6279" spans="1:8" s="2" customFormat="1" x14ac:dyDescent="0.25">
      <c r="A6279" t="s">
        <v>1053</v>
      </c>
      <c r="B6279"/>
      <c r="C6279" t="s">
        <v>938</v>
      </c>
      <c r="D6279"/>
      <c r="E6279" t="s">
        <v>7246</v>
      </c>
      <c r="F6279" s="67"/>
      <c r="G6279" s="67"/>
      <c r="H6279" s="67"/>
    </row>
    <row r="6280" spans="1:8" s="2" customFormat="1" x14ac:dyDescent="0.25">
      <c r="A6280" t="s">
        <v>1053</v>
      </c>
      <c r="B6280"/>
      <c r="C6280" t="s">
        <v>938</v>
      </c>
      <c r="D6280"/>
      <c r="E6280" t="s">
        <v>7247</v>
      </c>
      <c r="F6280" s="67"/>
      <c r="G6280" s="67"/>
      <c r="H6280" s="67"/>
    </row>
    <row r="6281" spans="1:8" s="2" customFormat="1" x14ac:dyDescent="0.25">
      <c r="A6281" t="s">
        <v>1053</v>
      </c>
      <c r="B6281"/>
      <c r="C6281" t="s">
        <v>938</v>
      </c>
      <c r="D6281"/>
      <c r="E6281" t="s">
        <v>7248</v>
      </c>
      <c r="F6281" s="67"/>
      <c r="G6281" s="67"/>
      <c r="H6281" s="67"/>
    </row>
    <row r="6282" spans="1:8" s="2" customFormat="1" x14ac:dyDescent="0.25">
      <c r="A6282" t="s">
        <v>1053</v>
      </c>
      <c r="B6282"/>
      <c r="C6282" t="s">
        <v>938</v>
      </c>
      <c r="D6282"/>
      <c r="E6282" t="s">
        <v>7249</v>
      </c>
      <c r="F6282" s="67"/>
      <c r="G6282" s="67"/>
      <c r="H6282" s="67"/>
    </row>
    <row r="6283" spans="1:8" s="2" customFormat="1" x14ac:dyDescent="0.25">
      <c r="A6283" t="s">
        <v>1053</v>
      </c>
      <c r="B6283"/>
      <c r="C6283"/>
      <c r="D6283" t="s">
        <v>6009</v>
      </c>
      <c r="E6283" t="s">
        <v>7250</v>
      </c>
      <c r="F6283" s="67"/>
      <c r="G6283" s="67"/>
      <c r="H6283" s="67"/>
    </row>
    <row r="6284" spans="1:8" s="2" customFormat="1" x14ac:dyDescent="0.25">
      <c r="A6284" t="s">
        <v>1053</v>
      </c>
      <c r="B6284"/>
      <c r="C6284"/>
      <c r="D6284"/>
      <c r="E6284" t="s">
        <v>7251</v>
      </c>
      <c r="F6284" s="67"/>
      <c r="G6284" s="67"/>
      <c r="H6284" s="67"/>
    </row>
    <row r="6285" spans="1:8" s="2" customFormat="1" x14ac:dyDescent="0.25">
      <c r="A6285" t="s">
        <v>1053</v>
      </c>
      <c r="B6285"/>
      <c r="C6285"/>
      <c r="D6285"/>
      <c r="E6285" t="s">
        <v>7252</v>
      </c>
      <c r="F6285" s="67"/>
      <c r="G6285" s="67"/>
      <c r="H6285" s="67"/>
    </row>
    <row r="6286" spans="1:8" s="2" customFormat="1" x14ac:dyDescent="0.25">
      <c r="A6286" t="s">
        <v>1053</v>
      </c>
      <c r="B6286"/>
      <c r="C6286"/>
      <c r="D6286"/>
      <c r="E6286" t="s">
        <v>7253</v>
      </c>
      <c r="F6286" s="67"/>
      <c r="G6286" s="67"/>
      <c r="H6286" s="67"/>
    </row>
    <row r="6287" spans="1:8" s="2" customFormat="1" x14ac:dyDescent="0.25">
      <c r="A6287" t="s">
        <v>1053</v>
      </c>
      <c r="B6287"/>
      <c r="C6287"/>
      <c r="D6287"/>
      <c r="E6287" t="s">
        <v>7254</v>
      </c>
      <c r="F6287" s="67"/>
      <c r="G6287" s="67"/>
      <c r="H6287" s="67"/>
    </row>
    <row r="6288" spans="1:8" s="2" customFormat="1" x14ac:dyDescent="0.25">
      <c r="A6288" t="s">
        <v>1053</v>
      </c>
      <c r="B6288"/>
      <c r="C6288"/>
      <c r="D6288"/>
      <c r="E6288" t="s">
        <v>7255</v>
      </c>
      <c r="F6288" s="67"/>
      <c r="G6288" s="67"/>
      <c r="H6288" s="67"/>
    </row>
    <row r="6289" spans="1:8" s="2" customFormat="1" x14ac:dyDescent="0.25">
      <c r="A6289" t="s">
        <v>1053</v>
      </c>
      <c r="B6289"/>
      <c r="C6289"/>
      <c r="D6289"/>
      <c r="E6289" t="s">
        <v>7256</v>
      </c>
      <c r="F6289" s="67"/>
      <c r="G6289" s="67"/>
      <c r="H6289" s="67"/>
    </row>
    <row r="6290" spans="1:8" s="2" customFormat="1" x14ac:dyDescent="0.25">
      <c r="A6290" t="s">
        <v>1053</v>
      </c>
      <c r="B6290"/>
      <c r="C6290"/>
      <c r="D6290"/>
      <c r="E6290" t="s">
        <v>7257</v>
      </c>
      <c r="F6290" s="67"/>
      <c r="G6290" s="67"/>
      <c r="H6290" s="67"/>
    </row>
    <row r="6291" spans="1:8" s="2" customFormat="1" x14ac:dyDescent="0.25">
      <c r="A6291" t="s">
        <v>1053</v>
      </c>
      <c r="B6291"/>
      <c r="C6291"/>
      <c r="D6291"/>
      <c r="E6291" t="s">
        <v>7258</v>
      </c>
      <c r="F6291" s="67"/>
      <c r="G6291" s="67"/>
      <c r="H6291" s="67"/>
    </row>
    <row r="6292" spans="1:8" s="2" customFormat="1" x14ac:dyDescent="0.25">
      <c r="A6292" t="s">
        <v>1053</v>
      </c>
      <c r="B6292"/>
      <c r="C6292"/>
      <c r="D6292"/>
      <c r="E6292" t="s">
        <v>7259</v>
      </c>
      <c r="F6292" s="67"/>
      <c r="G6292" s="67"/>
      <c r="H6292" s="67"/>
    </row>
    <row r="6293" spans="1:8" s="2" customFormat="1" x14ac:dyDescent="0.25">
      <c r="A6293" t="s">
        <v>1053</v>
      </c>
      <c r="B6293"/>
      <c r="C6293"/>
      <c r="D6293"/>
      <c r="E6293" t="s">
        <v>7260</v>
      </c>
      <c r="F6293" s="67"/>
      <c r="G6293" s="67"/>
      <c r="H6293" s="67"/>
    </row>
    <row r="6294" spans="1:8" s="2" customFormat="1" x14ac:dyDescent="0.25">
      <c r="A6294" t="s">
        <v>1053</v>
      </c>
      <c r="B6294"/>
      <c r="C6294"/>
      <c r="D6294"/>
      <c r="E6294" t="s">
        <v>7261</v>
      </c>
      <c r="F6294" s="67"/>
      <c r="G6294" s="67"/>
      <c r="H6294" s="67"/>
    </row>
    <row r="6295" spans="1:8" s="2" customFormat="1" x14ac:dyDescent="0.25">
      <c r="A6295" t="s">
        <v>1053</v>
      </c>
      <c r="B6295"/>
      <c r="C6295"/>
      <c r="D6295"/>
      <c r="E6295" t="s">
        <v>7262</v>
      </c>
      <c r="F6295" s="67"/>
      <c r="G6295" s="67"/>
      <c r="H6295" s="67"/>
    </row>
    <row r="6296" spans="1:8" s="2" customFormat="1" x14ac:dyDescent="0.25">
      <c r="A6296" t="s">
        <v>1053</v>
      </c>
      <c r="B6296"/>
      <c r="C6296"/>
      <c r="D6296"/>
      <c r="E6296" t="s">
        <v>7263</v>
      </c>
      <c r="F6296" s="67"/>
      <c r="G6296" s="67"/>
      <c r="H6296" s="67"/>
    </row>
    <row r="6297" spans="1:8" s="2" customFormat="1" x14ac:dyDescent="0.25">
      <c r="A6297" t="s">
        <v>1053</v>
      </c>
      <c r="B6297"/>
      <c r="C6297"/>
      <c r="D6297"/>
      <c r="E6297" t="s">
        <v>7264</v>
      </c>
      <c r="F6297" s="67"/>
      <c r="G6297" s="67"/>
      <c r="H6297" s="67"/>
    </row>
    <row r="6298" spans="1:8" s="2" customFormat="1" x14ac:dyDescent="0.25">
      <c r="A6298" t="s">
        <v>1053</v>
      </c>
      <c r="B6298"/>
      <c r="C6298"/>
      <c r="D6298"/>
      <c r="E6298" t="s">
        <v>7265</v>
      </c>
      <c r="F6298" s="67"/>
      <c r="G6298" s="67"/>
      <c r="H6298" s="67"/>
    </row>
    <row r="6299" spans="1:8" s="2" customFormat="1" x14ac:dyDescent="0.25">
      <c r="A6299" t="s">
        <v>1053</v>
      </c>
      <c r="B6299"/>
      <c r="C6299"/>
      <c r="D6299"/>
      <c r="E6299" t="s">
        <v>7266</v>
      </c>
      <c r="F6299" s="67"/>
      <c r="G6299" s="67"/>
      <c r="H6299" s="67"/>
    </row>
    <row r="6300" spans="1:8" s="2" customFormat="1" x14ac:dyDescent="0.25">
      <c r="A6300" t="s">
        <v>1053</v>
      </c>
      <c r="B6300"/>
      <c r="C6300"/>
      <c r="D6300"/>
      <c r="E6300" t="s">
        <v>7267</v>
      </c>
      <c r="F6300" s="67"/>
      <c r="G6300" s="67"/>
      <c r="H6300" s="67"/>
    </row>
    <row r="6301" spans="1:8" s="2" customFormat="1" x14ac:dyDescent="0.25">
      <c r="A6301" t="s">
        <v>1054</v>
      </c>
      <c r="B6301" t="s">
        <v>1171</v>
      </c>
      <c r="C6301"/>
      <c r="D6301"/>
      <c r="E6301" t="s">
        <v>7268</v>
      </c>
      <c r="F6301" s="67"/>
      <c r="G6301" s="67"/>
      <c r="H6301" s="67"/>
    </row>
    <row r="6302" spans="1:8" s="2" customFormat="1" x14ac:dyDescent="0.25">
      <c r="A6302" t="s">
        <v>1054</v>
      </c>
      <c r="B6302" t="s">
        <v>1171</v>
      </c>
      <c r="C6302"/>
      <c r="D6302"/>
      <c r="E6302" t="s">
        <v>7269</v>
      </c>
      <c r="F6302" s="67"/>
      <c r="G6302" s="67"/>
      <c r="H6302" s="67"/>
    </row>
    <row r="6303" spans="1:8" s="2" customFormat="1" x14ac:dyDescent="0.25">
      <c r="A6303" t="s">
        <v>1054</v>
      </c>
      <c r="B6303" t="s">
        <v>1171</v>
      </c>
      <c r="C6303"/>
      <c r="D6303"/>
      <c r="E6303" t="s">
        <v>7270</v>
      </c>
      <c r="F6303" s="67"/>
      <c r="G6303" s="67"/>
      <c r="H6303" s="67"/>
    </row>
    <row r="6304" spans="1:8" s="2" customFormat="1" x14ac:dyDescent="0.25">
      <c r="A6304" t="s">
        <v>1054</v>
      </c>
      <c r="B6304" t="s">
        <v>1171</v>
      </c>
      <c r="C6304"/>
      <c r="D6304"/>
      <c r="E6304" t="s">
        <v>7271</v>
      </c>
      <c r="F6304" s="67"/>
      <c r="G6304" s="67"/>
      <c r="H6304" s="67"/>
    </row>
    <row r="6305" spans="1:8" s="2" customFormat="1" x14ac:dyDescent="0.25">
      <c r="A6305" t="s">
        <v>1054</v>
      </c>
      <c r="B6305" t="s">
        <v>1171</v>
      </c>
      <c r="C6305"/>
      <c r="D6305"/>
      <c r="E6305" t="s">
        <v>7272</v>
      </c>
      <c r="F6305" s="67"/>
      <c r="G6305" s="67"/>
      <c r="H6305" s="67"/>
    </row>
    <row r="6306" spans="1:8" s="2" customFormat="1" x14ac:dyDescent="0.25">
      <c r="A6306" t="s">
        <v>1054</v>
      </c>
      <c r="B6306" t="s">
        <v>1171</v>
      </c>
      <c r="C6306"/>
      <c r="D6306"/>
      <c r="E6306" t="s">
        <v>7273</v>
      </c>
      <c r="F6306" s="67"/>
      <c r="G6306" s="67"/>
      <c r="H6306" s="67"/>
    </row>
    <row r="6307" spans="1:8" s="2" customFormat="1" x14ac:dyDescent="0.25">
      <c r="A6307" t="s">
        <v>1054</v>
      </c>
      <c r="B6307" t="s">
        <v>1171</v>
      </c>
      <c r="C6307"/>
      <c r="D6307"/>
      <c r="E6307" t="s">
        <v>7274</v>
      </c>
      <c r="F6307" s="67"/>
      <c r="G6307" s="67"/>
      <c r="H6307" s="67"/>
    </row>
    <row r="6308" spans="1:8" s="2" customFormat="1" x14ac:dyDescent="0.25">
      <c r="A6308" t="s">
        <v>1054</v>
      </c>
      <c r="B6308" t="s">
        <v>1171</v>
      </c>
      <c r="C6308"/>
      <c r="D6308"/>
      <c r="E6308" t="s">
        <v>7275</v>
      </c>
      <c r="F6308" s="67"/>
      <c r="G6308" s="67"/>
      <c r="H6308" s="67"/>
    </row>
    <row r="6309" spans="1:8" s="2" customFormat="1" x14ac:dyDescent="0.25">
      <c r="A6309" t="s">
        <v>1054</v>
      </c>
      <c r="B6309" t="s">
        <v>1171</v>
      </c>
      <c r="C6309"/>
      <c r="D6309"/>
      <c r="E6309" t="s">
        <v>7276</v>
      </c>
      <c r="F6309" s="67"/>
      <c r="G6309" s="67"/>
      <c r="H6309" s="67"/>
    </row>
    <row r="6310" spans="1:8" s="2" customFormat="1" x14ac:dyDescent="0.25">
      <c r="A6310" t="s">
        <v>1054</v>
      </c>
      <c r="B6310" t="s">
        <v>1171</v>
      </c>
      <c r="C6310"/>
      <c r="D6310"/>
      <c r="E6310" t="s">
        <v>7277</v>
      </c>
      <c r="F6310" s="67"/>
      <c r="G6310" s="67"/>
      <c r="H6310" s="67"/>
    </row>
    <row r="6311" spans="1:8" s="2" customFormat="1" x14ac:dyDescent="0.25">
      <c r="A6311" t="s">
        <v>1054</v>
      </c>
      <c r="B6311" t="s">
        <v>1171</v>
      </c>
      <c r="C6311"/>
      <c r="D6311"/>
      <c r="E6311" t="s">
        <v>7278</v>
      </c>
      <c r="F6311" s="67"/>
      <c r="G6311" s="67"/>
      <c r="H6311" s="67"/>
    </row>
    <row r="6312" spans="1:8" s="2" customFormat="1" x14ac:dyDescent="0.25">
      <c r="A6312" t="s">
        <v>1054</v>
      </c>
      <c r="B6312" t="s">
        <v>1171</v>
      </c>
      <c r="C6312"/>
      <c r="D6312"/>
      <c r="E6312" t="s">
        <v>7279</v>
      </c>
      <c r="F6312" s="67"/>
      <c r="G6312" s="67"/>
      <c r="H6312" s="67"/>
    </row>
    <row r="6313" spans="1:8" s="2" customFormat="1" x14ac:dyDescent="0.25">
      <c r="A6313" t="s">
        <v>1054</v>
      </c>
      <c r="B6313" t="s">
        <v>1171</v>
      </c>
      <c r="C6313"/>
      <c r="D6313"/>
      <c r="E6313" t="s">
        <v>7280</v>
      </c>
      <c r="F6313" s="67"/>
      <c r="G6313" s="67"/>
      <c r="H6313" s="67"/>
    </row>
    <row r="6314" spans="1:8" s="2" customFormat="1" x14ac:dyDescent="0.25">
      <c r="A6314" t="s">
        <v>1054</v>
      </c>
      <c r="B6314" t="s">
        <v>1171</v>
      </c>
      <c r="C6314"/>
      <c r="D6314"/>
      <c r="E6314" t="s">
        <v>7281</v>
      </c>
      <c r="F6314" s="67"/>
      <c r="G6314" s="67"/>
      <c r="H6314" s="67"/>
    </row>
    <row r="6315" spans="1:8" s="2" customFormat="1" x14ac:dyDescent="0.25">
      <c r="A6315" t="s">
        <v>1054</v>
      </c>
      <c r="B6315" t="s">
        <v>1171</v>
      </c>
      <c r="C6315"/>
      <c r="D6315"/>
      <c r="E6315" t="s">
        <v>7282</v>
      </c>
      <c r="F6315" s="67"/>
      <c r="G6315" s="67"/>
      <c r="H6315" s="67"/>
    </row>
    <row r="6316" spans="1:8" s="2" customFormat="1" x14ac:dyDescent="0.25">
      <c r="A6316" t="s">
        <v>1054</v>
      </c>
      <c r="B6316" t="s">
        <v>1171</v>
      </c>
      <c r="C6316"/>
      <c r="D6316"/>
      <c r="E6316" t="s">
        <v>7283</v>
      </c>
      <c r="F6316" s="67"/>
      <c r="G6316" s="67"/>
      <c r="H6316" s="67"/>
    </row>
    <row r="6317" spans="1:8" s="2" customFormat="1" x14ac:dyDescent="0.25">
      <c r="A6317" t="s">
        <v>1054</v>
      </c>
      <c r="B6317" t="s">
        <v>1171</v>
      </c>
      <c r="C6317"/>
      <c r="D6317"/>
      <c r="E6317" t="s">
        <v>7284</v>
      </c>
      <c r="F6317" s="67"/>
      <c r="G6317" s="67"/>
      <c r="H6317" s="67"/>
    </row>
    <row r="6318" spans="1:8" s="2" customFormat="1" x14ac:dyDescent="0.25">
      <c r="A6318" t="s">
        <v>1054</v>
      </c>
      <c r="B6318" t="s">
        <v>1171</v>
      </c>
      <c r="C6318"/>
      <c r="D6318"/>
      <c r="E6318" t="s">
        <v>7285</v>
      </c>
      <c r="F6318" s="67"/>
      <c r="G6318" s="67"/>
      <c r="H6318" s="67"/>
    </row>
    <row r="6319" spans="1:8" s="2" customFormat="1" x14ac:dyDescent="0.25">
      <c r="A6319" t="s">
        <v>1054</v>
      </c>
      <c r="B6319" t="s">
        <v>1171</v>
      </c>
      <c r="C6319"/>
      <c r="D6319"/>
      <c r="E6319" t="s">
        <v>7286</v>
      </c>
      <c r="F6319" s="67"/>
      <c r="G6319" s="67"/>
      <c r="H6319" s="67"/>
    </row>
    <row r="6320" spans="1:8" s="2" customFormat="1" x14ac:dyDescent="0.25">
      <c r="A6320" t="s">
        <v>1054</v>
      </c>
      <c r="B6320" t="s">
        <v>1171</v>
      </c>
      <c r="C6320"/>
      <c r="D6320"/>
      <c r="E6320" t="s">
        <v>1172</v>
      </c>
      <c r="F6320" s="67"/>
      <c r="G6320" s="67"/>
      <c r="H6320" s="67"/>
    </row>
    <row r="6321" spans="1:8" s="2" customFormat="1" x14ac:dyDescent="0.25">
      <c r="A6321" t="s">
        <v>1054</v>
      </c>
      <c r="B6321" t="s">
        <v>1171</v>
      </c>
      <c r="C6321"/>
      <c r="D6321"/>
      <c r="E6321" t="s">
        <v>7287</v>
      </c>
      <c r="F6321" s="67"/>
      <c r="G6321" s="67"/>
      <c r="H6321" s="67"/>
    </row>
    <row r="6322" spans="1:8" s="2" customFormat="1" x14ac:dyDescent="0.25">
      <c r="A6322" t="s">
        <v>1054</v>
      </c>
      <c r="B6322" t="s">
        <v>1171</v>
      </c>
      <c r="C6322"/>
      <c r="D6322"/>
      <c r="E6322" t="s">
        <v>7288</v>
      </c>
      <c r="F6322" s="67"/>
      <c r="G6322" s="67"/>
      <c r="H6322" s="67"/>
    </row>
    <row r="6323" spans="1:8" s="2" customFormat="1" x14ac:dyDescent="0.25">
      <c r="A6323" t="s">
        <v>1054</v>
      </c>
      <c r="B6323" t="s">
        <v>1171</v>
      </c>
      <c r="C6323"/>
      <c r="D6323"/>
      <c r="E6323" t="s">
        <v>7289</v>
      </c>
      <c r="F6323" s="67"/>
      <c r="G6323" s="67"/>
      <c r="H6323" s="67"/>
    </row>
    <row r="6324" spans="1:8" s="2" customFormat="1" x14ac:dyDescent="0.25">
      <c r="A6324" t="s">
        <v>1054</v>
      </c>
      <c r="B6324" t="s">
        <v>1171</v>
      </c>
      <c r="C6324"/>
      <c r="D6324"/>
      <c r="E6324" t="s">
        <v>7290</v>
      </c>
      <c r="F6324" s="67"/>
      <c r="G6324" s="67"/>
      <c r="H6324" s="67"/>
    </row>
    <row r="6325" spans="1:8" s="2" customFormat="1" x14ac:dyDescent="0.25">
      <c r="A6325" t="s">
        <v>1054</v>
      </c>
      <c r="B6325" t="s">
        <v>1171</v>
      </c>
      <c r="C6325"/>
      <c r="D6325"/>
      <c r="E6325" t="s">
        <v>7291</v>
      </c>
      <c r="F6325" s="67"/>
      <c r="G6325" s="67"/>
      <c r="H6325" s="67"/>
    </row>
    <row r="6326" spans="1:8" s="2" customFormat="1" x14ac:dyDescent="0.25">
      <c r="A6326" t="s">
        <v>1054</v>
      </c>
      <c r="B6326" t="s">
        <v>1171</v>
      </c>
      <c r="C6326"/>
      <c r="D6326"/>
      <c r="E6326" t="s">
        <v>7292</v>
      </c>
      <c r="F6326" s="67"/>
      <c r="G6326" s="67"/>
      <c r="H6326" s="67"/>
    </row>
    <row r="6327" spans="1:8" s="2" customFormat="1" x14ac:dyDescent="0.25">
      <c r="A6327" t="s">
        <v>1054</v>
      </c>
      <c r="B6327" t="s">
        <v>1171</v>
      </c>
      <c r="C6327"/>
      <c r="D6327"/>
      <c r="E6327" t="s">
        <v>7293</v>
      </c>
      <c r="F6327" s="67"/>
      <c r="G6327" s="67"/>
      <c r="H6327" s="67"/>
    </row>
    <row r="6328" spans="1:8" s="2" customFormat="1" x14ac:dyDescent="0.25">
      <c r="A6328" t="s">
        <v>1054</v>
      </c>
      <c r="B6328" t="s">
        <v>1171</v>
      </c>
      <c r="C6328"/>
      <c r="D6328"/>
      <c r="E6328" t="s">
        <v>7294</v>
      </c>
      <c r="F6328" s="67"/>
      <c r="G6328" s="67"/>
      <c r="H6328" s="67"/>
    </row>
    <row r="6329" spans="1:8" s="2" customFormat="1" x14ac:dyDescent="0.25">
      <c r="A6329" t="s">
        <v>1054</v>
      </c>
      <c r="B6329" t="s">
        <v>1171</v>
      </c>
      <c r="C6329"/>
      <c r="D6329"/>
      <c r="E6329" t="s">
        <v>7295</v>
      </c>
      <c r="F6329" s="67"/>
      <c r="G6329" s="67"/>
      <c r="H6329" s="67"/>
    </row>
    <row r="6330" spans="1:8" s="2" customFormat="1" x14ac:dyDescent="0.25">
      <c r="A6330" t="s">
        <v>1054</v>
      </c>
      <c r="B6330" t="s">
        <v>1171</v>
      </c>
      <c r="C6330"/>
      <c r="D6330"/>
      <c r="E6330" t="s">
        <v>7296</v>
      </c>
      <c r="F6330" s="67"/>
      <c r="G6330" s="67"/>
      <c r="H6330" s="67"/>
    </row>
    <row r="6331" spans="1:8" s="2" customFormat="1" x14ac:dyDescent="0.25">
      <c r="A6331" t="s">
        <v>1054</v>
      </c>
      <c r="B6331" t="s">
        <v>1171</v>
      </c>
      <c r="C6331"/>
      <c r="D6331"/>
      <c r="E6331" t="s">
        <v>7297</v>
      </c>
      <c r="F6331" s="67"/>
      <c r="G6331" s="67"/>
      <c r="H6331" s="67"/>
    </row>
    <row r="6332" spans="1:8" s="2" customFormat="1" x14ac:dyDescent="0.25">
      <c r="A6332" t="s">
        <v>1054</v>
      </c>
      <c r="B6332" t="s">
        <v>1171</v>
      </c>
      <c r="C6332"/>
      <c r="D6332"/>
      <c r="E6332" t="s">
        <v>7298</v>
      </c>
      <c r="F6332" s="67"/>
      <c r="G6332" s="67"/>
      <c r="H6332" s="67"/>
    </row>
    <row r="6333" spans="1:8" s="2" customFormat="1" x14ac:dyDescent="0.25">
      <c r="A6333" t="s">
        <v>1054</v>
      </c>
      <c r="B6333" t="s">
        <v>1171</v>
      </c>
      <c r="C6333"/>
      <c r="D6333"/>
      <c r="E6333" t="s">
        <v>7299</v>
      </c>
      <c r="F6333" s="67"/>
      <c r="G6333" s="67"/>
      <c r="H6333" s="67"/>
    </row>
    <row r="6334" spans="1:8" s="2" customFormat="1" x14ac:dyDescent="0.25">
      <c r="A6334" t="s">
        <v>1054</v>
      </c>
      <c r="B6334" t="s">
        <v>1171</v>
      </c>
      <c r="C6334"/>
      <c r="D6334"/>
      <c r="E6334" t="s">
        <v>7300</v>
      </c>
      <c r="F6334" s="67"/>
      <c r="G6334" s="67"/>
      <c r="H6334" s="67"/>
    </row>
    <row r="6335" spans="1:8" s="2" customFormat="1" x14ac:dyDescent="0.25">
      <c r="A6335" t="s">
        <v>1054</v>
      </c>
      <c r="B6335" t="s">
        <v>1171</v>
      </c>
      <c r="C6335"/>
      <c r="D6335"/>
      <c r="E6335" t="s">
        <v>7301</v>
      </c>
      <c r="F6335" s="67"/>
      <c r="G6335" s="67"/>
      <c r="H6335" s="67"/>
    </row>
    <row r="6336" spans="1:8" s="2" customFormat="1" x14ac:dyDescent="0.25">
      <c r="A6336" t="s">
        <v>1054</v>
      </c>
      <c r="B6336" t="s">
        <v>1171</v>
      </c>
      <c r="C6336"/>
      <c r="D6336"/>
      <c r="E6336" t="s">
        <v>7302</v>
      </c>
      <c r="F6336" s="67"/>
      <c r="G6336" s="67"/>
      <c r="H6336" s="67"/>
    </row>
    <row r="6337" spans="1:8" s="2" customFormat="1" x14ac:dyDescent="0.25">
      <c r="A6337" t="s">
        <v>1054</v>
      </c>
      <c r="B6337" t="s">
        <v>1171</v>
      </c>
      <c r="C6337"/>
      <c r="D6337"/>
      <c r="E6337" t="s">
        <v>7303</v>
      </c>
      <c r="F6337" s="67"/>
      <c r="G6337" s="67"/>
      <c r="H6337" s="67"/>
    </row>
    <row r="6338" spans="1:8" s="2" customFormat="1" x14ac:dyDescent="0.25">
      <c r="A6338" t="s">
        <v>1054</v>
      </c>
      <c r="B6338" t="s">
        <v>1171</v>
      </c>
      <c r="C6338"/>
      <c r="D6338"/>
      <c r="E6338" t="s">
        <v>7304</v>
      </c>
      <c r="F6338" s="67"/>
      <c r="G6338" s="67"/>
      <c r="H6338" s="67"/>
    </row>
    <row r="6339" spans="1:8" s="2" customFormat="1" x14ac:dyDescent="0.25">
      <c r="A6339" t="s">
        <v>1054</v>
      </c>
      <c r="B6339" t="s">
        <v>1171</v>
      </c>
      <c r="C6339"/>
      <c r="D6339"/>
      <c r="E6339" t="s">
        <v>7305</v>
      </c>
      <c r="F6339" s="67"/>
      <c r="G6339" s="67"/>
      <c r="H6339" s="67"/>
    </row>
    <row r="6340" spans="1:8" s="2" customFormat="1" x14ac:dyDescent="0.25">
      <c r="A6340" t="s">
        <v>1054</v>
      </c>
      <c r="B6340" t="s">
        <v>1171</v>
      </c>
      <c r="C6340"/>
      <c r="D6340"/>
      <c r="E6340" t="s">
        <v>7306</v>
      </c>
      <c r="F6340" s="67"/>
      <c r="G6340" s="67"/>
      <c r="H6340" s="67"/>
    </row>
    <row r="6341" spans="1:8" s="2" customFormat="1" x14ac:dyDescent="0.25">
      <c r="A6341" t="s">
        <v>1054</v>
      </c>
      <c r="B6341" t="s">
        <v>1171</v>
      </c>
      <c r="C6341"/>
      <c r="D6341"/>
      <c r="E6341" t="s">
        <v>7307</v>
      </c>
      <c r="F6341" s="67"/>
      <c r="G6341" s="67"/>
      <c r="H6341" s="67"/>
    </row>
    <row r="6342" spans="1:8" s="2" customFormat="1" x14ac:dyDescent="0.25">
      <c r="A6342" t="s">
        <v>1054</v>
      </c>
      <c r="B6342" t="s">
        <v>1171</v>
      </c>
      <c r="C6342"/>
      <c r="D6342"/>
      <c r="E6342" t="s">
        <v>1693</v>
      </c>
      <c r="F6342" s="67"/>
      <c r="G6342" s="67"/>
      <c r="H6342" s="67"/>
    </row>
    <row r="6343" spans="1:8" s="2" customFormat="1" x14ac:dyDescent="0.25">
      <c r="A6343" t="s">
        <v>1054</v>
      </c>
      <c r="B6343" t="s">
        <v>1171</v>
      </c>
      <c r="C6343"/>
      <c r="D6343"/>
      <c r="E6343" t="s">
        <v>1694</v>
      </c>
      <c r="F6343" s="67"/>
      <c r="G6343" s="67"/>
      <c r="H6343" s="67"/>
    </row>
    <row r="6344" spans="1:8" s="2" customFormat="1" x14ac:dyDescent="0.25">
      <c r="A6344" t="s">
        <v>1054</v>
      </c>
      <c r="B6344" t="s">
        <v>1171</v>
      </c>
      <c r="C6344"/>
      <c r="D6344"/>
      <c r="E6344" t="s">
        <v>7308</v>
      </c>
      <c r="F6344" s="67"/>
      <c r="G6344" s="67"/>
      <c r="H6344" s="67"/>
    </row>
    <row r="6345" spans="1:8" s="2" customFormat="1" x14ac:dyDescent="0.25">
      <c r="A6345" t="s">
        <v>1054</v>
      </c>
      <c r="B6345" t="s">
        <v>1171</v>
      </c>
      <c r="C6345"/>
      <c r="D6345"/>
      <c r="E6345" t="s">
        <v>7309</v>
      </c>
      <c r="F6345" s="67"/>
      <c r="G6345" s="67"/>
      <c r="H6345" s="67"/>
    </row>
    <row r="6346" spans="1:8" s="2" customFormat="1" x14ac:dyDescent="0.25">
      <c r="A6346" t="s">
        <v>1054</v>
      </c>
      <c r="B6346" t="s">
        <v>1171</v>
      </c>
      <c r="C6346"/>
      <c r="D6346"/>
      <c r="E6346" t="s">
        <v>7310</v>
      </c>
      <c r="F6346" s="67"/>
      <c r="G6346" s="67"/>
      <c r="H6346" s="67"/>
    </row>
    <row r="6347" spans="1:8" s="2" customFormat="1" x14ac:dyDescent="0.25">
      <c r="A6347" t="s">
        <v>1054</v>
      </c>
      <c r="B6347" t="s">
        <v>1171</v>
      </c>
      <c r="C6347"/>
      <c r="D6347"/>
      <c r="E6347" t="s">
        <v>7311</v>
      </c>
      <c r="F6347" s="67"/>
      <c r="G6347" s="67"/>
      <c r="H6347" s="67"/>
    </row>
    <row r="6348" spans="1:8" s="2" customFormat="1" x14ac:dyDescent="0.25">
      <c r="A6348" t="s">
        <v>1054</v>
      </c>
      <c r="B6348" t="s">
        <v>1171</v>
      </c>
      <c r="C6348"/>
      <c r="D6348"/>
      <c r="E6348" t="s">
        <v>7312</v>
      </c>
      <c r="F6348" s="67"/>
      <c r="G6348" s="67"/>
      <c r="H6348" s="67"/>
    </row>
    <row r="6349" spans="1:8" s="2" customFormat="1" x14ac:dyDescent="0.25">
      <c r="A6349" t="s">
        <v>1054</v>
      </c>
      <c r="B6349" t="s">
        <v>1171</v>
      </c>
      <c r="C6349"/>
      <c r="D6349"/>
      <c r="E6349" t="s">
        <v>7313</v>
      </c>
      <c r="F6349" s="67"/>
      <c r="G6349" s="67"/>
      <c r="H6349" s="67"/>
    </row>
    <row r="6350" spans="1:8" s="2" customFormat="1" x14ac:dyDescent="0.25">
      <c r="A6350" t="s">
        <v>1054</v>
      </c>
      <c r="B6350" t="s">
        <v>1171</v>
      </c>
      <c r="C6350"/>
      <c r="D6350"/>
      <c r="E6350" t="s">
        <v>7314</v>
      </c>
      <c r="F6350" s="67"/>
      <c r="G6350" s="67"/>
      <c r="H6350" s="67"/>
    </row>
    <row r="6351" spans="1:8" s="2" customFormat="1" x14ac:dyDescent="0.25">
      <c r="A6351" t="s">
        <v>1054</v>
      </c>
      <c r="B6351" t="s">
        <v>1171</v>
      </c>
      <c r="C6351"/>
      <c r="D6351"/>
      <c r="E6351" t="s">
        <v>7315</v>
      </c>
      <c r="F6351" s="67"/>
      <c r="G6351" s="67"/>
      <c r="H6351" s="67"/>
    </row>
    <row r="6352" spans="1:8" s="2" customFormat="1" x14ac:dyDescent="0.25">
      <c r="A6352" t="s">
        <v>1054</v>
      </c>
      <c r="B6352" t="s">
        <v>1171</v>
      </c>
      <c r="C6352"/>
      <c r="D6352"/>
      <c r="E6352" t="s">
        <v>7316</v>
      </c>
      <c r="F6352" s="67"/>
      <c r="G6352" s="67"/>
      <c r="H6352" s="67"/>
    </row>
    <row r="6353" spans="1:8" s="2" customFormat="1" x14ac:dyDescent="0.25">
      <c r="A6353" t="s">
        <v>1054</v>
      </c>
      <c r="B6353" t="s">
        <v>1171</v>
      </c>
      <c r="C6353"/>
      <c r="D6353"/>
      <c r="E6353" t="s">
        <v>7317</v>
      </c>
      <c r="F6353" s="67"/>
      <c r="G6353" s="67"/>
      <c r="H6353" s="67"/>
    </row>
    <row r="6354" spans="1:8" s="2" customFormat="1" x14ac:dyDescent="0.25">
      <c r="A6354" t="s">
        <v>1054</v>
      </c>
      <c r="B6354" t="s">
        <v>1171</v>
      </c>
      <c r="C6354"/>
      <c r="D6354"/>
      <c r="E6354" t="s">
        <v>7318</v>
      </c>
      <c r="F6354" s="67"/>
      <c r="G6354" s="67"/>
      <c r="H6354" s="67"/>
    </row>
    <row r="6355" spans="1:8" s="2" customFormat="1" x14ac:dyDescent="0.25">
      <c r="A6355" t="s">
        <v>1054</v>
      </c>
      <c r="B6355" t="s">
        <v>1171</v>
      </c>
      <c r="C6355"/>
      <c r="D6355"/>
      <c r="E6355" t="s">
        <v>7319</v>
      </c>
      <c r="F6355" s="67"/>
      <c r="G6355" s="67"/>
      <c r="H6355" s="67"/>
    </row>
    <row r="6356" spans="1:8" s="2" customFormat="1" x14ac:dyDescent="0.25">
      <c r="A6356" t="s">
        <v>1054</v>
      </c>
      <c r="B6356" t="s">
        <v>1171</v>
      </c>
      <c r="C6356"/>
      <c r="D6356"/>
      <c r="E6356" t="s">
        <v>7320</v>
      </c>
      <c r="F6356" s="67"/>
      <c r="G6356" s="67"/>
      <c r="H6356" s="67"/>
    </row>
    <row r="6357" spans="1:8" s="2" customFormat="1" x14ac:dyDescent="0.25">
      <c r="A6357" t="s">
        <v>1054</v>
      </c>
      <c r="B6357" t="s">
        <v>1171</v>
      </c>
      <c r="C6357"/>
      <c r="D6357"/>
      <c r="E6357" t="s">
        <v>7321</v>
      </c>
      <c r="F6357" s="67"/>
      <c r="G6357" s="67"/>
      <c r="H6357" s="67"/>
    </row>
    <row r="6358" spans="1:8" s="2" customFormat="1" x14ac:dyDescent="0.25">
      <c r="A6358" t="s">
        <v>1054</v>
      </c>
      <c r="B6358" t="s">
        <v>1171</v>
      </c>
      <c r="C6358"/>
      <c r="D6358"/>
      <c r="E6358" t="s">
        <v>7322</v>
      </c>
      <c r="F6358" s="67"/>
      <c r="G6358" s="67"/>
      <c r="H6358" s="67"/>
    </row>
    <row r="6359" spans="1:8" s="2" customFormat="1" x14ac:dyDescent="0.25">
      <c r="A6359" t="s">
        <v>1054</v>
      </c>
      <c r="B6359" t="s">
        <v>1171</v>
      </c>
      <c r="C6359"/>
      <c r="D6359"/>
      <c r="E6359" t="s">
        <v>7323</v>
      </c>
      <c r="F6359" s="67"/>
      <c r="G6359" s="67"/>
      <c r="H6359" s="67"/>
    </row>
    <row r="6360" spans="1:8" s="2" customFormat="1" x14ac:dyDescent="0.25">
      <c r="A6360" t="s">
        <v>1054</v>
      </c>
      <c r="B6360" t="s">
        <v>1171</v>
      </c>
      <c r="C6360"/>
      <c r="D6360"/>
      <c r="E6360" t="s">
        <v>7324</v>
      </c>
      <c r="F6360" s="67"/>
      <c r="G6360" s="67"/>
      <c r="H6360" s="67"/>
    </row>
    <row r="6361" spans="1:8" s="2" customFormat="1" x14ac:dyDescent="0.25">
      <c r="A6361" t="s">
        <v>1054</v>
      </c>
      <c r="B6361" t="s">
        <v>1171</v>
      </c>
      <c r="C6361"/>
      <c r="D6361"/>
      <c r="E6361" t="s">
        <v>7325</v>
      </c>
      <c r="F6361" s="67"/>
      <c r="G6361" s="67"/>
      <c r="H6361" s="67"/>
    </row>
    <row r="6362" spans="1:8" s="2" customFormat="1" x14ac:dyDescent="0.25">
      <c r="A6362" t="s">
        <v>1054</v>
      </c>
      <c r="B6362" t="s">
        <v>1171</v>
      </c>
      <c r="C6362"/>
      <c r="D6362"/>
      <c r="E6362" t="s">
        <v>7326</v>
      </c>
      <c r="F6362" s="67"/>
      <c r="G6362" s="67"/>
      <c r="H6362" s="67"/>
    </row>
    <row r="6363" spans="1:8" s="2" customFormat="1" x14ac:dyDescent="0.25">
      <c r="A6363" t="s">
        <v>1054</v>
      </c>
      <c r="B6363" t="s">
        <v>1171</v>
      </c>
      <c r="C6363"/>
      <c r="D6363"/>
      <c r="E6363" t="s">
        <v>7327</v>
      </c>
      <c r="F6363" s="67"/>
      <c r="G6363" s="67"/>
      <c r="H6363" s="67"/>
    </row>
    <row r="6364" spans="1:8" s="2" customFormat="1" x14ac:dyDescent="0.25">
      <c r="A6364" t="s">
        <v>1054</v>
      </c>
      <c r="B6364" t="s">
        <v>1171</v>
      </c>
      <c r="C6364"/>
      <c r="D6364"/>
      <c r="E6364" t="s">
        <v>7328</v>
      </c>
      <c r="F6364" s="67"/>
      <c r="G6364" s="67"/>
      <c r="H6364" s="67"/>
    </row>
    <row r="6365" spans="1:8" s="2" customFormat="1" x14ac:dyDescent="0.25">
      <c r="A6365" t="s">
        <v>1054</v>
      </c>
      <c r="B6365" t="s">
        <v>1171</v>
      </c>
      <c r="C6365"/>
      <c r="D6365"/>
      <c r="E6365" t="s">
        <v>7329</v>
      </c>
      <c r="F6365" s="67"/>
      <c r="G6365" s="67"/>
      <c r="H6365" s="67"/>
    </row>
    <row r="6366" spans="1:8" s="2" customFormat="1" x14ac:dyDescent="0.25">
      <c r="A6366" t="s">
        <v>1054</v>
      </c>
      <c r="B6366" t="s">
        <v>1171</v>
      </c>
      <c r="C6366"/>
      <c r="D6366"/>
      <c r="E6366" t="s">
        <v>7330</v>
      </c>
      <c r="F6366" s="67"/>
      <c r="G6366" s="67"/>
      <c r="H6366" s="67"/>
    </row>
    <row r="6367" spans="1:8" s="2" customFormat="1" x14ac:dyDescent="0.25">
      <c r="A6367" t="s">
        <v>1054</v>
      </c>
      <c r="B6367" t="s">
        <v>1171</v>
      </c>
      <c r="C6367"/>
      <c r="D6367"/>
      <c r="E6367" t="s">
        <v>7331</v>
      </c>
      <c r="F6367" s="67"/>
      <c r="G6367" s="67"/>
      <c r="H6367" s="67"/>
    </row>
    <row r="6368" spans="1:8" s="2" customFormat="1" x14ac:dyDescent="0.25">
      <c r="A6368" t="s">
        <v>1054</v>
      </c>
      <c r="B6368" t="s">
        <v>1171</v>
      </c>
      <c r="C6368"/>
      <c r="D6368"/>
      <c r="E6368" t="s">
        <v>7332</v>
      </c>
      <c r="F6368" s="67"/>
      <c r="G6368" s="67"/>
      <c r="H6368" s="67"/>
    </row>
    <row r="6369" spans="1:8" s="2" customFormat="1" x14ac:dyDescent="0.25">
      <c r="A6369" t="s">
        <v>1054</v>
      </c>
      <c r="B6369" t="s">
        <v>1171</v>
      </c>
      <c r="C6369"/>
      <c r="D6369"/>
      <c r="E6369" t="s">
        <v>7333</v>
      </c>
      <c r="F6369" s="67"/>
      <c r="G6369" s="67"/>
      <c r="H6369" s="67"/>
    </row>
    <row r="6370" spans="1:8" s="2" customFormat="1" x14ac:dyDescent="0.25">
      <c r="A6370" t="s">
        <v>1054</v>
      </c>
      <c r="B6370" t="s">
        <v>1171</v>
      </c>
      <c r="C6370"/>
      <c r="D6370"/>
      <c r="E6370" t="s">
        <v>7334</v>
      </c>
      <c r="F6370" s="67"/>
      <c r="G6370" s="67"/>
      <c r="H6370" s="67"/>
    </row>
    <row r="6371" spans="1:8" s="2" customFormat="1" x14ac:dyDescent="0.25">
      <c r="A6371" t="s">
        <v>1054</v>
      </c>
      <c r="B6371" t="s">
        <v>1171</v>
      </c>
      <c r="C6371"/>
      <c r="D6371"/>
      <c r="E6371" t="s">
        <v>7335</v>
      </c>
      <c r="F6371" s="67"/>
      <c r="G6371" s="67"/>
      <c r="H6371" s="67"/>
    </row>
    <row r="6372" spans="1:8" s="2" customFormat="1" x14ac:dyDescent="0.25">
      <c r="A6372" t="s">
        <v>1054</v>
      </c>
      <c r="B6372" t="s">
        <v>1171</v>
      </c>
      <c r="C6372"/>
      <c r="D6372"/>
      <c r="E6372" t="s">
        <v>7336</v>
      </c>
      <c r="F6372" s="67"/>
      <c r="G6372" s="67"/>
      <c r="H6372" s="67"/>
    </row>
    <row r="6373" spans="1:8" s="2" customFormat="1" x14ac:dyDescent="0.25">
      <c r="A6373" t="s">
        <v>1054</v>
      </c>
      <c r="B6373" t="s">
        <v>1171</v>
      </c>
      <c r="C6373"/>
      <c r="D6373"/>
      <c r="E6373" t="s">
        <v>7337</v>
      </c>
      <c r="F6373" s="67"/>
      <c r="G6373" s="67"/>
      <c r="H6373" s="67"/>
    </row>
    <row r="6374" spans="1:8" s="2" customFormat="1" x14ac:dyDescent="0.25">
      <c r="A6374" t="s">
        <v>1054</v>
      </c>
      <c r="B6374" t="s">
        <v>1171</v>
      </c>
      <c r="C6374"/>
      <c r="D6374"/>
      <c r="E6374" t="s">
        <v>7338</v>
      </c>
      <c r="F6374" s="67"/>
      <c r="G6374" s="67"/>
      <c r="H6374" s="67"/>
    </row>
    <row r="6375" spans="1:8" s="2" customFormat="1" x14ac:dyDescent="0.25">
      <c r="A6375" t="s">
        <v>1054</v>
      </c>
      <c r="B6375" t="s">
        <v>1171</v>
      </c>
      <c r="C6375"/>
      <c r="D6375"/>
      <c r="E6375" t="s">
        <v>7339</v>
      </c>
      <c r="F6375" s="67"/>
      <c r="G6375" s="67"/>
      <c r="H6375" s="67"/>
    </row>
    <row r="6376" spans="1:8" s="2" customFormat="1" x14ac:dyDescent="0.25">
      <c r="A6376" t="s">
        <v>1054</v>
      </c>
      <c r="B6376" t="s">
        <v>1171</v>
      </c>
      <c r="C6376"/>
      <c r="D6376"/>
      <c r="E6376" t="s">
        <v>7340</v>
      </c>
      <c r="F6376" s="67"/>
      <c r="G6376" s="67"/>
      <c r="H6376" s="67"/>
    </row>
    <row r="6377" spans="1:8" s="2" customFormat="1" x14ac:dyDescent="0.25">
      <c r="A6377" t="s">
        <v>1054</v>
      </c>
      <c r="B6377" t="s">
        <v>1171</v>
      </c>
      <c r="C6377"/>
      <c r="D6377"/>
      <c r="E6377" t="s">
        <v>7341</v>
      </c>
      <c r="F6377" s="67"/>
      <c r="G6377" s="67"/>
      <c r="H6377" s="67"/>
    </row>
    <row r="6378" spans="1:8" s="2" customFormat="1" x14ac:dyDescent="0.25">
      <c r="A6378" t="s">
        <v>1054</v>
      </c>
      <c r="B6378" t="s">
        <v>1171</v>
      </c>
      <c r="C6378"/>
      <c r="D6378"/>
      <c r="E6378" t="s">
        <v>7342</v>
      </c>
      <c r="F6378" s="67"/>
      <c r="G6378" s="67"/>
      <c r="H6378" s="67"/>
    </row>
    <row r="6379" spans="1:8" s="2" customFormat="1" x14ac:dyDescent="0.25">
      <c r="A6379" t="s">
        <v>1054</v>
      </c>
      <c r="B6379" t="s">
        <v>1171</v>
      </c>
      <c r="C6379"/>
      <c r="D6379"/>
      <c r="E6379" t="s">
        <v>7343</v>
      </c>
      <c r="F6379" s="67"/>
      <c r="G6379" s="67"/>
      <c r="H6379" s="67"/>
    </row>
    <row r="6380" spans="1:8" s="2" customFormat="1" x14ac:dyDescent="0.25">
      <c r="A6380" t="s">
        <v>1054</v>
      </c>
      <c r="B6380" t="s">
        <v>1171</v>
      </c>
      <c r="C6380"/>
      <c r="D6380"/>
      <c r="E6380" t="s">
        <v>7344</v>
      </c>
      <c r="F6380" s="67"/>
      <c r="G6380" s="67"/>
      <c r="H6380" s="67"/>
    </row>
    <row r="6381" spans="1:8" s="2" customFormat="1" x14ac:dyDescent="0.25">
      <c r="A6381" t="s">
        <v>1054</v>
      </c>
      <c r="B6381" t="s">
        <v>1171</v>
      </c>
      <c r="C6381"/>
      <c r="D6381"/>
      <c r="E6381" t="s">
        <v>7345</v>
      </c>
      <c r="F6381" s="67"/>
      <c r="G6381" s="67"/>
      <c r="H6381" s="67"/>
    </row>
    <row r="6382" spans="1:8" s="2" customFormat="1" x14ac:dyDescent="0.25">
      <c r="A6382" t="s">
        <v>1054</v>
      </c>
      <c r="B6382" t="s">
        <v>1171</v>
      </c>
      <c r="C6382"/>
      <c r="D6382"/>
      <c r="E6382" t="s">
        <v>7346</v>
      </c>
      <c r="F6382" s="67"/>
      <c r="G6382" s="67"/>
      <c r="H6382" s="67"/>
    </row>
    <row r="6383" spans="1:8" s="2" customFormat="1" x14ac:dyDescent="0.25">
      <c r="A6383" t="s">
        <v>1054</v>
      </c>
      <c r="B6383" t="s">
        <v>1171</v>
      </c>
      <c r="C6383"/>
      <c r="D6383"/>
      <c r="E6383" t="s">
        <v>7347</v>
      </c>
      <c r="F6383" s="67"/>
      <c r="G6383" s="67"/>
      <c r="H6383" s="67"/>
    </row>
    <row r="6384" spans="1:8" s="2" customFormat="1" x14ac:dyDescent="0.25">
      <c r="A6384" t="s">
        <v>1054</v>
      </c>
      <c r="B6384" t="s">
        <v>1171</v>
      </c>
      <c r="C6384"/>
      <c r="D6384"/>
      <c r="E6384" t="s">
        <v>7348</v>
      </c>
      <c r="F6384" s="67"/>
      <c r="G6384" s="67"/>
      <c r="H6384" s="67"/>
    </row>
    <row r="6385" spans="1:8" s="2" customFormat="1" x14ac:dyDescent="0.25">
      <c r="A6385" t="s">
        <v>1054</v>
      </c>
      <c r="B6385" t="s">
        <v>1171</v>
      </c>
      <c r="C6385"/>
      <c r="D6385"/>
      <c r="E6385" t="s">
        <v>7349</v>
      </c>
      <c r="F6385" s="67"/>
      <c r="G6385" s="67"/>
      <c r="H6385" s="67"/>
    </row>
    <row r="6386" spans="1:8" s="2" customFormat="1" x14ac:dyDescent="0.25">
      <c r="A6386" t="s">
        <v>1054</v>
      </c>
      <c r="B6386" t="s">
        <v>1171</v>
      </c>
      <c r="C6386"/>
      <c r="D6386"/>
      <c r="E6386" t="s">
        <v>7350</v>
      </c>
      <c r="F6386" s="67"/>
      <c r="G6386" s="67"/>
      <c r="H6386" s="67"/>
    </row>
    <row r="6387" spans="1:8" s="2" customFormat="1" x14ac:dyDescent="0.25">
      <c r="A6387" t="s">
        <v>1054</v>
      </c>
      <c r="B6387" t="s">
        <v>1171</v>
      </c>
      <c r="C6387"/>
      <c r="D6387"/>
      <c r="E6387" t="s">
        <v>7351</v>
      </c>
      <c r="F6387" s="67"/>
      <c r="G6387" s="67"/>
      <c r="H6387" s="67"/>
    </row>
    <row r="6388" spans="1:8" s="2" customFormat="1" x14ac:dyDescent="0.25">
      <c r="A6388" t="s">
        <v>1054</v>
      </c>
      <c r="B6388" t="s">
        <v>1171</v>
      </c>
      <c r="C6388"/>
      <c r="D6388"/>
      <c r="E6388" t="s">
        <v>7352</v>
      </c>
      <c r="F6388" s="67"/>
      <c r="G6388" s="67"/>
      <c r="H6388" s="67"/>
    </row>
    <row r="6389" spans="1:8" s="2" customFormat="1" x14ac:dyDescent="0.25">
      <c r="A6389" t="s">
        <v>1054</v>
      </c>
      <c r="B6389" t="s">
        <v>1171</v>
      </c>
      <c r="C6389"/>
      <c r="D6389"/>
      <c r="E6389" t="s">
        <v>7353</v>
      </c>
      <c r="F6389" s="67"/>
      <c r="G6389" s="67"/>
      <c r="H6389" s="67"/>
    </row>
    <row r="6390" spans="1:8" s="2" customFormat="1" x14ac:dyDescent="0.25">
      <c r="A6390" t="s">
        <v>1054</v>
      </c>
      <c r="B6390" t="s">
        <v>1171</v>
      </c>
      <c r="C6390"/>
      <c r="D6390"/>
      <c r="E6390" t="s">
        <v>7354</v>
      </c>
      <c r="F6390" s="67"/>
      <c r="G6390" s="67"/>
      <c r="H6390" s="67"/>
    </row>
    <row r="6391" spans="1:8" s="2" customFormat="1" x14ac:dyDescent="0.25">
      <c r="A6391" t="s">
        <v>1054</v>
      </c>
      <c r="B6391" t="s">
        <v>1171</v>
      </c>
      <c r="C6391"/>
      <c r="D6391"/>
      <c r="E6391" t="s">
        <v>7355</v>
      </c>
      <c r="F6391" s="67"/>
      <c r="G6391" s="67"/>
      <c r="H6391" s="67"/>
    </row>
    <row r="6392" spans="1:8" s="2" customFormat="1" x14ac:dyDescent="0.25">
      <c r="A6392" t="s">
        <v>1054</v>
      </c>
      <c r="B6392" t="s">
        <v>1171</v>
      </c>
      <c r="C6392"/>
      <c r="D6392"/>
      <c r="E6392" t="s">
        <v>7356</v>
      </c>
      <c r="F6392" s="67"/>
      <c r="G6392" s="67"/>
      <c r="H6392" s="67"/>
    </row>
    <row r="6393" spans="1:8" s="2" customFormat="1" x14ac:dyDescent="0.25">
      <c r="A6393" t="s">
        <v>1054</v>
      </c>
      <c r="B6393" t="s">
        <v>7357</v>
      </c>
      <c r="C6393"/>
      <c r="D6393"/>
      <c r="E6393" t="s">
        <v>7358</v>
      </c>
      <c r="F6393" s="67"/>
      <c r="G6393" s="67"/>
      <c r="H6393" s="67"/>
    </row>
    <row r="6394" spans="1:8" s="2" customFormat="1" x14ac:dyDescent="0.25">
      <c r="A6394" t="s">
        <v>1054</v>
      </c>
      <c r="B6394" t="s">
        <v>7357</v>
      </c>
      <c r="C6394"/>
      <c r="D6394"/>
      <c r="E6394" t="s">
        <v>7359</v>
      </c>
      <c r="F6394" s="67"/>
      <c r="G6394" s="67"/>
      <c r="H6394" s="67"/>
    </row>
    <row r="6395" spans="1:8" s="2" customFormat="1" x14ac:dyDescent="0.25">
      <c r="A6395" t="s">
        <v>1054</v>
      </c>
      <c r="B6395" t="s">
        <v>7357</v>
      </c>
      <c r="C6395"/>
      <c r="D6395"/>
      <c r="E6395" t="s">
        <v>7360</v>
      </c>
      <c r="F6395" s="67"/>
      <c r="G6395" s="67"/>
      <c r="H6395" s="67"/>
    </row>
    <row r="6396" spans="1:8" s="2" customFormat="1" x14ac:dyDescent="0.25">
      <c r="A6396" t="s">
        <v>1054</v>
      </c>
      <c r="B6396" t="s">
        <v>7357</v>
      </c>
      <c r="C6396"/>
      <c r="D6396"/>
      <c r="E6396" t="s">
        <v>3395</v>
      </c>
      <c r="F6396" s="67"/>
      <c r="G6396" s="67"/>
      <c r="H6396" s="67"/>
    </row>
    <row r="6397" spans="1:8" s="2" customFormat="1" x14ac:dyDescent="0.25">
      <c r="A6397" t="s">
        <v>1054</v>
      </c>
      <c r="B6397" t="s">
        <v>7357</v>
      </c>
      <c r="C6397"/>
      <c r="D6397"/>
      <c r="E6397" t="s">
        <v>7361</v>
      </c>
      <c r="F6397" s="67"/>
      <c r="G6397" s="67"/>
      <c r="H6397" s="67"/>
    </row>
    <row r="6398" spans="1:8" s="2" customFormat="1" x14ac:dyDescent="0.25">
      <c r="A6398" t="s">
        <v>1054</v>
      </c>
      <c r="B6398" t="s">
        <v>7357</v>
      </c>
      <c r="C6398"/>
      <c r="D6398"/>
      <c r="E6398" t="s">
        <v>6596</v>
      </c>
      <c r="F6398" s="67"/>
      <c r="G6398" s="67"/>
      <c r="H6398" s="67"/>
    </row>
    <row r="6399" spans="1:8" s="2" customFormat="1" x14ac:dyDescent="0.25">
      <c r="A6399" t="s">
        <v>1054</v>
      </c>
      <c r="B6399" t="s">
        <v>7357</v>
      </c>
      <c r="C6399"/>
      <c r="D6399"/>
      <c r="E6399" t="s">
        <v>7362</v>
      </c>
      <c r="F6399" s="67"/>
      <c r="G6399" s="67"/>
      <c r="H6399" s="67"/>
    </row>
    <row r="6400" spans="1:8" s="2" customFormat="1" x14ac:dyDescent="0.25">
      <c r="A6400" t="s">
        <v>1054</v>
      </c>
      <c r="B6400" t="s">
        <v>7357</v>
      </c>
      <c r="C6400"/>
      <c r="D6400"/>
      <c r="E6400" t="s">
        <v>7363</v>
      </c>
      <c r="F6400" s="67"/>
      <c r="G6400" s="67"/>
      <c r="H6400" s="67"/>
    </row>
    <row r="6401" spans="1:8" s="2" customFormat="1" x14ac:dyDescent="0.25">
      <c r="A6401" t="s">
        <v>1054</v>
      </c>
      <c r="B6401" t="s">
        <v>7357</v>
      </c>
      <c r="C6401"/>
      <c r="D6401"/>
      <c r="E6401" t="s">
        <v>7364</v>
      </c>
      <c r="F6401" s="67"/>
      <c r="G6401" s="67"/>
      <c r="H6401" s="67"/>
    </row>
    <row r="6402" spans="1:8" s="2" customFormat="1" x14ac:dyDescent="0.25">
      <c r="A6402" t="s">
        <v>1054</v>
      </c>
      <c r="B6402" t="s">
        <v>7357</v>
      </c>
      <c r="C6402"/>
      <c r="D6402"/>
      <c r="E6402" t="s">
        <v>7365</v>
      </c>
      <c r="F6402" s="67"/>
      <c r="G6402" s="67"/>
      <c r="H6402" s="67"/>
    </row>
    <row r="6403" spans="1:8" s="2" customFormat="1" x14ac:dyDescent="0.25">
      <c r="A6403" t="s">
        <v>1054</v>
      </c>
      <c r="B6403" t="s">
        <v>7357</v>
      </c>
      <c r="C6403"/>
      <c r="D6403"/>
      <c r="E6403" t="s">
        <v>7366</v>
      </c>
      <c r="F6403" s="67"/>
      <c r="G6403" s="67"/>
      <c r="H6403" s="67"/>
    </row>
    <row r="6404" spans="1:8" s="2" customFormat="1" x14ac:dyDescent="0.25">
      <c r="A6404" t="s">
        <v>1054</v>
      </c>
      <c r="B6404" t="s">
        <v>7357</v>
      </c>
      <c r="C6404"/>
      <c r="D6404"/>
      <c r="E6404" t="s">
        <v>7367</v>
      </c>
      <c r="F6404" s="67"/>
      <c r="G6404" s="67"/>
      <c r="H6404" s="67"/>
    </row>
    <row r="6405" spans="1:8" s="2" customFormat="1" x14ac:dyDescent="0.25">
      <c r="A6405" t="s">
        <v>1054</v>
      </c>
      <c r="B6405" t="s">
        <v>7357</v>
      </c>
      <c r="C6405"/>
      <c r="D6405"/>
      <c r="E6405" t="s">
        <v>7368</v>
      </c>
      <c r="F6405" s="67"/>
      <c r="G6405" s="67"/>
      <c r="H6405" s="67"/>
    </row>
    <row r="6406" spans="1:8" s="2" customFormat="1" x14ac:dyDescent="0.25">
      <c r="A6406" t="s">
        <v>1054</v>
      </c>
      <c r="B6406" t="s">
        <v>7357</v>
      </c>
      <c r="C6406"/>
      <c r="D6406"/>
      <c r="E6406" t="s">
        <v>7369</v>
      </c>
      <c r="F6406" s="67"/>
      <c r="G6406" s="67"/>
      <c r="H6406" s="67"/>
    </row>
    <row r="6407" spans="1:8" s="2" customFormat="1" x14ac:dyDescent="0.25">
      <c r="A6407" t="s">
        <v>1054</v>
      </c>
      <c r="B6407" t="s">
        <v>7357</v>
      </c>
      <c r="C6407"/>
      <c r="D6407"/>
      <c r="E6407" t="s">
        <v>1178</v>
      </c>
      <c r="F6407" s="67"/>
      <c r="G6407" s="67"/>
      <c r="H6407" s="67"/>
    </row>
    <row r="6408" spans="1:8" s="2" customFormat="1" x14ac:dyDescent="0.25">
      <c r="A6408" t="s">
        <v>1054</v>
      </c>
      <c r="B6408" t="s">
        <v>7357</v>
      </c>
      <c r="C6408"/>
      <c r="D6408"/>
      <c r="E6408" t="s">
        <v>7370</v>
      </c>
      <c r="F6408" s="67"/>
      <c r="G6408" s="67"/>
      <c r="H6408" s="67"/>
    </row>
    <row r="6409" spans="1:8" s="2" customFormat="1" x14ac:dyDescent="0.25">
      <c r="A6409" t="s">
        <v>1054</v>
      </c>
      <c r="B6409" t="s">
        <v>7357</v>
      </c>
      <c r="C6409"/>
      <c r="D6409"/>
      <c r="E6409" t="s">
        <v>1427</v>
      </c>
      <c r="F6409" s="67"/>
      <c r="G6409" s="67"/>
      <c r="H6409" s="67"/>
    </row>
    <row r="6410" spans="1:8" s="2" customFormat="1" x14ac:dyDescent="0.25">
      <c r="A6410" t="s">
        <v>1054</v>
      </c>
      <c r="B6410" t="s">
        <v>7371</v>
      </c>
      <c r="C6410"/>
      <c r="D6410"/>
      <c r="E6410" t="s">
        <v>7372</v>
      </c>
      <c r="F6410" s="67"/>
      <c r="G6410" s="67"/>
      <c r="H6410" s="67"/>
    </row>
    <row r="6411" spans="1:8" s="2" customFormat="1" x14ac:dyDescent="0.25">
      <c r="A6411" t="s">
        <v>1054</v>
      </c>
      <c r="B6411" t="s">
        <v>7371</v>
      </c>
      <c r="C6411"/>
      <c r="D6411"/>
      <c r="E6411" t="s">
        <v>7373</v>
      </c>
      <c r="F6411" s="67"/>
      <c r="G6411" s="67"/>
      <c r="H6411" s="67"/>
    </row>
    <row r="6412" spans="1:8" s="2" customFormat="1" x14ac:dyDescent="0.25">
      <c r="A6412" t="s">
        <v>1054</v>
      </c>
      <c r="B6412" t="s">
        <v>7371</v>
      </c>
      <c r="C6412"/>
      <c r="D6412"/>
      <c r="E6412" t="s">
        <v>7374</v>
      </c>
      <c r="F6412" s="67"/>
      <c r="G6412" s="67"/>
      <c r="H6412" s="67"/>
    </row>
    <row r="6413" spans="1:8" s="2" customFormat="1" x14ac:dyDescent="0.25">
      <c r="A6413" t="s">
        <v>1054</v>
      </c>
      <c r="B6413" t="s">
        <v>7371</v>
      </c>
      <c r="C6413"/>
      <c r="D6413"/>
      <c r="E6413" t="s">
        <v>7375</v>
      </c>
      <c r="F6413" s="67"/>
      <c r="G6413" s="67"/>
      <c r="H6413" s="67"/>
    </row>
    <row r="6414" spans="1:8" s="2" customFormat="1" x14ac:dyDescent="0.25">
      <c r="A6414" t="s">
        <v>1054</v>
      </c>
      <c r="B6414" t="s">
        <v>7371</v>
      </c>
      <c r="C6414"/>
      <c r="D6414"/>
      <c r="E6414" t="s">
        <v>7376</v>
      </c>
      <c r="F6414" s="67"/>
      <c r="G6414" s="67"/>
      <c r="H6414" s="67"/>
    </row>
    <row r="6415" spans="1:8" s="2" customFormat="1" x14ac:dyDescent="0.25">
      <c r="A6415" t="s">
        <v>1054</v>
      </c>
      <c r="B6415" t="s">
        <v>7371</v>
      </c>
      <c r="C6415"/>
      <c r="D6415"/>
      <c r="E6415" t="s">
        <v>1181</v>
      </c>
      <c r="F6415" s="67"/>
      <c r="G6415" s="67"/>
      <c r="H6415" s="67"/>
    </row>
    <row r="6416" spans="1:8" s="2" customFormat="1" x14ac:dyDescent="0.25">
      <c r="A6416" t="s">
        <v>1054</v>
      </c>
      <c r="B6416" t="s">
        <v>7371</v>
      </c>
      <c r="C6416"/>
      <c r="D6416"/>
      <c r="E6416" t="s">
        <v>7377</v>
      </c>
      <c r="F6416" s="67"/>
      <c r="G6416" s="67"/>
      <c r="H6416" s="67"/>
    </row>
    <row r="6417" spans="1:8" s="2" customFormat="1" x14ac:dyDescent="0.25">
      <c r="A6417" t="s">
        <v>1054</v>
      </c>
      <c r="B6417" t="s">
        <v>7371</v>
      </c>
      <c r="C6417"/>
      <c r="D6417"/>
      <c r="E6417" t="s">
        <v>7378</v>
      </c>
      <c r="F6417" s="67"/>
      <c r="G6417" s="67"/>
      <c r="H6417" s="67"/>
    </row>
    <row r="6418" spans="1:8" s="2" customFormat="1" x14ac:dyDescent="0.25">
      <c r="A6418" t="s">
        <v>1054</v>
      </c>
      <c r="B6418" t="s">
        <v>7371</v>
      </c>
      <c r="C6418"/>
      <c r="D6418"/>
      <c r="E6418" t="s">
        <v>7379</v>
      </c>
      <c r="F6418" s="67"/>
      <c r="G6418" s="67"/>
      <c r="H6418" s="67"/>
    </row>
    <row r="6419" spans="1:8" s="2" customFormat="1" x14ac:dyDescent="0.25">
      <c r="A6419" t="s">
        <v>1054</v>
      </c>
      <c r="B6419" t="s">
        <v>7371</v>
      </c>
      <c r="C6419"/>
      <c r="D6419"/>
      <c r="E6419" t="s">
        <v>7380</v>
      </c>
      <c r="F6419" s="67"/>
      <c r="G6419" s="67"/>
      <c r="H6419" s="67"/>
    </row>
    <row r="6420" spans="1:8" s="2" customFormat="1" x14ac:dyDescent="0.25">
      <c r="A6420" t="s">
        <v>1054</v>
      </c>
      <c r="B6420" t="s">
        <v>7371</v>
      </c>
      <c r="C6420"/>
      <c r="D6420"/>
      <c r="E6420" t="s">
        <v>7381</v>
      </c>
      <c r="F6420" s="67"/>
      <c r="G6420" s="67"/>
      <c r="H6420" s="67"/>
    </row>
    <row r="6421" spans="1:8" s="2" customFormat="1" x14ac:dyDescent="0.25">
      <c r="A6421" t="s">
        <v>1054</v>
      </c>
      <c r="B6421" t="s">
        <v>7371</v>
      </c>
      <c r="C6421"/>
      <c r="D6421"/>
      <c r="E6421" t="s">
        <v>7382</v>
      </c>
      <c r="F6421" s="67"/>
      <c r="G6421" s="67"/>
      <c r="H6421" s="67"/>
    </row>
    <row r="6422" spans="1:8" s="2" customFormat="1" x14ac:dyDescent="0.25">
      <c r="A6422" t="s">
        <v>1054</v>
      </c>
      <c r="B6422" t="s">
        <v>7371</v>
      </c>
      <c r="C6422"/>
      <c r="D6422"/>
      <c r="E6422" t="s">
        <v>7383</v>
      </c>
      <c r="F6422" s="67"/>
      <c r="G6422" s="67"/>
      <c r="H6422" s="67"/>
    </row>
    <row r="6423" spans="1:8" s="2" customFormat="1" x14ac:dyDescent="0.25">
      <c r="A6423" t="s">
        <v>1054</v>
      </c>
      <c r="B6423" t="s">
        <v>7371</v>
      </c>
      <c r="C6423"/>
      <c r="D6423"/>
      <c r="E6423" t="s">
        <v>7384</v>
      </c>
      <c r="F6423" s="67"/>
      <c r="G6423" s="67"/>
      <c r="H6423" s="67"/>
    </row>
    <row r="6424" spans="1:8" s="2" customFormat="1" x14ac:dyDescent="0.25">
      <c r="A6424" t="s">
        <v>1054</v>
      </c>
      <c r="B6424" t="s">
        <v>7371</v>
      </c>
      <c r="C6424"/>
      <c r="D6424"/>
      <c r="E6424" t="s">
        <v>7385</v>
      </c>
      <c r="F6424" s="67"/>
      <c r="G6424" s="67"/>
      <c r="H6424" s="67"/>
    </row>
    <row r="6425" spans="1:8" s="2" customFormat="1" x14ac:dyDescent="0.25">
      <c r="A6425" t="s">
        <v>1054</v>
      </c>
      <c r="B6425" t="s">
        <v>7371</v>
      </c>
      <c r="C6425"/>
      <c r="D6425"/>
      <c r="E6425" t="s">
        <v>7386</v>
      </c>
      <c r="F6425" s="67"/>
      <c r="G6425" s="67"/>
      <c r="H6425" s="67"/>
    </row>
    <row r="6426" spans="1:8" s="2" customFormat="1" x14ac:dyDescent="0.25">
      <c r="A6426" t="s">
        <v>1054</v>
      </c>
      <c r="B6426" t="s">
        <v>7371</v>
      </c>
      <c r="C6426"/>
      <c r="D6426"/>
      <c r="E6426" t="s">
        <v>7387</v>
      </c>
      <c r="F6426" s="67"/>
      <c r="G6426" s="67"/>
      <c r="H6426" s="67"/>
    </row>
    <row r="6427" spans="1:8" s="2" customFormat="1" x14ac:dyDescent="0.25">
      <c r="A6427" t="s">
        <v>1054</v>
      </c>
      <c r="B6427" t="s">
        <v>7371</v>
      </c>
      <c r="C6427"/>
      <c r="D6427"/>
      <c r="E6427" t="s">
        <v>7388</v>
      </c>
      <c r="F6427" s="67"/>
      <c r="G6427" s="67"/>
      <c r="H6427" s="67"/>
    </row>
    <row r="6428" spans="1:8" s="2" customFormat="1" x14ac:dyDescent="0.25">
      <c r="A6428" t="s">
        <v>1054</v>
      </c>
      <c r="B6428" t="s">
        <v>7371</v>
      </c>
      <c r="C6428"/>
      <c r="D6428"/>
      <c r="E6428" t="s">
        <v>7389</v>
      </c>
      <c r="F6428" s="67"/>
      <c r="G6428" s="67"/>
      <c r="H6428" s="67"/>
    </row>
    <row r="6429" spans="1:8" s="2" customFormat="1" x14ac:dyDescent="0.25">
      <c r="A6429" t="s">
        <v>1054</v>
      </c>
      <c r="B6429" t="s">
        <v>7371</v>
      </c>
      <c r="C6429"/>
      <c r="D6429"/>
      <c r="E6429" t="s">
        <v>7390</v>
      </c>
      <c r="F6429" s="67"/>
      <c r="G6429" s="67"/>
      <c r="H6429" s="67"/>
    </row>
    <row r="6430" spans="1:8" s="2" customFormat="1" x14ac:dyDescent="0.25">
      <c r="A6430" t="s">
        <v>1054</v>
      </c>
      <c r="B6430" t="s">
        <v>7371</v>
      </c>
      <c r="C6430"/>
      <c r="D6430"/>
      <c r="E6430" t="s">
        <v>7391</v>
      </c>
      <c r="F6430" s="67"/>
      <c r="G6430" s="67"/>
      <c r="H6430" s="67"/>
    </row>
    <row r="6431" spans="1:8" s="2" customFormat="1" x14ac:dyDescent="0.25">
      <c r="A6431" t="s">
        <v>1054</v>
      </c>
      <c r="B6431" t="s">
        <v>7371</v>
      </c>
      <c r="C6431"/>
      <c r="D6431"/>
      <c r="E6431" t="s">
        <v>7392</v>
      </c>
      <c r="F6431" s="67"/>
      <c r="G6431" s="67"/>
      <c r="H6431" s="67"/>
    </row>
    <row r="6432" spans="1:8" s="2" customFormat="1" x14ac:dyDescent="0.25">
      <c r="A6432" t="s">
        <v>1054</v>
      </c>
      <c r="B6432" t="s">
        <v>7371</v>
      </c>
      <c r="C6432"/>
      <c r="D6432"/>
      <c r="E6432" t="s">
        <v>7393</v>
      </c>
      <c r="F6432" s="67"/>
      <c r="G6432" s="67"/>
      <c r="H6432" s="67"/>
    </row>
    <row r="6433" spans="1:8" s="2" customFormat="1" x14ac:dyDescent="0.25">
      <c r="A6433" t="s">
        <v>1054</v>
      </c>
      <c r="B6433" t="s">
        <v>7371</v>
      </c>
      <c r="C6433"/>
      <c r="D6433"/>
      <c r="E6433" t="s">
        <v>7394</v>
      </c>
      <c r="F6433" s="67"/>
      <c r="G6433" s="67"/>
      <c r="H6433" s="67"/>
    </row>
    <row r="6434" spans="1:8" s="2" customFormat="1" x14ac:dyDescent="0.25">
      <c r="A6434" t="s">
        <v>1054</v>
      </c>
      <c r="B6434" t="s">
        <v>7371</v>
      </c>
      <c r="C6434"/>
      <c r="D6434"/>
      <c r="E6434" t="s">
        <v>7395</v>
      </c>
      <c r="F6434" s="67"/>
      <c r="G6434" s="67"/>
      <c r="H6434" s="67"/>
    </row>
    <row r="6435" spans="1:8" s="2" customFormat="1" x14ac:dyDescent="0.25">
      <c r="A6435" t="s">
        <v>1054</v>
      </c>
      <c r="B6435" t="s">
        <v>7371</v>
      </c>
      <c r="C6435"/>
      <c r="D6435"/>
      <c r="E6435" t="s">
        <v>5962</v>
      </c>
      <c r="F6435" s="67"/>
      <c r="G6435" s="67"/>
      <c r="H6435" s="67"/>
    </row>
    <row r="6436" spans="1:8" s="2" customFormat="1" x14ac:dyDescent="0.25">
      <c r="A6436" t="s">
        <v>1054</v>
      </c>
      <c r="B6436" t="s">
        <v>7371</v>
      </c>
      <c r="C6436"/>
      <c r="D6436"/>
      <c r="E6436" t="s">
        <v>7396</v>
      </c>
      <c r="F6436" s="67"/>
      <c r="G6436" s="67"/>
      <c r="H6436" s="67"/>
    </row>
    <row r="6437" spans="1:8" s="2" customFormat="1" x14ac:dyDescent="0.25">
      <c r="A6437" t="s">
        <v>1054</v>
      </c>
      <c r="B6437" t="s">
        <v>7371</v>
      </c>
      <c r="C6437"/>
      <c r="D6437"/>
      <c r="E6437" t="s">
        <v>7397</v>
      </c>
      <c r="F6437" s="67"/>
      <c r="G6437" s="67"/>
      <c r="H6437" s="67"/>
    </row>
    <row r="6438" spans="1:8" s="2" customFormat="1" x14ac:dyDescent="0.25">
      <c r="A6438" t="s">
        <v>1054</v>
      </c>
      <c r="B6438" t="s">
        <v>7371</v>
      </c>
      <c r="C6438"/>
      <c r="D6438"/>
      <c r="E6438" t="s">
        <v>7398</v>
      </c>
      <c r="F6438" s="67"/>
      <c r="G6438" s="67"/>
      <c r="H6438" s="67"/>
    </row>
    <row r="6439" spans="1:8" s="2" customFormat="1" x14ac:dyDescent="0.25">
      <c r="A6439" t="s">
        <v>1054</v>
      </c>
      <c r="B6439" t="s">
        <v>7371</v>
      </c>
      <c r="C6439"/>
      <c r="D6439"/>
      <c r="E6439" t="s">
        <v>7399</v>
      </c>
      <c r="F6439" s="67"/>
      <c r="G6439" s="67"/>
      <c r="H6439" s="67"/>
    </row>
    <row r="6440" spans="1:8" s="2" customFormat="1" x14ac:dyDescent="0.25">
      <c r="A6440" t="s">
        <v>1054</v>
      </c>
      <c r="B6440" t="s">
        <v>7371</v>
      </c>
      <c r="C6440"/>
      <c r="D6440"/>
      <c r="E6440" t="s">
        <v>7400</v>
      </c>
      <c r="F6440" s="67"/>
      <c r="G6440" s="67"/>
      <c r="H6440" s="67"/>
    </row>
    <row r="6441" spans="1:8" s="2" customFormat="1" x14ac:dyDescent="0.25">
      <c r="A6441" t="s">
        <v>1054</v>
      </c>
      <c r="B6441" t="s">
        <v>7371</v>
      </c>
      <c r="C6441"/>
      <c r="D6441"/>
      <c r="E6441" t="s">
        <v>7401</v>
      </c>
      <c r="F6441" s="67"/>
      <c r="G6441" s="67"/>
      <c r="H6441" s="67"/>
    </row>
    <row r="6442" spans="1:8" s="2" customFormat="1" x14ac:dyDescent="0.25">
      <c r="A6442" t="s">
        <v>1054</v>
      </c>
      <c r="B6442" t="s">
        <v>7371</v>
      </c>
      <c r="C6442"/>
      <c r="D6442"/>
      <c r="E6442" t="s">
        <v>7402</v>
      </c>
      <c r="F6442" s="67"/>
      <c r="G6442" s="67"/>
      <c r="H6442" s="67"/>
    </row>
    <row r="6443" spans="1:8" s="2" customFormat="1" x14ac:dyDescent="0.25">
      <c r="A6443" t="s">
        <v>1054</v>
      </c>
      <c r="B6443" t="s">
        <v>7371</v>
      </c>
      <c r="C6443"/>
      <c r="D6443"/>
      <c r="E6443" t="s">
        <v>7403</v>
      </c>
      <c r="F6443" s="67"/>
      <c r="G6443" s="67"/>
      <c r="H6443" s="67"/>
    </row>
    <row r="6444" spans="1:8" s="2" customFormat="1" x14ac:dyDescent="0.25">
      <c r="A6444" t="s">
        <v>1054</v>
      </c>
      <c r="B6444" t="s">
        <v>7371</v>
      </c>
      <c r="C6444"/>
      <c r="D6444"/>
      <c r="E6444" t="s">
        <v>7404</v>
      </c>
      <c r="F6444" s="67"/>
      <c r="G6444" s="67"/>
      <c r="H6444" s="67"/>
    </row>
    <row r="6445" spans="1:8" s="2" customFormat="1" x14ac:dyDescent="0.25">
      <c r="A6445" t="s">
        <v>1054</v>
      </c>
      <c r="B6445" t="s">
        <v>7371</v>
      </c>
      <c r="C6445"/>
      <c r="D6445"/>
      <c r="E6445" t="s">
        <v>1186</v>
      </c>
      <c r="F6445" s="67"/>
      <c r="G6445" s="67"/>
      <c r="H6445" s="67"/>
    </row>
    <row r="6446" spans="1:8" s="2" customFormat="1" x14ac:dyDescent="0.25">
      <c r="A6446" t="s">
        <v>1054</v>
      </c>
      <c r="B6446" t="s">
        <v>7371</v>
      </c>
      <c r="C6446"/>
      <c r="D6446"/>
      <c r="E6446" t="s">
        <v>7405</v>
      </c>
      <c r="F6446" s="67"/>
      <c r="G6446" s="67"/>
      <c r="H6446" s="67"/>
    </row>
    <row r="6447" spans="1:8" s="2" customFormat="1" x14ac:dyDescent="0.25">
      <c r="A6447" t="s">
        <v>1054</v>
      </c>
      <c r="B6447" t="s">
        <v>7371</v>
      </c>
      <c r="C6447"/>
      <c r="D6447"/>
      <c r="E6447" t="s">
        <v>7406</v>
      </c>
      <c r="F6447" s="67"/>
      <c r="G6447" s="67"/>
      <c r="H6447" s="67"/>
    </row>
    <row r="6448" spans="1:8" s="2" customFormat="1" x14ac:dyDescent="0.25">
      <c r="A6448" t="s">
        <v>1054</v>
      </c>
      <c r="B6448" t="s">
        <v>7371</v>
      </c>
      <c r="C6448"/>
      <c r="D6448"/>
      <c r="E6448" t="s">
        <v>7407</v>
      </c>
      <c r="F6448" s="67"/>
      <c r="G6448" s="67"/>
      <c r="H6448" s="67"/>
    </row>
    <row r="6449" spans="1:8" s="2" customFormat="1" x14ac:dyDescent="0.25">
      <c r="A6449" t="s">
        <v>1054</v>
      </c>
      <c r="B6449" t="s">
        <v>7371</v>
      </c>
      <c r="C6449"/>
      <c r="D6449"/>
      <c r="E6449" t="s">
        <v>7408</v>
      </c>
      <c r="F6449" s="67"/>
      <c r="G6449" s="67"/>
      <c r="H6449" s="67"/>
    </row>
    <row r="6450" spans="1:8" s="2" customFormat="1" x14ac:dyDescent="0.25">
      <c r="A6450" t="s">
        <v>1054</v>
      </c>
      <c r="B6450" t="s">
        <v>7371</v>
      </c>
      <c r="C6450"/>
      <c r="D6450"/>
      <c r="E6450" t="s">
        <v>7409</v>
      </c>
      <c r="F6450" s="67"/>
      <c r="G6450" s="67"/>
      <c r="H6450" s="67"/>
    </row>
    <row r="6451" spans="1:8" s="2" customFormat="1" x14ac:dyDescent="0.25">
      <c r="A6451" t="s">
        <v>1054</v>
      </c>
      <c r="B6451" t="s">
        <v>7371</v>
      </c>
      <c r="C6451"/>
      <c r="D6451"/>
      <c r="E6451" t="s">
        <v>7410</v>
      </c>
      <c r="F6451" s="67"/>
      <c r="G6451" s="67"/>
      <c r="H6451" s="67"/>
    </row>
    <row r="6452" spans="1:8" s="2" customFormat="1" x14ac:dyDescent="0.25">
      <c r="A6452" t="s">
        <v>1054</v>
      </c>
      <c r="B6452" t="s">
        <v>7371</v>
      </c>
      <c r="C6452"/>
      <c r="D6452"/>
      <c r="E6452" t="s">
        <v>7411</v>
      </c>
      <c r="F6452" s="67"/>
      <c r="G6452" s="67"/>
      <c r="H6452" s="67"/>
    </row>
    <row r="6453" spans="1:8" s="2" customFormat="1" x14ac:dyDescent="0.25">
      <c r="A6453" t="s">
        <v>1054</v>
      </c>
      <c r="B6453" t="s">
        <v>7371</v>
      </c>
      <c r="C6453"/>
      <c r="D6453"/>
      <c r="E6453" t="s">
        <v>7412</v>
      </c>
      <c r="F6453" s="67"/>
      <c r="G6453" s="67"/>
      <c r="H6453" s="67"/>
    </row>
    <row r="6454" spans="1:8" s="2" customFormat="1" x14ac:dyDescent="0.25">
      <c r="A6454" t="s">
        <v>1054</v>
      </c>
      <c r="B6454" t="s">
        <v>7371</v>
      </c>
      <c r="C6454"/>
      <c r="D6454"/>
      <c r="E6454" t="s">
        <v>7413</v>
      </c>
      <c r="F6454" s="67"/>
      <c r="G6454" s="67"/>
      <c r="H6454" s="67"/>
    </row>
    <row r="6455" spans="1:8" s="2" customFormat="1" x14ac:dyDescent="0.25">
      <c r="A6455" t="s">
        <v>1054</v>
      </c>
      <c r="B6455" t="s">
        <v>7371</v>
      </c>
      <c r="C6455"/>
      <c r="D6455"/>
      <c r="E6455" t="s">
        <v>7414</v>
      </c>
      <c r="F6455" s="67"/>
      <c r="G6455" s="67"/>
      <c r="H6455" s="67"/>
    </row>
    <row r="6456" spans="1:8" s="2" customFormat="1" x14ac:dyDescent="0.25">
      <c r="A6456" t="s">
        <v>1054</v>
      </c>
      <c r="B6456" t="s">
        <v>7371</v>
      </c>
      <c r="C6456"/>
      <c r="D6456"/>
      <c r="E6456" t="s">
        <v>7415</v>
      </c>
      <c r="F6456" s="67"/>
      <c r="G6456" s="67"/>
      <c r="H6456" s="67"/>
    </row>
    <row r="6457" spans="1:8" s="2" customFormat="1" x14ac:dyDescent="0.25">
      <c r="A6457" t="s">
        <v>1054</v>
      </c>
      <c r="B6457" t="s">
        <v>7371</v>
      </c>
      <c r="C6457"/>
      <c r="D6457"/>
      <c r="E6457" t="s">
        <v>7416</v>
      </c>
      <c r="F6457" s="67"/>
      <c r="G6457" s="67"/>
      <c r="H6457" s="67"/>
    </row>
    <row r="6458" spans="1:8" s="2" customFormat="1" x14ac:dyDescent="0.25">
      <c r="A6458" t="s">
        <v>1054</v>
      </c>
      <c r="B6458" t="s">
        <v>7371</v>
      </c>
      <c r="C6458"/>
      <c r="D6458"/>
      <c r="E6458" t="s">
        <v>7417</v>
      </c>
      <c r="F6458" s="67"/>
      <c r="G6458" s="67"/>
      <c r="H6458" s="67"/>
    </row>
    <row r="6459" spans="1:8" s="2" customFormat="1" x14ac:dyDescent="0.25">
      <c r="A6459" t="s">
        <v>1054</v>
      </c>
      <c r="B6459" t="s">
        <v>7371</v>
      </c>
      <c r="C6459"/>
      <c r="D6459"/>
      <c r="E6459" t="s">
        <v>7418</v>
      </c>
      <c r="F6459" s="67"/>
      <c r="G6459" s="67"/>
      <c r="H6459" s="67"/>
    </row>
    <row r="6460" spans="1:8" s="2" customFormat="1" x14ac:dyDescent="0.25">
      <c r="A6460" t="s">
        <v>1054</v>
      </c>
      <c r="B6460" t="s">
        <v>7371</v>
      </c>
      <c r="C6460"/>
      <c r="D6460"/>
      <c r="E6460" t="s">
        <v>7419</v>
      </c>
      <c r="F6460" s="67"/>
      <c r="G6460" s="67"/>
      <c r="H6460" s="67"/>
    </row>
    <row r="6461" spans="1:8" s="2" customFormat="1" x14ac:dyDescent="0.25">
      <c r="A6461" t="s">
        <v>1054</v>
      </c>
      <c r="B6461" t="s">
        <v>7371</v>
      </c>
      <c r="C6461"/>
      <c r="D6461"/>
      <c r="E6461" t="s">
        <v>7420</v>
      </c>
      <c r="F6461" s="67"/>
      <c r="G6461" s="67"/>
      <c r="H6461" s="67"/>
    </row>
    <row r="6462" spans="1:8" s="2" customFormat="1" x14ac:dyDescent="0.25">
      <c r="A6462" t="s">
        <v>1054</v>
      </c>
      <c r="B6462" t="s">
        <v>7371</v>
      </c>
      <c r="C6462"/>
      <c r="D6462"/>
      <c r="E6462" t="s">
        <v>7421</v>
      </c>
      <c r="F6462" s="67"/>
      <c r="G6462" s="67"/>
      <c r="H6462" s="67"/>
    </row>
    <row r="6463" spans="1:8" s="2" customFormat="1" x14ac:dyDescent="0.25">
      <c r="A6463" t="s">
        <v>1054</v>
      </c>
      <c r="B6463" t="s">
        <v>7371</v>
      </c>
      <c r="C6463"/>
      <c r="D6463"/>
      <c r="E6463" t="s">
        <v>7422</v>
      </c>
      <c r="F6463" s="67"/>
      <c r="G6463" s="67"/>
      <c r="H6463" s="67"/>
    </row>
    <row r="6464" spans="1:8" s="2" customFormat="1" x14ac:dyDescent="0.25">
      <c r="A6464" t="s">
        <v>1054</v>
      </c>
      <c r="B6464" t="s">
        <v>7371</v>
      </c>
      <c r="C6464"/>
      <c r="D6464"/>
      <c r="E6464" t="s">
        <v>7423</v>
      </c>
      <c r="F6464" s="67"/>
      <c r="G6464" s="67"/>
      <c r="H6464" s="67"/>
    </row>
    <row r="6465" spans="1:8" s="2" customFormat="1" x14ac:dyDescent="0.25">
      <c r="A6465" t="s">
        <v>1054</v>
      </c>
      <c r="B6465" t="s">
        <v>7371</v>
      </c>
      <c r="C6465"/>
      <c r="D6465"/>
      <c r="E6465" t="s">
        <v>7424</v>
      </c>
      <c r="F6465" s="67"/>
      <c r="G6465" s="67"/>
      <c r="H6465" s="67"/>
    </row>
    <row r="6466" spans="1:8" s="2" customFormat="1" x14ac:dyDescent="0.25">
      <c r="A6466" t="s">
        <v>1054</v>
      </c>
      <c r="B6466" t="s">
        <v>7371</v>
      </c>
      <c r="C6466"/>
      <c r="D6466"/>
      <c r="E6466" t="s">
        <v>7425</v>
      </c>
      <c r="F6466" s="67"/>
      <c r="G6466" s="67"/>
      <c r="H6466" s="67"/>
    </row>
    <row r="6467" spans="1:8" s="2" customFormat="1" x14ac:dyDescent="0.25">
      <c r="A6467" t="s">
        <v>1054</v>
      </c>
      <c r="B6467" t="s">
        <v>7371</v>
      </c>
      <c r="C6467"/>
      <c r="D6467"/>
      <c r="E6467" t="s">
        <v>6818</v>
      </c>
      <c r="F6467" s="67"/>
      <c r="G6467" s="67"/>
      <c r="H6467" s="67"/>
    </row>
    <row r="6468" spans="1:8" s="2" customFormat="1" x14ac:dyDescent="0.25">
      <c r="A6468" t="s">
        <v>1054</v>
      </c>
      <c r="B6468" t="s">
        <v>7371</v>
      </c>
      <c r="C6468"/>
      <c r="D6468"/>
      <c r="E6468" t="s">
        <v>7426</v>
      </c>
      <c r="F6468" s="67"/>
      <c r="G6468" s="67"/>
      <c r="H6468" s="67"/>
    </row>
    <row r="6469" spans="1:8" s="2" customFormat="1" x14ac:dyDescent="0.25">
      <c r="A6469" t="s">
        <v>1054</v>
      </c>
      <c r="B6469" t="s">
        <v>7371</v>
      </c>
      <c r="C6469"/>
      <c r="D6469"/>
      <c r="E6469" t="s">
        <v>7427</v>
      </c>
      <c r="F6469" s="67"/>
      <c r="G6469" s="67"/>
      <c r="H6469" s="67"/>
    </row>
    <row r="6470" spans="1:8" s="2" customFormat="1" x14ac:dyDescent="0.25">
      <c r="A6470" t="s">
        <v>1054</v>
      </c>
      <c r="B6470" t="s">
        <v>7371</v>
      </c>
      <c r="C6470"/>
      <c r="D6470"/>
      <c r="E6470" t="s">
        <v>7428</v>
      </c>
      <c r="F6470" s="67"/>
      <c r="G6470" s="67"/>
      <c r="H6470" s="67"/>
    </row>
    <row r="6471" spans="1:8" s="2" customFormat="1" x14ac:dyDescent="0.25">
      <c r="A6471" t="s">
        <v>1054</v>
      </c>
      <c r="B6471" t="s">
        <v>7371</v>
      </c>
      <c r="C6471"/>
      <c r="D6471"/>
      <c r="E6471" t="s">
        <v>7429</v>
      </c>
      <c r="F6471" s="67"/>
      <c r="G6471" s="67"/>
      <c r="H6471" s="67"/>
    </row>
    <row r="6472" spans="1:8" s="2" customFormat="1" x14ac:dyDescent="0.25">
      <c r="A6472" t="s">
        <v>1054</v>
      </c>
      <c r="B6472" t="s">
        <v>7371</v>
      </c>
      <c r="C6472"/>
      <c r="D6472"/>
      <c r="E6472" t="s">
        <v>7430</v>
      </c>
      <c r="F6472" s="67"/>
      <c r="G6472" s="67"/>
      <c r="H6472" s="67"/>
    </row>
    <row r="6473" spans="1:8" s="2" customFormat="1" x14ac:dyDescent="0.25">
      <c r="A6473" t="s">
        <v>1054</v>
      </c>
      <c r="B6473" t="s">
        <v>7371</v>
      </c>
      <c r="C6473"/>
      <c r="D6473"/>
      <c r="E6473" t="s">
        <v>7431</v>
      </c>
      <c r="F6473" s="67"/>
      <c r="G6473" s="67"/>
      <c r="H6473" s="67"/>
    </row>
    <row r="6474" spans="1:8" s="2" customFormat="1" x14ac:dyDescent="0.25">
      <c r="A6474" t="s">
        <v>1054</v>
      </c>
      <c r="B6474" t="s">
        <v>7371</v>
      </c>
      <c r="C6474"/>
      <c r="D6474"/>
      <c r="E6474" t="s">
        <v>7432</v>
      </c>
      <c r="F6474" s="67"/>
      <c r="G6474" s="67"/>
      <c r="H6474" s="67"/>
    </row>
    <row r="6475" spans="1:8" s="2" customFormat="1" x14ac:dyDescent="0.25">
      <c r="A6475" t="s">
        <v>1054</v>
      </c>
      <c r="B6475" t="s">
        <v>7371</v>
      </c>
      <c r="C6475"/>
      <c r="D6475"/>
      <c r="E6475" t="s">
        <v>7433</v>
      </c>
      <c r="F6475" s="67"/>
      <c r="G6475" s="67"/>
      <c r="H6475" s="67"/>
    </row>
    <row r="6476" spans="1:8" s="2" customFormat="1" x14ac:dyDescent="0.25">
      <c r="A6476" t="s">
        <v>1054</v>
      </c>
      <c r="B6476" t="s">
        <v>7371</v>
      </c>
      <c r="C6476"/>
      <c r="D6476"/>
      <c r="E6476" t="s">
        <v>7434</v>
      </c>
      <c r="F6476" s="67"/>
      <c r="G6476" s="67"/>
      <c r="H6476" s="67"/>
    </row>
    <row r="6477" spans="1:8" s="2" customFormat="1" x14ac:dyDescent="0.25">
      <c r="A6477" t="s">
        <v>1054</v>
      </c>
      <c r="B6477" t="s">
        <v>7371</v>
      </c>
      <c r="C6477"/>
      <c r="D6477"/>
      <c r="E6477" t="s">
        <v>7435</v>
      </c>
      <c r="F6477" s="67"/>
      <c r="G6477" s="67"/>
      <c r="H6477" s="67"/>
    </row>
    <row r="6478" spans="1:8" s="2" customFormat="1" x14ac:dyDescent="0.25">
      <c r="A6478" t="s">
        <v>1054</v>
      </c>
      <c r="B6478" t="s">
        <v>7371</v>
      </c>
      <c r="C6478"/>
      <c r="D6478"/>
      <c r="E6478" t="s">
        <v>7436</v>
      </c>
      <c r="F6478" s="67"/>
      <c r="G6478" s="67"/>
      <c r="H6478" s="67"/>
    </row>
    <row r="6479" spans="1:8" s="2" customFormat="1" x14ac:dyDescent="0.25">
      <c r="A6479" t="s">
        <v>1054</v>
      </c>
      <c r="B6479" t="s">
        <v>7371</v>
      </c>
      <c r="C6479"/>
      <c r="D6479"/>
      <c r="E6479" t="s">
        <v>7437</v>
      </c>
      <c r="F6479" s="67"/>
      <c r="G6479" s="67"/>
      <c r="H6479" s="67"/>
    </row>
    <row r="6480" spans="1:8" s="2" customFormat="1" x14ac:dyDescent="0.25">
      <c r="A6480" t="s">
        <v>1054</v>
      </c>
      <c r="B6480" t="s">
        <v>7371</v>
      </c>
      <c r="C6480"/>
      <c r="D6480"/>
      <c r="E6480" t="s">
        <v>7438</v>
      </c>
      <c r="F6480" s="67"/>
      <c r="G6480" s="67"/>
      <c r="H6480" s="67"/>
    </row>
    <row r="6481" spans="1:8" s="2" customFormat="1" x14ac:dyDescent="0.25">
      <c r="A6481" t="s">
        <v>1054</v>
      </c>
      <c r="B6481" t="s">
        <v>7371</v>
      </c>
      <c r="C6481"/>
      <c r="D6481"/>
      <c r="E6481" t="s">
        <v>7439</v>
      </c>
      <c r="F6481" s="67"/>
      <c r="G6481" s="67"/>
      <c r="H6481" s="67"/>
    </row>
    <row r="6482" spans="1:8" s="2" customFormat="1" x14ac:dyDescent="0.25">
      <c r="A6482" t="s">
        <v>1054</v>
      </c>
      <c r="B6482" t="s">
        <v>7371</v>
      </c>
      <c r="C6482"/>
      <c r="D6482"/>
      <c r="E6482" t="s">
        <v>7440</v>
      </c>
      <c r="F6482" s="67"/>
      <c r="G6482" s="67"/>
      <c r="H6482" s="67"/>
    </row>
    <row r="6483" spans="1:8" s="2" customFormat="1" x14ac:dyDescent="0.25">
      <c r="A6483" t="s">
        <v>1054</v>
      </c>
      <c r="B6483" t="s">
        <v>7371</v>
      </c>
      <c r="C6483"/>
      <c r="D6483"/>
      <c r="E6483" t="s">
        <v>7441</v>
      </c>
      <c r="F6483" s="67"/>
      <c r="G6483" s="67"/>
      <c r="H6483" s="67"/>
    </row>
    <row r="6484" spans="1:8" s="2" customFormat="1" x14ac:dyDescent="0.25">
      <c r="A6484" t="s">
        <v>1054</v>
      </c>
      <c r="B6484" t="s">
        <v>7371</v>
      </c>
      <c r="C6484"/>
      <c r="D6484"/>
      <c r="E6484" t="s">
        <v>7442</v>
      </c>
      <c r="F6484" s="67"/>
      <c r="G6484" s="67"/>
      <c r="H6484" s="67"/>
    </row>
    <row r="6485" spans="1:8" s="2" customFormat="1" x14ac:dyDescent="0.25">
      <c r="A6485" t="s">
        <v>1054</v>
      </c>
      <c r="B6485" t="s">
        <v>7371</v>
      </c>
      <c r="C6485"/>
      <c r="D6485"/>
      <c r="E6485" t="s">
        <v>7443</v>
      </c>
      <c r="F6485" s="67"/>
      <c r="G6485" s="67"/>
      <c r="H6485" s="67"/>
    </row>
    <row r="6486" spans="1:8" s="2" customFormat="1" x14ac:dyDescent="0.25">
      <c r="A6486" t="s">
        <v>1054</v>
      </c>
      <c r="B6486" t="s">
        <v>7371</v>
      </c>
      <c r="C6486"/>
      <c r="D6486"/>
      <c r="E6486" t="s">
        <v>7444</v>
      </c>
      <c r="F6486" s="67"/>
      <c r="G6486" s="67"/>
      <c r="H6486" s="67"/>
    </row>
    <row r="6487" spans="1:8" s="2" customFormat="1" x14ac:dyDescent="0.25">
      <c r="A6487" t="s">
        <v>1054</v>
      </c>
      <c r="B6487" t="s">
        <v>7371</v>
      </c>
      <c r="C6487"/>
      <c r="D6487"/>
      <c r="E6487" t="s">
        <v>600</v>
      </c>
      <c r="F6487" s="67"/>
      <c r="G6487" s="67"/>
      <c r="H6487" s="67"/>
    </row>
    <row r="6488" spans="1:8" s="2" customFormat="1" x14ac:dyDescent="0.25">
      <c r="A6488" t="s">
        <v>1054</v>
      </c>
      <c r="B6488" t="s">
        <v>7371</v>
      </c>
      <c r="C6488"/>
      <c r="D6488"/>
      <c r="E6488" t="s">
        <v>7445</v>
      </c>
      <c r="F6488" s="67"/>
      <c r="G6488" s="67"/>
      <c r="H6488" s="67"/>
    </row>
    <row r="6489" spans="1:8" s="2" customFormat="1" x14ac:dyDescent="0.25">
      <c r="A6489" t="s">
        <v>1054</v>
      </c>
      <c r="B6489" t="s">
        <v>7371</v>
      </c>
      <c r="C6489"/>
      <c r="D6489"/>
      <c r="E6489" t="s">
        <v>7446</v>
      </c>
      <c r="F6489" s="67"/>
      <c r="G6489" s="67"/>
      <c r="H6489" s="67"/>
    </row>
    <row r="6490" spans="1:8" s="2" customFormat="1" x14ac:dyDescent="0.25">
      <c r="A6490" t="s">
        <v>1054</v>
      </c>
      <c r="B6490" t="s">
        <v>7371</v>
      </c>
      <c r="C6490"/>
      <c r="D6490"/>
      <c r="E6490" t="s">
        <v>5585</v>
      </c>
      <c r="F6490" s="67"/>
      <c r="G6490" s="67"/>
      <c r="H6490" s="67"/>
    </row>
    <row r="6491" spans="1:8" s="2" customFormat="1" x14ac:dyDescent="0.25">
      <c r="A6491" t="s">
        <v>1054</v>
      </c>
      <c r="B6491" t="s">
        <v>7371</v>
      </c>
      <c r="C6491"/>
      <c r="D6491"/>
      <c r="E6491" t="s">
        <v>7447</v>
      </c>
      <c r="F6491" s="67"/>
      <c r="G6491" s="67"/>
      <c r="H6491" s="67"/>
    </row>
    <row r="6492" spans="1:8" s="2" customFormat="1" x14ac:dyDescent="0.25">
      <c r="A6492" t="s">
        <v>1054</v>
      </c>
      <c r="B6492" t="s">
        <v>7371</v>
      </c>
      <c r="C6492"/>
      <c r="D6492"/>
      <c r="E6492" t="s">
        <v>7448</v>
      </c>
      <c r="F6492" s="67"/>
      <c r="G6492" s="67"/>
      <c r="H6492" s="67"/>
    </row>
    <row r="6493" spans="1:8" s="2" customFormat="1" x14ac:dyDescent="0.25">
      <c r="A6493" t="s">
        <v>1054</v>
      </c>
      <c r="B6493" t="s">
        <v>7371</v>
      </c>
      <c r="C6493"/>
      <c r="D6493"/>
      <c r="E6493" t="s">
        <v>7449</v>
      </c>
      <c r="F6493" s="67"/>
      <c r="G6493" s="67"/>
      <c r="H6493" s="67"/>
    </row>
    <row r="6494" spans="1:8" s="2" customFormat="1" x14ac:dyDescent="0.25">
      <c r="A6494" t="s">
        <v>1054</v>
      </c>
      <c r="B6494" t="s">
        <v>7371</v>
      </c>
      <c r="C6494"/>
      <c r="D6494"/>
      <c r="E6494" t="s">
        <v>7450</v>
      </c>
      <c r="F6494" s="67"/>
      <c r="G6494" s="67"/>
      <c r="H6494" s="67"/>
    </row>
    <row r="6495" spans="1:8" s="2" customFormat="1" x14ac:dyDescent="0.25">
      <c r="A6495" t="s">
        <v>1054</v>
      </c>
      <c r="B6495" t="s">
        <v>7371</v>
      </c>
      <c r="C6495"/>
      <c r="D6495"/>
      <c r="E6495" t="s">
        <v>7451</v>
      </c>
      <c r="F6495" s="67"/>
      <c r="G6495" s="67"/>
      <c r="H6495" s="67"/>
    </row>
    <row r="6496" spans="1:8" s="2" customFormat="1" x14ac:dyDescent="0.25">
      <c r="A6496" t="s">
        <v>1054</v>
      </c>
      <c r="B6496" t="s">
        <v>7371</v>
      </c>
      <c r="C6496"/>
      <c r="D6496"/>
      <c r="E6496" t="s">
        <v>7452</v>
      </c>
      <c r="F6496" s="67"/>
      <c r="G6496" s="67"/>
      <c r="H6496" s="67"/>
    </row>
    <row r="6497" spans="1:8" s="2" customFormat="1" x14ac:dyDescent="0.25">
      <c r="A6497" t="s">
        <v>1054</v>
      </c>
      <c r="B6497" t="s">
        <v>7371</v>
      </c>
      <c r="C6497"/>
      <c r="D6497"/>
      <c r="E6497" t="s">
        <v>7453</v>
      </c>
      <c r="F6497" s="67"/>
      <c r="G6497" s="67"/>
      <c r="H6497" s="67"/>
    </row>
    <row r="6498" spans="1:8" s="2" customFormat="1" x14ac:dyDescent="0.25">
      <c r="A6498" t="s">
        <v>1054</v>
      </c>
      <c r="B6498" t="s">
        <v>7371</v>
      </c>
      <c r="C6498"/>
      <c r="D6498"/>
      <c r="E6498" t="s">
        <v>7454</v>
      </c>
      <c r="F6498" s="67"/>
      <c r="G6498" s="67"/>
      <c r="H6498" s="67"/>
    </row>
    <row r="6499" spans="1:8" s="2" customFormat="1" x14ac:dyDescent="0.25">
      <c r="A6499" t="s">
        <v>1054</v>
      </c>
      <c r="B6499" t="s">
        <v>7371</v>
      </c>
      <c r="C6499"/>
      <c r="D6499"/>
      <c r="E6499" t="s">
        <v>7455</v>
      </c>
      <c r="F6499" s="67"/>
      <c r="G6499" s="67"/>
      <c r="H6499" s="67"/>
    </row>
    <row r="6500" spans="1:8" s="2" customFormat="1" x14ac:dyDescent="0.25">
      <c r="A6500" t="s">
        <v>1054</v>
      </c>
      <c r="B6500" t="s">
        <v>7371</v>
      </c>
      <c r="C6500"/>
      <c r="D6500"/>
      <c r="E6500" t="s">
        <v>7456</v>
      </c>
      <c r="F6500" s="67"/>
      <c r="G6500" s="67"/>
      <c r="H6500" s="67"/>
    </row>
    <row r="6501" spans="1:8" s="2" customFormat="1" x14ac:dyDescent="0.25">
      <c r="A6501" t="s">
        <v>1054</v>
      </c>
      <c r="B6501" t="s">
        <v>7371</v>
      </c>
      <c r="C6501"/>
      <c r="D6501"/>
      <c r="E6501" t="s">
        <v>7457</v>
      </c>
      <c r="F6501" s="67"/>
      <c r="G6501" s="67"/>
      <c r="H6501" s="67"/>
    </row>
    <row r="6502" spans="1:8" s="2" customFormat="1" x14ac:dyDescent="0.25">
      <c r="A6502" t="s">
        <v>1054</v>
      </c>
      <c r="B6502" t="s">
        <v>7371</v>
      </c>
      <c r="C6502"/>
      <c r="D6502"/>
      <c r="E6502" t="s">
        <v>7458</v>
      </c>
      <c r="F6502" s="67"/>
      <c r="G6502" s="67"/>
      <c r="H6502" s="67"/>
    </row>
    <row r="6503" spans="1:8" s="2" customFormat="1" x14ac:dyDescent="0.25">
      <c r="A6503" t="s">
        <v>1054</v>
      </c>
      <c r="B6503" t="s">
        <v>7371</v>
      </c>
      <c r="C6503"/>
      <c r="D6503"/>
      <c r="E6503" t="s">
        <v>7459</v>
      </c>
      <c r="F6503" s="67"/>
      <c r="G6503" s="67"/>
      <c r="H6503" s="67"/>
    </row>
    <row r="6504" spans="1:8" s="2" customFormat="1" x14ac:dyDescent="0.25">
      <c r="A6504" t="s">
        <v>1054</v>
      </c>
      <c r="B6504" t="s">
        <v>7371</v>
      </c>
      <c r="C6504"/>
      <c r="D6504"/>
      <c r="E6504" t="s">
        <v>7460</v>
      </c>
      <c r="F6504" s="67"/>
      <c r="G6504" s="67"/>
      <c r="H6504" s="67"/>
    </row>
    <row r="6505" spans="1:8" s="2" customFormat="1" x14ac:dyDescent="0.25">
      <c r="A6505" t="s">
        <v>1054</v>
      </c>
      <c r="B6505" t="s">
        <v>7371</v>
      </c>
      <c r="C6505"/>
      <c r="D6505"/>
      <c r="E6505" t="s">
        <v>7461</v>
      </c>
      <c r="F6505" s="67"/>
      <c r="G6505" s="67"/>
      <c r="H6505" s="67"/>
    </row>
    <row r="6506" spans="1:8" s="2" customFormat="1" x14ac:dyDescent="0.25">
      <c r="A6506" t="s">
        <v>1054</v>
      </c>
      <c r="B6506" t="s">
        <v>7371</v>
      </c>
      <c r="C6506"/>
      <c r="D6506"/>
      <c r="E6506" t="s">
        <v>7462</v>
      </c>
      <c r="F6506" s="67"/>
      <c r="G6506" s="67"/>
      <c r="H6506" s="67"/>
    </row>
    <row r="6507" spans="1:8" s="2" customFormat="1" x14ac:dyDescent="0.25">
      <c r="A6507" t="s">
        <v>1054</v>
      </c>
      <c r="B6507" t="s">
        <v>7371</v>
      </c>
      <c r="C6507"/>
      <c r="D6507"/>
      <c r="E6507" t="s">
        <v>7463</v>
      </c>
      <c r="F6507" s="67"/>
      <c r="G6507" s="67"/>
      <c r="H6507" s="67"/>
    </row>
    <row r="6508" spans="1:8" s="2" customFormat="1" x14ac:dyDescent="0.25">
      <c r="A6508" t="s">
        <v>1054</v>
      </c>
      <c r="B6508" t="s">
        <v>7371</v>
      </c>
      <c r="C6508"/>
      <c r="D6508"/>
      <c r="E6508" t="s">
        <v>7122</v>
      </c>
      <c r="F6508" s="67"/>
      <c r="G6508" s="67"/>
      <c r="H6508" s="67"/>
    </row>
    <row r="6509" spans="1:8" s="2" customFormat="1" x14ac:dyDescent="0.25">
      <c r="A6509" t="s">
        <v>1054</v>
      </c>
      <c r="B6509" t="s">
        <v>7371</v>
      </c>
      <c r="C6509"/>
      <c r="D6509"/>
      <c r="E6509" t="s">
        <v>7464</v>
      </c>
      <c r="F6509" s="67"/>
      <c r="G6509" s="67"/>
      <c r="H6509" s="67"/>
    </row>
    <row r="6510" spans="1:8" s="2" customFormat="1" x14ac:dyDescent="0.25">
      <c r="A6510" t="s">
        <v>1054</v>
      </c>
      <c r="B6510" t="s">
        <v>7371</v>
      </c>
      <c r="C6510"/>
      <c r="D6510"/>
      <c r="E6510" t="s">
        <v>7465</v>
      </c>
      <c r="F6510" s="67"/>
      <c r="G6510" s="67"/>
      <c r="H6510" s="67"/>
    </row>
    <row r="6511" spans="1:8" s="2" customFormat="1" x14ac:dyDescent="0.25">
      <c r="A6511" t="s">
        <v>1054</v>
      </c>
      <c r="B6511" t="s">
        <v>7371</v>
      </c>
      <c r="C6511"/>
      <c r="D6511"/>
      <c r="E6511" t="s">
        <v>7466</v>
      </c>
      <c r="F6511" s="67"/>
      <c r="G6511" s="67"/>
      <c r="H6511" s="67"/>
    </row>
    <row r="6512" spans="1:8" s="2" customFormat="1" x14ac:dyDescent="0.25">
      <c r="A6512" t="s">
        <v>1054</v>
      </c>
      <c r="B6512" t="s">
        <v>7371</v>
      </c>
      <c r="C6512"/>
      <c r="D6512"/>
      <c r="E6512" t="s">
        <v>7467</v>
      </c>
      <c r="F6512" s="67"/>
      <c r="G6512" s="67"/>
      <c r="H6512" s="67"/>
    </row>
    <row r="6513" spans="1:8" s="2" customFormat="1" x14ac:dyDescent="0.25">
      <c r="A6513" t="s">
        <v>1054</v>
      </c>
      <c r="B6513" t="s">
        <v>7371</v>
      </c>
      <c r="C6513"/>
      <c r="D6513"/>
      <c r="E6513" t="s">
        <v>7468</v>
      </c>
      <c r="F6513" s="67"/>
      <c r="G6513" s="67"/>
      <c r="H6513" s="67"/>
    </row>
    <row r="6514" spans="1:8" s="2" customFormat="1" x14ac:dyDescent="0.25">
      <c r="A6514" t="s">
        <v>1054</v>
      </c>
      <c r="B6514" t="s">
        <v>7371</v>
      </c>
      <c r="C6514"/>
      <c r="D6514"/>
      <c r="E6514" t="s">
        <v>7469</v>
      </c>
      <c r="F6514" s="67"/>
      <c r="G6514" s="67"/>
      <c r="H6514" s="67"/>
    </row>
    <row r="6515" spans="1:8" s="2" customFormat="1" x14ac:dyDescent="0.25">
      <c r="A6515" t="s">
        <v>1054</v>
      </c>
      <c r="B6515" t="s">
        <v>7470</v>
      </c>
      <c r="C6515"/>
      <c r="D6515"/>
      <c r="E6515" t="s">
        <v>7471</v>
      </c>
      <c r="F6515" s="67"/>
      <c r="G6515" s="67"/>
      <c r="H6515" s="67"/>
    </row>
    <row r="6516" spans="1:8" s="2" customFormat="1" x14ac:dyDescent="0.25">
      <c r="A6516" t="s">
        <v>1054</v>
      </c>
      <c r="B6516" t="s">
        <v>7472</v>
      </c>
      <c r="C6516"/>
      <c r="D6516"/>
      <c r="E6516" t="s">
        <v>7473</v>
      </c>
      <c r="F6516" s="67"/>
      <c r="G6516" s="67"/>
      <c r="H6516" s="67"/>
    </row>
    <row r="6517" spans="1:8" s="2" customFormat="1" x14ac:dyDescent="0.25">
      <c r="A6517" t="s">
        <v>1054</v>
      </c>
      <c r="B6517" t="s">
        <v>7472</v>
      </c>
      <c r="C6517"/>
      <c r="D6517"/>
      <c r="E6517" t="s">
        <v>7474</v>
      </c>
      <c r="F6517" s="67"/>
      <c r="G6517" s="67"/>
      <c r="H6517" s="67"/>
    </row>
    <row r="6518" spans="1:8" s="2" customFormat="1" x14ac:dyDescent="0.25">
      <c r="A6518" t="s">
        <v>1054</v>
      </c>
      <c r="B6518" t="s">
        <v>7472</v>
      </c>
      <c r="C6518"/>
      <c r="D6518"/>
      <c r="E6518" t="s">
        <v>7475</v>
      </c>
      <c r="F6518" s="67"/>
      <c r="G6518" s="67"/>
      <c r="H6518" s="67"/>
    </row>
    <row r="6519" spans="1:8" s="2" customFormat="1" x14ac:dyDescent="0.25">
      <c r="A6519" t="s">
        <v>1054</v>
      </c>
      <c r="B6519" t="s">
        <v>7472</v>
      </c>
      <c r="C6519"/>
      <c r="D6519"/>
      <c r="E6519" t="s">
        <v>7476</v>
      </c>
      <c r="F6519" s="67"/>
      <c r="G6519" s="67"/>
      <c r="H6519" s="67"/>
    </row>
    <row r="6520" spans="1:8" s="2" customFormat="1" x14ac:dyDescent="0.25">
      <c r="A6520" t="s">
        <v>1054</v>
      </c>
      <c r="B6520" t="s">
        <v>7472</v>
      </c>
      <c r="C6520"/>
      <c r="D6520"/>
      <c r="E6520" t="s">
        <v>7477</v>
      </c>
      <c r="F6520" s="67"/>
      <c r="G6520" s="67"/>
      <c r="H6520" s="67"/>
    </row>
    <row r="6521" spans="1:8" s="2" customFormat="1" x14ac:dyDescent="0.25">
      <c r="A6521" t="s">
        <v>1054</v>
      </c>
      <c r="B6521" t="s">
        <v>7472</v>
      </c>
      <c r="C6521"/>
      <c r="D6521"/>
      <c r="E6521" t="s">
        <v>7478</v>
      </c>
      <c r="F6521" s="67"/>
      <c r="G6521" s="67"/>
      <c r="H6521" s="67"/>
    </row>
    <row r="6522" spans="1:8" s="2" customFormat="1" x14ac:dyDescent="0.25">
      <c r="A6522" t="s">
        <v>1054</v>
      </c>
      <c r="B6522" t="s">
        <v>7472</v>
      </c>
      <c r="C6522"/>
      <c r="D6522"/>
      <c r="E6522" t="s">
        <v>7479</v>
      </c>
      <c r="F6522" s="67"/>
      <c r="G6522" s="67"/>
      <c r="H6522" s="67"/>
    </row>
    <row r="6523" spans="1:8" s="2" customFormat="1" x14ac:dyDescent="0.25">
      <c r="A6523" t="s">
        <v>1054</v>
      </c>
      <c r="B6523" t="s">
        <v>7472</v>
      </c>
      <c r="C6523"/>
      <c r="D6523"/>
      <c r="E6523" t="s">
        <v>7480</v>
      </c>
      <c r="F6523" s="67"/>
      <c r="G6523" s="67"/>
      <c r="H6523" s="67"/>
    </row>
    <row r="6524" spans="1:8" s="2" customFormat="1" x14ac:dyDescent="0.25">
      <c r="A6524" t="s">
        <v>1054</v>
      </c>
      <c r="B6524" t="s">
        <v>7481</v>
      </c>
      <c r="C6524"/>
      <c r="D6524"/>
      <c r="E6524" t="s">
        <v>7482</v>
      </c>
      <c r="F6524" s="67"/>
      <c r="G6524" s="67"/>
      <c r="H6524" s="67"/>
    </row>
    <row r="6525" spans="1:8" s="2" customFormat="1" x14ac:dyDescent="0.25">
      <c r="A6525" t="s">
        <v>1054</v>
      </c>
      <c r="B6525" t="s">
        <v>7481</v>
      </c>
      <c r="C6525"/>
      <c r="D6525"/>
      <c r="E6525" t="s">
        <v>7483</v>
      </c>
      <c r="F6525" s="67"/>
      <c r="G6525" s="67"/>
      <c r="H6525" s="67"/>
    </row>
    <row r="6526" spans="1:8" s="2" customFormat="1" x14ac:dyDescent="0.25">
      <c r="A6526" t="s">
        <v>1054</v>
      </c>
      <c r="B6526" t="s">
        <v>7481</v>
      </c>
      <c r="C6526"/>
      <c r="D6526"/>
      <c r="E6526" t="s">
        <v>7484</v>
      </c>
      <c r="F6526" s="67"/>
      <c r="G6526" s="67"/>
      <c r="H6526" s="67"/>
    </row>
    <row r="6527" spans="1:8" s="2" customFormat="1" x14ac:dyDescent="0.25">
      <c r="A6527" t="s">
        <v>1054</v>
      </c>
      <c r="B6527" t="s">
        <v>7481</v>
      </c>
      <c r="C6527"/>
      <c r="D6527"/>
      <c r="E6527" t="s">
        <v>7485</v>
      </c>
      <c r="F6527" s="67"/>
      <c r="G6527" s="67"/>
      <c r="H6527" s="67"/>
    </row>
    <row r="6528" spans="1:8" s="2" customFormat="1" x14ac:dyDescent="0.25">
      <c r="A6528" t="s">
        <v>1054</v>
      </c>
      <c r="B6528" t="s">
        <v>7481</v>
      </c>
      <c r="C6528"/>
      <c r="D6528"/>
      <c r="E6528" t="s">
        <v>7486</v>
      </c>
      <c r="F6528" s="67"/>
      <c r="G6528" s="67"/>
      <c r="H6528" s="67"/>
    </row>
    <row r="6529" spans="1:8" s="2" customFormat="1" x14ac:dyDescent="0.25">
      <c r="A6529" t="s">
        <v>1054</v>
      </c>
      <c r="B6529" t="s">
        <v>7481</v>
      </c>
      <c r="C6529"/>
      <c r="D6529"/>
      <c r="E6529" t="s">
        <v>7487</v>
      </c>
      <c r="F6529" s="67"/>
      <c r="G6529" s="67"/>
      <c r="H6529" s="67"/>
    </row>
    <row r="6530" spans="1:8" s="2" customFormat="1" x14ac:dyDescent="0.25">
      <c r="A6530" t="s">
        <v>1054</v>
      </c>
      <c r="B6530" t="s">
        <v>7481</v>
      </c>
      <c r="C6530"/>
      <c r="D6530"/>
      <c r="E6530" t="s">
        <v>7488</v>
      </c>
      <c r="F6530" s="67"/>
      <c r="G6530" s="67"/>
      <c r="H6530" s="67"/>
    </row>
    <row r="6531" spans="1:8" s="2" customFormat="1" x14ac:dyDescent="0.25">
      <c r="A6531" t="s">
        <v>1054</v>
      </c>
      <c r="B6531" t="s">
        <v>7481</v>
      </c>
      <c r="C6531"/>
      <c r="D6531"/>
      <c r="E6531" t="s">
        <v>7489</v>
      </c>
      <c r="F6531" s="67"/>
      <c r="G6531" s="67"/>
      <c r="H6531" s="67"/>
    </row>
    <row r="6532" spans="1:8" s="2" customFormat="1" x14ac:dyDescent="0.25">
      <c r="A6532" t="s">
        <v>1054</v>
      </c>
      <c r="B6532" t="s">
        <v>7481</v>
      </c>
      <c r="C6532"/>
      <c r="D6532"/>
      <c r="E6532" t="s">
        <v>7490</v>
      </c>
      <c r="F6532" s="67"/>
      <c r="G6532" s="67"/>
      <c r="H6532" s="67"/>
    </row>
    <row r="6533" spans="1:8" s="2" customFormat="1" x14ac:dyDescent="0.25">
      <c r="A6533" t="s">
        <v>1054</v>
      </c>
      <c r="B6533" t="s">
        <v>7481</v>
      </c>
      <c r="C6533"/>
      <c r="D6533"/>
      <c r="E6533" t="s">
        <v>7491</v>
      </c>
      <c r="F6533" s="67"/>
      <c r="G6533" s="67"/>
      <c r="H6533" s="67"/>
    </row>
    <row r="6534" spans="1:8" s="2" customFormat="1" x14ac:dyDescent="0.25">
      <c r="A6534" t="s">
        <v>1054</v>
      </c>
      <c r="B6534" t="s">
        <v>7481</v>
      </c>
      <c r="C6534"/>
      <c r="D6534"/>
      <c r="E6534" t="s">
        <v>7492</v>
      </c>
      <c r="F6534" s="67"/>
      <c r="G6534" s="67"/>
      <c r="H6534" s="67"/>
    </row>
    <row r="6535" spans="1:8" s="2" customFormat="1" x14ac:dyDescent="0.25">
      <c r="A6535" t="s">
        <v>1054</v>
      </c>
      <c r="B6535" t="s">
        <v>7481</v>
      </c>
      <c r="C6535"/>
      <c r="D6535"/>
      <c r="E6535" t="s">
        <v>7493</v>
      </c>
      <c r="F6535" s="67"/>
      <c r="G6535" s="67"/>
      <c r="H6535" s="67"/>
    </row>
    <row r="6536" spans="1:8" s="2" customFormat="1" x14ac:dyDescent="0.25">
      <c r="A6536" t="s">
        <v>1054</v>
      </c>
      <c r="B6536" t="s">
        <v>7481</v>
      </c>
      <c r="C6536"/>
      <c r="D6536"/>
      <c r="E6536" t="s">
        <v>7494</v>
      </c>
      <c r="F6536" s="67"/>
      <c r="G6536" s="67"/>
      <c r="H6536" s="67"/>
    </row>
    <row r="6537" spans="1:8" s="2" customFormat="1" x14ac:dyDescent="0.25">
      <c r="A6537" t="s">
        <v>1054</v>
      </c>
      <c r="B6537" t="s">
        <v>7481</v>
      </c>
      <c r="C6537"/>
      <c r="D6537"/>
      <c r="E6537" t="s">
        <v>7495</v>
      </c>
      <c r="F6537" s="67"/>
      <c r="G6537" s="67"/>
      <c r="H6537" s="67"/>
    </row>
    <row r="6538" spans="1:8" s="2" customFormat="1" x14ac:dyDescent="0.25">
      <c r="A6538" t="s">
        <v>1054</v>
      </c>
      <c r="B6538" t="s">
        <v>7481</v>
      </c>
      <c r="C6538"/>
      <c r="D6538"/>
      <c r="E6538" t="s">
        <v>7496</v>
      </c>
      <c r="F6538" s="67"/>
      <c r="G6538" s="67"/>
      <c r="H6538" s="67"/>
    </row>
    <row r="6539" spans="1:8" s="2" customFormat="1" x14ac:dyDescent="0.25">
      <c r="A6539" t="s">
        <v>1054</v>
      </c>
      <c r="B6539" t="s">
        <v>7481</v>
      </c>
      <c r="C6539"/>
      <c r="D6539"/>
      <c r="E6539" t="s">
        <v>7497</v>
      </c>
      <c r="F6539" s="67"/>
      <c r="G6539" s="67"/>
      <c r="H6539" s="67"/>
    </row>
    <row r="6540" spans="1:8" s="2" customFormat="1" x14ac:dyDescent="0.25">
      <c r="A6540" t="s">
        <v>1054</v>
      </c>
      <c r="B6540" t="s">
        <v>7481</v>
      </c>
      <c r="C6540"/>
      <c r="D6540"/>
      <c r="E6540" t="s">
        <v>7498</v>
      </c>
      <c r="F6540" s="67"/>
      <c r="G6540" s="67"/>
      <c r="H6540" s="67"/>
    </row>
    <row r="6541" spans="1:8" s="2" customFormat="1" x14ac:dyDescent="0.25">
      <c r="A6541" t="s">
        <v>1054</v>
      </c>
      <c r="B6541" t="s">
        <v>7481</v>
      </c>
      <c r="C6541"/>
      <c r="D6541"/>
      <c r="E6541" t="s">
        <v>7499</v>
      </c>
      <c r="F6541" s="67"/>
      <c r="G6541" s="67"/>
      <c r="H6541" s="67"/>
    </row>
    <row r="6542" spans="1:8" s="2" customFormat="1" x14ac:dyDescent="0.25">
      <c r="A6542" t="s">
        <v>1054</v>
      </c>
      <c r="B6542" t="s">
        <v>7481</v>
      </c>
      <c r="C6542"/>
      <c r="D6542"/>
      <c r="E6542" t="s">
        <v>7500</v>
      </c>
      <c r="F6542" s="67"/>
      <c r="G6542" s="67"/>
      <c r="H6542" s="67"/>
    </row>
    <row r="6543" spans="1:8" s="2" customFormat="1" x14ac:dyDescent="0.25">
      <c r="A6543" t="s">
        <v>1054</v>
      </c>
      <c r="B6543" t="s">
        <v>7481</v>
      </c>
      <c r="C6543"/>
      <c r="D6543"/>
      <c r="E6543" t="s">
        <v>7501</v>
      </c>
      <c r="F6543" s="67"/>
      <c r="G6543" s="67"/>
      <c r="H6543" s="67"/>
    </row>
    <row r="6544" spans="1:8" s="2" customFormat="1" x14ac:dyDescent="0.25">
      <c r="A6544" t="s">
        <v>1054</v>
      </c>
      <c r="B6544" t="s">
        <v>7481</v>
      </c>
      <c r="C6544"/>
      <c r="D6544"/>
      <c r="E6544" t="s">
        <v>7502</v>
      </c>
      <c r="F6544" s="67"/>
      <c r="G6544" s="67"/>
      <c r="H6544" s="67"/>
    </row>
    <row r="6545" spans="1:8" s="2" customFormat="1" x14ac:dyDescent="0.25">
      <c r="A6545" t="s">
        <v>1054</v>
      </c>
      <c r="B6545" t="s">
        <v>7481</v>
      </c>
      <c r="C6545"/>
      <c r="D6545"/>
      <c r="E6545" t="s">
        <v>7503</v>
      </c>
      <c r="F6545" s="67"/>
      <c r="G6545" s="67"/>
      <c r="H6545" s="67"/>
    </row>
    <row r="6546" spans="1:8" s="2" customFormat="1" x14ac:dyDescent="0.25">
      <c r="A6546" t="s">
        <v>1054</v>
      </c>
      <c r="B6546" t="s">
        <v>7481</v>
      </c>
      <c r="C6546"/>
      <c r="D6546"/>
      <c r="E6546" t="s">
        <v>7504</v>
      </c>
      <c r="F6546" s="67"/>
      <c r="G6546" s="67"/>
      <c r="H6546" s="67"/>
    </row>
    <row r="6547" spans="1:8" s="2" customFormat="1" x14ac:dyDescent="0.25">
      <c r="A6547" t="s">
        <v>1054</v>
      </c>
      <c r="B6547" t="s">
        <v>7481</v>
      </c>
      <c r="C6547"/>
      <c r="D6547"/>
      <c r="E6547" t="s">
        <v>7505</v>
      </c>
      <c r="F6547" s="67"/>
      <c r="G6547" s="67"/>
      <c r="H6547" s="67"/>
    </row>
    <row r="6548" spans="1:8" s="2" customFormat="1" x14ac:dyDescent="0.25">
      <c r="A6548" t="s">
        <v>1054</v>
      </c>
      <c r="B6548" t="s">
        <v>7481</v>
      </c>
      <c r="C6548"/>
      <c r="D6548"/>
      <c r="E6548" t="s">
        <v>7506</v>
      </c>
      <c r="F6548" s="67"/>
      <c r="G6548" s="67"/>
      <c r="H6548" s="67"/>
    </row>
    <row r="6549" spans="1:8" s="2" customFormat="1" x14ac:dyDescent="0.25">
      <c r="A6549" t="s">
        <v>1054</v>
      </c>
      <c r="B6549" t="s">
        <v>7481</v>
      </c>
      <c r="C6549"/>
      <c r="D6549"/>
      <c r="E6549" t="s">
        <v>7507</v>
      </c>
      <c r="F6549" s="67"/>
      <c r="G6549" s="67"/>
      <c r="H6549" s="67"/>
    </row>
    <row r="6550" spans="1:8" s="2" customFormat="1" x14ac:dyDescent="0.25">
      <c r="A6550" t="s">
        <v>1054</v>
      </c>
      <c r="B6550" t="s">
        <v>7508</v>
      </c>
      <c r="C6550"/>
      <c r="D6550"/>
      <c r="E6550" t="s">
        <v>7509</v>
      </c>
      <c r="F6550" s="67"/>
      <c r="G6550" s="67"/>
      <c r="H6550" s="67"/>
    </row>
    <row r="6551" spans="1:8" s="2" customFormat="1" x14ac:dyDescent="0.25">
      <c r="A6551" t="s">
        <v>1054</v>
      </c>
      <c r="B6551" t="s">
        <v>7508</v>
      </c>
      <c r="C6551"/>
      <c r="D6551"/>
      <c r="E6551" t="s">
        <v>7510</v>
      </c>
      <c r="F6551" s="67"/>
      <c r="G6551" s="67"/>
      <c r="H6551" s="67"/>
    </row>
    <row r="6552" spans="1:8" s="2" customFormat="1" x14ac:dyDescent="0.25">
      <c r="A6552" t="s">
        <v>1054</v>
      </c>
      <c r="B6552" t="s">
        <v>7508</v>
      </c>
      <c r="C6552"/>
      <c r="D6552"/>
      <c r="E6552" t="s">
        <v>7511</v>
      </c>
      <c r="F6552" s="67"/>
      <c r="G6552" s="67"/>
      <c r="H6552" s="67"/>
    </row>
    <row r="6553" spans="1:8" s="2" customFormat="1" x14ac:dyDescent="0.25">
      <c r="A6553" t="s">
        <v>1054</v>
      </c>
      <c r="B6553" t="s">
        <v>7508</v>
      </c>
      <c r="C6553"/>
      <c r="D6553"/>
      <c r="E6553" t="s">
        <v>7512</v>
      </c>
      <c r="F6553" s="67"/>
      <c r="G6553" s="67"/>
      <c r="H6553" s="67"/>
    </row>
    <row r="6554" spans="1:8" s="2" customFormat="1" x14ac:dyDescent="0.25">
      <c r="A6554" t="s">
        <v>1054</v>
      </c>
      <c r="B6554" t="s">
        <v>7508</v>
      </c>
      <c r="C6554"/>
      <c r="D6554"/>
      <c r="E6554" t="s">
        <v>7513</v>
      </c>
      <c r="F6554" s="67"/>
      <c r="G6554" s="67"/>
      <c r="H6554" s="67"/>
    </row>
    <row r="6555" spans="1:8" s="2" customFormat="1" x14ac:dyDescent="0.25">
      <c r="A6555" t="s">
        <v>1054</v>
      </c>
      <c r="B6555" t="s">
        <v>7508</v>
      </c>
      <c r="C6555"/>
      <c r="D6555"/>
      <c r="E6555" t="s">
        <v>7514</v>
      </c>
      <c r="F6555" s="67"/>
      <c r="G6555" s="67"/>
      <c r="H6555" s="67"/>
    </row>
    <row r="6556" spans="1:8" s="2" customFormat="1" x14ac:dyDescent="0.25">
      <c r="A6556" t="s">
        <v>1054</v>
      </c>
      <c r="B6556" t="s">
        <v>7508</v>
      </c>
      <c r="C6556"/>
      <c r="D6556"/>
      <c r="E6556" t="s">
        <v>7515</v>
      </c>
      <c r="F6556" s="67"/>
      <c r="G6556" s="67"/>
      <c r="H6556" s="67"/>
    </row>
    <row r="6557" spans="1:8" s="2" customFormat="1" x14ac:dyDescent="0.25">
      <c r="A6557" t="s">
        <v>1054</v>
      </c>
      <c r="B6557" t="s">
        <v>7516</v>
      </c>
      <c r="C6557"/>
      <c r="D6557" t="s">
        <v>7517</v>
      </c>
      <c r="E6557" t="s">
        <v>7518</v>
      </c>
      <c r="F6557" s="67"/>
      <c r="G6557" s="67"/>
      <c r="H6557" s="67"/>
    </row>
    <row r="6558" spans="1:8" s="2" customFormat="1" x14ac:dyDescent="0.25">
      <c r="A6558" t="s">
        <v>1054</v>
      </c>
      <c r="B6558" t="s">
        <v>7516</v>
      </c>
      <c r="C6558"/>
      <c r="D6558" t="s">
        <v>7517</v>
      </c>
      <c r="E6558" t="s">
        <v>7518</v>
      </c>
      <c r="F6558" s="67"/>
      <c r="G6558" s="67"/>
      <c r="H6558" s="67"/>
    </row>
    <row r="6559" spans="1:8" s="2" customFormat="1" x14ac:dyDescent="0.25">
      <c r="A6559" t="s">
        <v>1054</v>
      </c>
      <c r="B6559" t="s">
        <v>7516</v>
      </c>
      <c r="C6559"/>
      <c r="D6559"/>
      <c r="E6559" t="s">
        <v>7519</v>
      </c>
      <c r="F6559" s="67"/>
      <c r="G6559" s="67"/>
      <c r="H6559" s="67"/>
    </row>
    <row r="6560" spans="1:8" s="2" customFormat="1" x14ac:dyDescent="0.25">
      <c r="A6560" t="s">
        <v>1054</v>
      </c>
      <c r="B6560" t="s">
        <v>7516</v>
      </c>
      <c r="C6560"/>
      <c r="D6560"/>
      <c r="E6560" t="s">
        <v>7520</v>
      </c>
      <c r="F6560" s="67"/>
      <c r="G6560" s="67"/>
      <c r="H6560" s="67"/>
    </row>
    <row r="6561" spans="1:8" s="2" customFormat="1" x14ac:dyDescent="0.25">
      <c r="A6561" t="s">
        <v>1054</v>
      </c>
      <c r="B6561" t="s">
        <v>7516</v>
      </c>
      <c r="C6561"/>
      <c r="D6561"/>
      <c r="E6561" t="s">
        <v>7521</v>
      </c>
      <c r="F6561" s="67"/>
      <c r="G6561" s="67"/>
      <c r="H6561" s="67"/>
    </row>
    <row r="6562" spans="1:8" s="2" customFormat="1" x14ac:dyDescent="0.25">
      <c r="A6562" t="s">
        <v>1054</v>
      </c>
      <c r="B6562" t="s">
        <v>7516</v>
      </c>
      <c r="C6562"/>
      <c r="D6562"/>
      <c r="E6562" t="s">
        <v>7522</v>
      </c>
      <c r="F6562" s="67"/>
      <c r="G6562" s="67"/>
      <c r="H6562" s="67"/>
    </row>
    <row r="6563" spans="1:8" s="2" customFormat="1" x14ac:dyDescent="0.25">
      <c r="A6563" t="s">
        <v>1054</v>
      </c>
      <c r="B6563" t="s">
        <v>7516</v>
      </c>
      <c r="C6563"/>
      <c r="D6563"/>
      <c r="E6563" t="s">
        <v>7523</v>
      </c>
      <c r="F6563" s="67"/>
      <c r="G6563" s="67"/>
      <c r="H6563" s="67"/>
    </row>
    <row r="6564" spans="1:8" s="2" customFormat="1" x14ac:dyDescent="0.25">
      <c r="A6564" t="s">
        <v>1054</v>
      </c>
      <c r="B6564" t="s">
        <v>7516</v>
      </c>
      <c r="C6564"/>
      <c r="D6564"/>
      <c r="E6564" t="s">
        <v>7524</v>
      </c>
      <c r="F6564" s="67"/>
      <c r="G6564" s="67"/>
      <c r="H6564" s="67"/>
    </row>
    <row r="6565" spans="1:8" s="2" customFormat="1" x14ac:dyDescent="0.25">
      <c r="A6565" t="s">
        <v>1054</v>
      </c>
      <c r="B6565" t="s">
        <v>7516</v>
      </c>
      <c r="C6565"/>
      <c r="D6565"/>
      <c r="E6565" t="s">
        <v>7525</v>
      </c>
      <c r="F6565" s="67"/>
      <c r="G6565" s="67"/>
      <c r="H6565" s="67"/>
    </row>
    <row r="6566" spans="1:8" s="2" customFormat="1" x14ac:dyDescent="0.25">
      <c r="A6566" t="s">
        <v>1054</v>
      </c>
      <c r="B6566" t="s">
        <v>7516</v>
      </c>
      <c r="C6566"/>
      <c r="D6566"/>
      <c r="E6566" t="s">
        <v>7526</v>
      </c>
      <c r="F6566" s="67"/>
      <c r="G6566" s="67"/>
      <c r="H6566" s="67"/>
    </row>
    <row r="6567" spans="1:8" s="2" customFormat="1" x14ac:dyDescent="0.25">
      <c r="A6567" t="s">
        <v>1054</v>
      </c>
      <c r="B6567" t="s">
        <v>7516</v>
      </c>
      <c r="C6567"/>
      <c r="D6567"/>
      <c r="E6567" t="s">
        <v>7527</v>
      </c>
      <c r="F6567" s="67"/>
      <c r="G6567" s="67"/>
      <c r="H6567" s="67"/>
    </row>
    <row r="6568" spans="1:8" s="2" customFormat="1" x14ac:dyDescent="0.25">
      <c r="A6568" t="s">
        <v>1054</v>
      </c>
      <c r="B6568" t="s">
        <v>7516</v>
      </c>
      <c r="C6568"/>
      <c r="D6568"/>
      <c r="E6568" t="s">
        <v>7528</v>
      </c>
      <c r="F6568" s="67"/>
      <c r="G6568" s="67"/>
      <c r="H6568" s="67"/>
    </row>
    <row r="6569" spans="1:8" s="2" customFormat="1" x14ac:dyDescent="0.25">
      <c r="A6569" t="s">
        <v>1054</v>
      </c>
      <c r="B6569" t="s">
        <v>7516</v>
      </c>
      <c r="C6569"/>
      <c r="D6569"/>
      <c r="E6569" t="s">
        <v>7529</v>
      </c>
      <c r="F6569" s="67"/>
      <c r="G6569" s="67"/>
      <c r="H6569" s="67"/>
    </row>
    <row r="6570" spans="1:8" s="2" customFormat="1" x14ac:dyDescent="0.25">
      <c r="A6570" t="s">
        <v>1054</v>
      </c>
      <c r="B6570" t="s">
        <v>7516</v>
      </c>
      <c r="C6570"/>
      <c r="D6570"/>
      <c r="E6570" t="s">
        <v>7530</v>
      </c>
      <c r="F6570" s="67"/>
      <c r="G6570" s="67"/>
      <c r="H6570" s="67"/>
    </row>
    <row r="6571" spans="1:8" s="2" customFormat="1" x14ac:dyDescent="0.25">
      <c r="A6571" t="s">
        <v>1054</v>
      </c>
      <c r="B6571" t="s">
        <v>7516</v>
      </c>
      <c r="C6571"/>
      <c r="D6571"/>
      <c r="E6571" t="s">
        <v>7531</v>
      </c>
      <c r="F6571" s="67"/>
      <c r="G6571" s="67"/>
      <c r="H6571" s="67"/>
    </row>
    <row r="6572" spans="1:8" s="2" customFormat="1" x14ac:dyDescent="0.25">
      <c r="A6572" t="s">
        <v>1054</v>
      </c>
      <c r="B6572" t="s">
        <v>7516</v>
      </c>
      <c r="C6572"/>
      <c r="D6572"/>
      <c r="E6572" t="s">
        <v>7532</v>
      </c>
      <c r="F6572" s="67"/>
      <c r="G6572" s="67"/>
      <c r="H6572" s="67"/>
    </row>
    <row r="6573" spans="1:8" s="2" customFormat="1" x14ac:dyDescent="0.25">
      <c r="A6573" t="s">
        <v>1054</v>
      </c>
      <c r="B6573" t="s">
        <v>7516</v>
      </c>
      <c r="C6573"/>
      <c r="D6573"/>
      <c r="E6573" t="s">
        <v>7533</v>
      </c>
      <c r="F6573" s="67"/>
      <c r="G6573" s="67"/>
      <c r="H6573" s="67"/>
    </row>
    <row r="6574" spans="1:8" s="2" customFormat="1" x14ac:dyDescent="0.25">
      <c r="A6574" t="s">
        <v>1054</v>
      </c>
      <c r="B6574" t="s">
        <v>7516</v>
      </c>
      <c r="C6574"/>
      <c r="D6574"/>
      <c r="E6574" t="s">
        <v>7534</v>
      </c>
      <c r="F6574" s="67"/>
      <c r="G6574" s="67"/>
      <c r="H6574" s="67"/>
    </row>
    <row r="6575" spans="1:8" s="2" customFormat="1" x14ac:dyDescent="0.25">
      <c r="A6575" t="s">
        <v>1054</v>
      </c>
      <c r="B6575" t="s">
        <v>7516</v>
      </c>
      <c r="C6575"/>
      <c r="D6575"/>
      <c r="E6575" t="s">
        <v>7535</v>
      </c>
      <c r="F6575" s="67"/>
      <c r="G6575" s="67"/>
      <c r="H6575" s="67"/>
    </row>
    <row r="6576" spans="1:8" s="2" customFormat="1" x14ac:dyDescent="0.25">
      <c r="A6576" t="s">
        <v>1054</v>
      </c>
      <c r="B6576" t="s">
        <v>7516</v>
      </c>
      <c r="C6576"/>
      <c r="D6576"/>
      <c r="E6576" t="s">
        <v>7536</v>
      </c>
      <c r="F6576" s="67"/>
      <c r="G6576" s="67"/>
      <c r="H6576" s="67"/>
    </row>
    <row r="6577" spans="1:8" s="2" customFormat="1" x14ac:dyDescent="0.25">
      <c r="A6577" t="s">
        <v>1054</v>
      </c>
      <c r="B6577" t="s">
        <v>7516</v>
      </c>
      <c r="C6577"/>
      <c r="D6577"/>
      <c r="E6577" t="s">
        <v>7537</v>
      </c>
      <c r="F6577" s="67"/>
      <c r="G6577" s="67"/>
      <c r="H6577" s="67"/>
    </row>
    <row r="6578" spans="1:8" s="2" customFormat="1" x14ac:dyDescent="0.25">
      <c r="A6578" t="s">
        <v>1054</v>
      </c>
      <c r="B6578" t="s">
        <v>7516</v>
      </c>
      <c r="C6578"/>
      <c r="D6578"/>
      <c r="E6578" t="s">
        <v>7538</v>
      </c>
      <c r="F6578" s="67"/>
      <c r="G6578" s="67"/>
      <c r="H6578" s="67"/>
    </row>
    <row r="6579" spans="1:8" s="2" customFormat="1" x14ac:dyDescent="0.25">
      <c r="A6579" t="s">
        <v>1054</v>
      </c>
      <c r="B6579" t="s">
        <v>7516</v>
      </c>
      <c r="C6579"/>
      <c r="D6579"/>
      <c r="E6579" t="s">
        <v>7539</v>
      </c>
      <c r="F6579" s="67"/>
      <c r="G6579" s="67"/>
      <c r="H6579" s="67"/>
    </row>
    <row r="6580" spans="1:8" s="2" customFormat="1" x14ac:dyDescent="0.25">
      <c r="A6580" t="s">
        <v>1054</v>
      </c>
      <c r="B6580" t="s">
        <v>7516</v>
      </c>
      <c r="C6580"/>
      <c r="D6580"/>
      <c r="E6580" t="s">
        <v>7540</v>
      </c>
      <c r="F6580" s="67"/>
      <c r="G6580" s="67"/>
      <c r="H6580" s="67"/>
    </row>
    <row r="6581" spans="1:8" s="2" customFormat="1" x14ac:dyDescent="0.25">
      <c r="A6581" t="s">
        <v>1054</v>
      </c>
      <c r="B6581" t="s">
        <v>7516</v>
      </c>
      <c r="C6581"/>
      <c r="D6581"/>
      <c r="E6581" t="s">
        <v>7541</v>
      </c>
      <c r="F6581" s="67"/>
      <c r="G6581" s="67"/>
      <c r="H6581" s="67"/>
    </row>
    <row r="6582" spans="1:8" s="2" customFormat="1" x14ac:dyDescent="0.25">
      <c r="A6582" t="s">
        <v>1054</v>
      </c>
      <c r="B6582" t="s">
        <v>7516</v>
      </c>
      <c r="C6582"/>
      <c r="D6582"/>
      <c r="E6582" t="s">
        <v>7542</v>
      </c>
      <c r="F6582" s="67"/>
      <c r="G6582" s="67"/>
      <c r="H6582" s="67"/>
    </row>
    <row r="6583" spans="1:8" s="2" customFormat="1" x14ac:dyDescent="0.25">
      <c r="A6583" t="s">
        <v>1054</v>
      </c>
      <c r="B6583" t="s">
        <v>7516</v>
      </c>
      <c r="C6583"/>
      <c r="D6583"/>
      <c r="E6583" t="s">
        <v>7543</v>
      </c>
      <c r="F6583" s="67"/>
      <c r="G6583" s="67"/>
      <c r="H6583" s="67"/>
    </row>
    <row r="6584" spans="1:8" s="2" customFormat="1" x14ac:dyDescent="0.25">
      <c r="A6584" t="s">
        <v>1054</v>
      </c>
      <c r="B6584" t="s">
        <v>7516</v>
      </c>
      <c r="C6584"/>
      <c r="D6584"/>
      <c r="E6584" t="s">
        <v>7544</v>
      </c>
      <c r="F6584" s="67"/>
      <c r="G6584" s="67"/>
      <c r="H6584" s="67"/>
    </row>
    <row r="6585" spans="1:8" s="2" customFormat="1" x14ac:dyDescent="0.25">
      <c r="A6585" t="s">
        <v>1054</v>
      </c>
      <c r="B6585" t="s">
        <v>7516</v>
      </c>
      <c r="C6585"/>
      <c r="D6585"/>
      <c r="E6585" t="s">
        <v>7545</v>
      </c>
      <c r="F6585" s="67"/>
      <c r="G6585" s="67"/>
      <c r="H6585" s="67"/>
    </row>
    <row r="6586" spans="1:8" s="2" customFormat="1" x14ac:dyDescent="0.25">
      <c r="A6586" t="s">
        <v>1054</v>
      </c>
      <c r="B6586" t="s">
        <v>7516</v>
      </c>
      <c r="C6586"/>
      <c r="D6586"/>
      <c r="E6586" t="s">
        <v>7546</v>
      </c>
      <c r="F6586" s="67"/>
      <c r="G6586" s="67"/>
      <c r="H6586" s="67"/>
    </row>
    <row r="6587" spans="1:8" s="2" customFormat="1" x14ac:dyDescent="0.25">
      <c r="A6587" t="s">
        <v>1054</v>
      </c>
      <c r="B6587" t="s">
        <v>7516</v>
      </c>
      <c r="C6587"/>
      <c r="D6587"/>
      <c r="E6587" t="s">
        <v>7547</v>
      </c>
      <c r="F6587" s="67"/>
      <c r="G6587" s="67"/>
      <c r="H6587" s="67"/>
    </row>
    <row r="6588" spans="1:8" s="2" customFormat="1" x14ac:dyDescent="0.25">
      <c r="A6588" t="s">
        <v>1054</v>
      </c>
      <c r="B6588" t="s">
        <v>7516</v>
      </c>
      <c r="C6588"/>
      <c r="D6588"/>
      <c r="E6588" t="s">
        <v>7548</v>
      </c>
      <c r="F6588" s="67"/>
      <c r="G6588" s="67"/>
      <c r="H6588" s="67"/>
    </row>
    <row r="6589" spans="1:8" s="2" customFormat="1" x14ac:dyDescent="0.25">
      <c r="A6589" t="s">
        <v>1054</v>
      </c>
      <c r="B6589" t="s">
        <v>7516</v>
      </c>
      <c r="C6589"/>
      <c r="D6589"/>
      <c r="E6589" t="s">
        <v>7549</v>
      </c>
      <c r="F6589" s="67"/>
      <c r="G6589" s="67"/>
      <c r="H6589" s="67"/>
    </row>
    <row r="6590" spans="1:8" s="2" customFormat="1" x14ac:dyDescent="0.25">
      <c r="A6590" t="s">
        <v>1054</v>
      </c>
      <c r="B6590" t="s">
        <v>7516</v>
      </c>
      <c r="C6590"/>
      <c r="D6590"/>
      <c r="E6590" t="s">
        <v>7550</v>
      </c>
      <c r="F6590" s="67"/>
      <c r="G6590" s="67"/>
      <c r="H6590" s="67"/>
    </row>
    <row r="6591" spans="1:8" s="2" customFormat="1" x14ac:dyDescent="0.25">
      <c r="A6591" t="s">
        <v>1054</v>
      </c>
      <c r="B6591" t="s">
        <v>7516</v>
      </c>
      <c r="C6591"/>
      <c r="D6591"/>
      <c r="E6591" t="s">
        <v>7551</v>
      </c>
      <c r="F6591" s="67"/>
      <c r="G6591" s="67"/>
      <c r="H6591" s="67"/>
    </row>
    <row r="6592" spans="1:8" s="2" customFormat="1" x14ac:dyDescent="0.25">
      <c r="A6592" t="s">
        <v>1054</v>
      </c>
      <c r="B6592" t="s">
        <v>7516</v>
      </c>
      <c r="C6592"/>
      <c r="D6592"/>
      <c r="E6592" t="s">
        <v>7552</v>
      </c>
      <c r="F6592" s="67"/>
      <c r="G6592" s="67"/>
      <c r="H6592" s="67"/>
    </row>
    <row r="6593" spans="1:8" s="2" customFormat="1" x14ac:dyDescent="0.25">
      <c r="A6593" t="s">
        <v>1054</v>
      </c>
      <c r="B6593" t="s">
        <v>7516</v>
      </c>
      <c r="C6593"/>
      <c r="D6593"/>
      <c r="E6593" t="s">
        <v>7553</v>
      </c>
      <c r="F6593" s="67"/>
      <c r="G6593" s="67"/>
      <c r="H6593" s="67"/>
    </row>
    <row r="6594" spans="1:8" s="2" customFormat="1" x14ac:dyDescent="0.25">
      <c r="A6594" t="s">
        <v>1054</v>
      </c>
      <c r="B6594" t="s">
        <v>7516</v>
      </c>
      <c r="C6594"/>
      <c r="D6594"/>
      <c r="E6594" t="s">
        <v>7554</v>
      </c>
      <c r="F6594" s="67"/>
      <c r="G6594" s="67"/>
      <c r="H6594" s="67"/>
    </row>
    <row r="6595" spans="1:8" s="2" customFormat="1" x14ac:dyDescent="0.25">
      <c r="A6595" t="s">
        <v>1054</v>
      </c>
      <c r="B6595" t="s">
        <v>7516</v>
      </c>
      <c r="C6595"/>
      <c r="D6595"/>
      <c r="E6595" t="s">
        <v>7555</v>
      </c>
      <c r="F6595" s="67"/>
      <c r="G6595" s="67"/>
      <c r="H6595" s="67"/>
    </row>
    <row r="6596" spans="1:8" s="2" customFormat="1" x14ac:dyDescent="0.25">
      <c r="A6596" t="s">
        <v>1054</v>
      </c>
      <c r="B6596" t="s">
        <v>7516</v>
      </c>
      <c r="C6596"/>
      <c r="D6596"/>
      <c r="E6596" t="s">
        <v>7556</v>
      </c>
      <c r="F6596" s="67"/>
      <c r="G6596" s="67"/>
      <c r="H6596" s="67"/>
    </row>
    <row r="6597" spans="1:8" s="2" customFormat="1" x14ac:dyDescent="0.25">
      <c r="A6597" t="s">
        <v>1054</v>
      </c>
      <c r="B6597" t="s">
        <v>7516</v>
      </c>
      <c r="C6597"/>
      <c r="D6597"/>
      <c r="E6597" t="s">
        <v>7557</v>
      </c>
      <c r="F6597" s="67"/>
      <c r="G6597" s="67"/>
      <c r="H6597" s="67"/>
    </row>
    <row r="6598" spans="1:8" s="2" customFormat="1" x14ac:dyDescent="0.25">
      <c r="A6598" t="s">
        <v>1054</v>
      </c>
      <c r="B6598" t="s">
        <v>7516</v>
      </c>
      <c r="C6598"/>
      <c r="D6598"/>
      <c r="E6598" t="s">
        <v>7558</v>
      </c>
      <c r="F6598" s="67"/>
      <c r="G6598" s="67"/>
      <c r="H6598" s="67"/>
    </row>
    <row r="6599" spans="1:8" s="2" customFormat="1" x14ac:dyDescent="0.25">
      <c r="A6599" t="s">
        <v>1054</v>
      </c>
      <c r="B6599" t="s">
        <v>7516</v>
      </c>
      <c r="C6599"/>
      <c r="D6599"/>
      <c r="E6599" t="s">
        <v>7559</v>
      </c>
      <c r="F6599" s="67"/>
      <c r="G6599" s="67"/>
      <c r="H6599" s="67"/>
    </row>
    <row r="6600" spans="1:8" s="2" customFormat="1" x14ac:dyDescent="0.25">
      <c r="A6600" t="s">
        <v>1054</v>
      </c>
      <c r="B6600" t="s">
        <v>7516</v>
      </c>
      <c r="C6600"/>
      <c r="D6600"/>
      <c r="E6600" t="s">
        <v>7560</v>
      </c>
      <c r="F6600" s="67"/>
      <c r="G6600" s="67"/>
      <c r="H6600" s="67"/>
    </row>
    <row r="6601" spans="1:8" s="2" customFormat="1" x14ac:dyDescent="0.25">
      <c r="A6601" t="s">
        <v>1054</v>
      </c>
      <c r="B6601" t="s">
        <v>7516</v>
      </c>
      <c r="C6601"/>
      <c r="D6601"/>
      <c r="E6601" t="s">
        <v>5966</v>
      </c>
      <c r="F6601" s="67"/>
      <c r="G6601" s="67"/>
      <c r="H6601" s="67"/>
    </row>
    <row r="6602" spans="1:8" s="2" customFormat="1" x14ac:dyDescent="0.25">
      <c r="A6602" t="s">
        <v>1054</v>
      </c>
      <c r="B6602" t="s">
        <v>7516</v>
      </c>
      <c r="C6602"/>
      <c r="D6602"/>
      <c r="E6602" t="s">
        <v>7561</v>
      </c>
      <c r="F6602" s="67"/>
      <c r="G6602" s="67"/>
      <c r="H6602" s="67"/>
    </row>
    <row r="6603" spans="1:8" s="2" customFormat="1" x14ac:dyDescent="0.25">
      <c r="A6603" t="s">
        <v>1054</v>
      </c>
      <c r="B6603" t="s">
        <v>7516</v>
      </c>
      <c r="C6603"/>
      <c r="D6603"/>
      <c r="E6603" t="s">
        <v>7562</v>
      </c>
      <c r="F6603" s="67"/>
      <c r="G6603" s="67"/>
      <c r="H6603" s="67"/>
    </row>
    <row r="6604" spans="1:8" s="2" customFormat="1" x14ac:dyDescent="0.25">
      <c r="A6604" t="s">
        <v>1054</v>
      </c>
      <c r="B6604" t="s">
        <v>7516</v>
      </c>
      <c r="C6604"/>
      <c r="D6604"/>
      <c r="E6604" t="s">
        <v>7563</v>
      </c>
      <c r="F6604" s="67"/>
      <c r="G6604" s="67"/>
      <c r="H6604" s="67"/>
    </row>
    <row r="6605" spans="1:8" s="2" customFormat="1" x14ac:dyDescent="0.25">
      <c r="A6605" t="s">
        <v>1054</v>
      </c>
      <c r="B6605" t="s">
        <v>7516</v>
      </c>
      <c r="C6605"/>
      <c r="D6605"/>
      <c r="E6605" t="s">
        <v>7564</v>
      </c>
      <c r="F6605" s="67"/>
      <c r="G6605" s="67"/>
      <c r="H6605" s="67"/>
    </row>
    <row r="6606" spans="1:8" s="2" customFormat="1" x14ac:dyDescent="0.25">
      <c r="A6606" t="s">
        <v>1054</v>
      </c>
      <c r="B6606" t="s">
        <v>7516</v>
      </c>
      <c r="C6606"/>
      <c r="D6606"/>
      <c r="E6606" t="s">
        <v>5852</v>
      </c>
      <c r="F6606" s="67"/>
      <c r="G6606" s="67"/>
      <c r="H6606" s="67"/>
    </row>
    <row r="6607" spans="1:8" s="2" customFormat="1" x14ac:dyDescent="0.25">
      <c r="A6607" t="s">
        <v>1054</v>
      </c>
      <c r="B6607" t="s">
        <v>7516</v>
      </c>
      <c r="C6607"/>
      <c r="D6607"/>
      <c r="E6607" t="s">
        <v>7565</v>
      </c>
      <c r="F6607" s="67"/>
      <c r="G6607" s="67"/>
      <c r="H6607" s="67"/>
    </row>
    <row r="6608" spans="1:8" s="2" customFormat="1" x14ac:dyDescent="0.25">
      <c r="A6608" t="s">
        <v>1054</v>
      </c>
      <c r="B6608" t="s">
        <v>7516</v>
      </c>
      <c r="C6608"/>
      <c r="D6608"/>
      <c r="E6608" t="s">
        <v>7566</v>
      </c>
      <c r="F6608" s="67"/>
      <c r="G6608" s="67"/>
      <c r="H6608" s="67"/>
    </row>
    <row r="6609" spans="1:8" s="2" customFormat="1" x14ac:dyDescent="0.25">
      <c r="A6609" t="s">
        <v>1054</v>
      </c>
      <c r="B6609" t="s">
        <v>7516</v>
      </c>
      <c r="C6609"/>
      <c r="D6609"/>
      <c r="E6609" t="s">
        <v>7567</v>
      </c>
      <c r="F6609" s="67"/>
      <c r="G6609" s="67"/>
      <c r="H6609" s="67"/>
    </row>
    <row r="6610" spans="1:8" s="2" customFormat="1" x14ac:dyDescent="0.25">
      <c r="A6610" t="s">
        <v>1054</v>
      </c>
      <c r="B6610" t="s">
        <v>7516</v>
      </c>
      <c r="C6610"/>
      <c r="D6610"/>
      <c r="E6610" t="s">
        <v>7568</v>
      </c>
      <c r="F6610" s="67"/>
      <c r="G6610" s="67"/>
      <c r="H6610" s="67"/>
    </row>
    <row r="6611" spans="1:8" s="2" customFormat="1" x14ac:dyDescent="0.25">
      <c r="A6611" t="s">
        <v>1054</v>
      </c>
      <c r="B6611" t="s">
        <v>7516</v>
      </c>
      <c r="C6611"/>
      <c r="D6611"/>
      <c r="E6611" t="s">
        <v>7569</v>
      </c>
      <c r="F6611" s="67"/>
      <c r="G6611" s="67"/>
      <c r="H6611" s="67"/>
    </row>
    <row r="6612" spans="1:8" s="2" customFormat="1" x14ac:dyDescent="0.25">
      <c r="A6612" t="s">
        <v>1054</v>
      </c>
      <c r="B6612" t="s">
        <v>7516</v>
      </c>
      <c r="C6612"/>
      <c r="D6612"/>
      <c r="E6612" t="s">
        <v>7570</v>
      </c>
      <c r="F6612" s="67"/>
      <c r="G6612" s="67"/>
      <c r="H6612" s="67"/>
    </row>
    <row r="6613" spans="1:8" s="2" customFormat="1" x14ac:dyDescent="0.25">
      <c r="A6613" t="s">
        <v>1054</v>
      </c>
      <c r="B6613" t="s">
        <v>7516</v>
      </c>
      <c r="C6613"/>
      <c r="D6613"/>
      <c r="E6613" t="s">
        <v>7571</v>
      </c>
      <c r="F6613" s="67"/>
      <c r="G6613" s="67"/>
      <c r="H6613" s="67"/>
    </row>
    <row r="6614" spans="1:8" s="2" customFormat="1" x14ac:dyDescent="0.25">
      <c r="A6614" t="s">
        <v>1054</v>
      </c>
      <c r="B6614" t="s">
        <v>7516</v>
      </c>
      <c r="C6614"/>
      <c r="D6614"/>
      <c r="E6614" t="s">
        <v>7572</v>
      </c>
      <c r="F6614" s="67"/>
      <c r="G6614" s="67"/>
      <c r="H6614" s="67"/>
    </row>
    <row r="6615" spans="1:8" s="2" customFormat="1" x14ac:dyDescent="0.25">
      <c r="A6615" t="s">
        <v>1054</v>
      </c>
      <c r="B6615" t="s">
        <v>7516</v>
      </c>
      <c r="C6615"/>
      <c r="D6615"/>
      <c r="E6615" t="s">
        <v>7573</v>
      </c>
      <c r="F6615" s="67"/>
      <c r="G6615" s="67"/>
      <c r="H6615" s="67"/>
    </row>
    <row r="6616" spans="1:8" s="2" customFormat="1" x14ac:dyDescent="0.25">
      <c r="A6616" t="s">
        <v>1054</v>
      </c>
      <c r="B6616" t="s">
        <v>7516</v>
      </c>
      <c r="C6616"/>
      <c r="D6616"/>
      <c r="E6616" t="s">
        <v>7574</v>
      </c>
      <c r="F6616" s="67"/>
      <c r="G6616" s="67"/>
      <c r="H6616" s="67"/>
    </row>
    <row r="6617" spans="1:8" s="2" customFormat="1" x14ac:dyDescent="0.25">
      <c r="A6617" t="s">
        <v>1054</v>
      </c>
      <c r="B6617" t="s">
        <v>7516</v>
      </c>
      <c r="C6617"/>
      <c r="D6617"/>
      <c r="E6617" t="s">
        <v>7575</v>
      </c>
      <c r="F6617" s="67"/>
      <c r="G6617" s="67"/>
      <c r="H6617" s="67"/>
    </row>
    <row r="6618" spans="1:8" s="2" customFormat="1" x14ac:dyDescent="0.25">
      <c r="A6618" t="s">
        <v>1054</v>
      </c>
      <c r="B6618" t="s">
        <v>7516</v>
      </c>
      <c r="C6618"/>
      <c r="D6618"/>
      <c r="E6618" t="s">
        <v>7576</v>
      </c>
      <c r="F6618" s="67"/>
      <c r="G6618" s="67"/>
      <c r="H6618" s="67"/>
    </row>
    <row r="6619" spans="1:8" s="2" customFormat="1" x14ac:dyDescent="0.25">
      <c r="A6619" t="s">
        <v>1054</v>
      </c>
      <c r="B6619" t="s">
        <v>7516</v>
      </c>
      <c r="C6619"/>
      <c r="D6619"/>
      <c r="E6619" t="s">
        <v>7577</v>
      </c>
      <c r="F6619" s="67"/>
      <c r="G6619" s="67"/>
      <c r="H6619" s="67"/>
    </row>
    <row r="6620" spans="1:8" s="2" customFormat="1" x14ac:dyDescent="0.25">
      <c r="A6620" t="s">
        <v>1054</v>
      </c>
      <c r="B6620" t="s">
        <v>7516</v>
      </c>
      <c r="C6620"/>
      <c r="D6620"/>
      <c r="E6620" t="s">
        <v>7578</v>
      </c>
      <c r="F6620" s="67"/>
      <c r="G6620" s="67"/>
      <c r="H6620" s="67"/>
    </row>
    <row r="6621" spans="1:8" s="2" customFormat="1" x14ac:dyDescent="0.25">
      <c r="A6621" t="s">
        <v>1054</v>
      </c>
      <c r="B6621" t="s">
        <v>7516</v>
      </c>
      <c r="C6621"/>
      <c r="D6621"/>
      <c r="E6621" t="s">
        <v>6403</v>
      </c>
      <c r="F6621" s="67"/>
      <c r="G6621" s="67"/>
      <c r="H6621" s="67"/>
    </row>
    <row r="6622" spans="1:8" s="2" customFormat="1" x14ac:dyDescent="0.25">
      <c r="A6622" t="s">
        <v>1054</v>
      </c>
      <c r="B6622" t="s">
        <v>7516</v>
      </c>
      <c r="C6622"/>
      <c r="D6622"/>
      <c r="E6622" t="s">
        <v>7579</v>
      </c>
      <c r="F6622" s="67"/>
      <c r="G6622" s="67"/>
      <c r="H6622" s="67"/>
    </row>
    <row r="6623" spans="1:8" s="2" customFormat="1" x14ac:dyDescent="0.25">
      <c r="A6623" t="s">
        <v>1054</v>
      </c>
      <c r="B6623" t="s">
        <v>7516</v>
      </c>
      <c r="C6623"/>
      <c r="D6623"/>
      <c r="E6623" t="s">
        <v>7580</v>
      </c>
      <c r="F6623" s="67"/>
      <c r="G6623" s="67"/>
      <c r="H6623" s="67"/>
    </row>
    <row r="6624" spans="1:8" s="2" customFormat="1" x14ac:dyDescent="0.25">
      <c r="A6624" t="s">
        <v>1054</v>
      </c>
      <c r="B6624" t="s">
        <v>7516</v>
      </c>
      <c r="C6624"/>
      <c r="D6624"/>
      <c r="E6624" t="s">
        <v>7581</v>
      </c>
      <c r="F6624" s="67"/>
      <c r="G6624" s="67"/>
      <c r="H6624" s="67"/>
    </row>
    <row r="6625" spans="1:8" s="2" customFormat="1" x14ac:dyDescent="0.25">
      <c r="A6625" t="s">
        <v>1054</v>
      </c>
      <c r="B6625" t="s">
        <v>7516</v>
      </c>
      <c r="C6625"/>
      <c r="D6625"/>
      <c r="E6625" t="s">
        <v>7582</v>
      </c>
      <c r="F6625" s="67"/>
      <c r="G6625" s="67"/>
      <c r="H6625" s="67"/>
    </row>
    <row r="6626" spans="1:8" s="2" customFormat="1" x14ac:dyDescent="0.25">
      <c r="A6626" t="s">
        <v>1054</v>
      </c>
      <c r="B6626" t="s">
        <v>7516</v>
      </c>
      <c r="C6626"/>
      <c r="D6626"/>
      <c r="E6626" t="s">
        <v>7583</v>
      </c>
      <c r="F6626" s="67"/>
      <c r="G6626" s="67"/>
      <c r="H6626" s="67"/>
    </row>
    <row r="6627" spans="1:8" s="2" customFormat="1" x14ac:dyDescent="0.25">
      <c r="A6627" t="s">
        <v>1054</v>
      </c>
      <c r="B6627" t="s">
        <v>7516</v>
      </c>
      <c r="C6627"/>
      <c r="D6627"/>
      <c r="E6627" t="s">
        <v>7584</v>
      </c>
      <c r="F6627" s="67"/>
      <c r="G6627" s="67"/>
      <c r="H6627" s="67"/>
    </row>
    <row r="6628" spans="1:8" s="2" customFormat="1" x14ac:dyDescent="0.25">
      <c r="A6628" t="s">
        <v>1054</v>
      </c>
      <c r="B6628" t="s">
        <v>7585</v>
      </c>
      <c r="C6628"/>
      <c r="D6628" t="s">
        <v>7586</v>
      </c>
      <c r="E6628" t="s">
        <v>7587</v>
      </c>
      <c r="F6628" s="67"/>
      <c r="G6628" s="67"/>
      <c r="H6628" s="67"/>
    </row>
    <row r="6629" spans="1:8" s="2" customFormat="1" x14ac:dyDescent="0.25">
      <c r="A6629" t="s">
        <v>1054</v>
      </c>
      <c r="B6629" t="s">
        <v>7585</v>
      </c>
      <c r="C6629"/>
      <c r="D6629"/>
      <c r="E6629" t="s">
        <v>7588</v>
      </c>
      <c r="F6629" s="67"/>
      <c r="G6629" s="67"/>
      <c r="H6629" s="67"/>
    </row>
    <row r="6630" spans="1:8" s="2" customFormat="1" x14ac:dyDescent="0.25">
      <c r="A6630" t="s">
        <v>1054</v>
      </c>
      <c r="B6630" t="s">
        <v>7585</v>
      </c>
      <c r="C6630"/>
      <c r="D6630"/>
      <c r="E6630" t="s">
        <v>7589</v>
      </c>
      <c r="F6630" s="67"/>
      <c r="G6630" s="67"/>
      <c r="H6630" s="67"/>
    </row>
    <row r="6631" spans="1:8" s="2" customFormat="1" x14ac:dyDescent="0.25">
      <c r="A6631" t="s">
        <v>1054</v>
      </c>
      <c r="B6631" t="s">
        <v>7585</v>
      </c>
      <c r="C6631"/>
      <c r="D6631"/>
      <c r="E6631" t="s">
        <v>7590</v>
      </c>
      <c r="F6631" s="67"/>
      <c r="G6631" s="67"/>
      <c r="H6631" s="67"/>
    </row>
    <row r="6632" spans="1:8" s="2" customFormat="1" x14ac:dyDescent="0.25">
      <c r="A6632" t="s">
        <v>1054</v>
      </c>
      <c r="B6632" t="s">
        <v>7585</v>
      </c>
      <c r="C6632"/>
      <c r="D6632"/>
      <c r="E6632" t="s">
        <v>7591</v>
      </c>
      <c r="F6632" s="67"/>
      <c r="G6632" s="67"/>
      <c r="H6632" s="67"/>
    </row>
    <row r="6633" spans="1:8" s="2" customFormat="1" x14ac:dyDescent="0.25">
      <c r="A6633" t="s">
        <v>1054</v>
      </c>
      <c r="B6633" t="s">
        <v>7585</v>
      </c>
      <c r="C6633"/>
      <c r="D6633"/>
      <c r="E6633" t="s">
        <v>7592</v>
      </c>
      <c r="F6633" s="67"/>
      <c r="G6633" s="67"/>
      <c r="H6633" s="67"/>
    </row>
    <row r="6634" spans="1:8" s="2" customFormat="1" x14ac:dyDescent="0.25">
      <c r="A6634" t="s">
        <v>1054</v>
      </c>
      <c r="B6634" t="s">
        <v>7585</v>
      </c>
      <c r="C6634"/>
      <c r="D6634"/>
      <c r="E6634" t="s">
        <v>7593</v>
      </c>
      <c r="F6634" s="67"/>
      <c r="G6634" s="67"/>
      <c r="H6634" s="67"/>
    </row>
    <row r="6635" spans="1:8" s="2" customFormat="1" x14ac:dyDescent="0.25">
      <c r="A6635" t="s">
        <v>1054</v>
      </c>
      <c r="B6635" t="s">
        <v>7585</v>
      </c>
      <c r="C6635"/>
      <c r="D6635"/>
      <c r="E6635" t="s">
        <v>7594</v>
      </c>
      <c r="F6635" s="67"/>
      <c r="G6635" s="67"/>
      <c r="H6635" s="67"/>
    </row>
    <row r="6636" spans="1:8" s="2" customFormat="1" x14ac:dyDescent="0.25">
      <c r="A6636" t="s">
        <v>1054</v>
      </c>
      <c r="B6636" t="s">
        <v>7585</v>
      </c>
      <c r="C6636"/>
      <c r="D6636"/>
      <c r="E6636" t="s">
        <v>7595</v>
      </c>
      <c r="F6636" s="67"/>
      <c r="G6636" s="67"/>
      <c r="H6636" s="67"/>
    </row>
    <row r="6637" spans="1:8" s="2" customFormat="1" x14ac:dyDescent="0.25">
      <c r="A6637" t="s">
        <v>1054</v>
      </c>
      <c r="B6637" t="s">
        <v>7585</v>
      </c>
      <c r="C6637"/>
      <c r="D6637"/>
      <c r="E6637" t="s">
        <v>7596</v>
      </c>
      <c r="F6637" s="67"/>
      <c r="G6637" s="67"/>
      <c r="H6637" s="67"/>
    </row>
    <row r="6638" spans="1:8" s="2" customFormat="1" x14ac:dyDescent="0.25">
      <c r="A6638" t="s">
        <v>1054</v>
      </c>
      <c r="B6638" t="s">
        <v>7585</v>
      </c>
      <c r="C6638"/>
      <c r="D6638"/>
      <c r="E6638" t="s">
        <v>7597</v>
      </c>
      <c r="F6638" s="67"/>
      <c r="G6638" s="67"/>
      <c r="H6638" s="67"/>
    </row>
    <row r="6639" spans="1:8" s="2" customFormat="1" x14ac:dyDescent="0.25">
      <c r="A6639" t="s">
        <v>1054</v>
      </c>
      <c r="B6639" t="s">
        <v>7585</v>
      </c>
      <c r="C6639"/>
      <c r="D6639"/>
      <c r="E6639" t="s">
        <v>7598</v>
      </c>
      <c r="F6639" s="67"/>
      <c r="G6639" s="67"/>
      <c r="H6639" s="67"/>
    </row>
    <row r="6640" spans="1:8" s="2" customFormat="1" x14ac:dyDescent="0.25">
      <c r="A6640" t="s">
        <v>1054</v>
      </c>
      <c r="B6640" t="s">
        <v>7585</v>
      </c>
      <c r="C6640"/>
      <c r="D6640"/>
      <c r="E6640" t="s">
        <v>7599</v>
      </c>
      <c r="F6640" s="67"/>
      <c r="G6640" s="67"/>
      <c r="H6640" s="67"/>
    </row>
    <row r="6641" spans="1:8" s="2" customFormat="1" x14ac:dyDescent="0.25">
      <c r="A6641" t="s">
        <v>1054</v>
      </c>
      <c r="B6641" t="s">
        <v>7585</v>
      </c>
      <c r="C6641"/>
      <c r="D6641"/>
      <c r="E6641" t="s">
        <v>7600</v>
      </c>
      <c r="F6641" s="67"/>
      <c r="G6641" s="67"/>
      <c r="H6641" s="67"/>
    </row>
    <row r="6642" spans="1:8" s="2" customFormat="1" x14ac:dyDescent="0.25">
      <c r="A6642" t="s">
        <v>1054</v>
      </c>
      <c r="B6642" t="s">
        <v>7585</v>
      </c>
      <c r="C6642"/>
      <c r="D6642"/>
      <c r="E6642" t="s">
        <v>7601</v>
      </c>
      <c r="F6642" s="67"/>
      <c r="G6642" s="67"/>
      <c r="H6642" s="67"/>
    </row>
    <row r="6643" spans="1:8" s="2" customFormat="1" x14ac:dyDescent="0.25">
      <c r="A6643" t="s">
        <v>1054</v>
      </c>
      <c r="B6643" t="s">
        <v>7602</v>
      </c>
      <c r="C6643"/>
      <c r="D6643"/>
      <c r="E6643" t="s">
        <v>7603</v>
      </c>
      <c r="F6643" s="67"/>
      <c r="G6643" s="67"/>
      <c r="H6643" s="67"/>
    </row>
    <row r="6644" spans="1:8" s="2" customFormat="1" x14ac:dyDescent="0.25">
      <c r="A6644" t="s">
        <v>1054</v>
      </c>
      <c r="B6644" t="s">
        <v>7604</v>
      </c>
      <c r="C6644"/>
      <c r="D6644"/>
      <c r="E6644" t="s">
        <v>7605</v>
      </c>
      <c r="F6644" s="67"/>
      <c r="G6644" s="67"/>
      <c r="H6644" s="67"/>
    </row>
    <row r="6645" spans="1:8" s="2" customFormat="1" x14ac:dyDescent="0.25">
      <c r="A6645" t="s">
        <v>1054</v>
      </c>
      <c r="B6645" t="s">
        <v>7604</v>
      </c>
      <c r="C6645"/>
      <c r="D6645"/>
      <c r="E6645" t="s">
        <v>7606</v>
      </c>
      <c r="F6645" s="67"/>
      <c r="G6645" s="67"/>
      <c r="H6645" s="67"/>
    </row>
    <row r="6646" spans="1:8" s="2" customFormat="1" x14ac:dyDescent="0.25">
      <c r="A6646" t="s">
        <v>1054</v>
      </c>
      <c r="B6646" t="s">
        <v>7604</v>
      </c>
      <c r="C6646"/>
      <c r="D6646"/>
      <c r="E6646" t="s">
        <v>7607</v>
      </c>
      <c r="F6646" s="67"/>
      <c r="G6646" s="67"/>
      <c r="H6646" s="67"/>
    </row>
    <row r="6647" spans="1:8" s="2" customFormat="1" x14ac:dyDescent="0.25">
      <c r="A6647" t="s">
        <v>1054</v>
      </c>
      <c r="B6647" t="s">
        <v>7604</v>
      </c>
      <c r="C6647"/>
      <c r="D6647"/>
      <c r="E6647" t="s">
        <v>7608</v>
      </c>
      <c r="F6647" s="67"/>
      <c r="G6647" s="67"/>
      <c r="H6647" s="67"/>
    </row>
    <row r="6648" spans="1:8" s="2" customFormat="1" x14ac:dyDescent="0.25">
      <c r="A6648" t="s">
        <v>1054</v>
      </c>
      <c r="B6648" t="s">
        <v>7604</v>
      </c>
      <c r="C6648"/>
      <c r="D6648"/>
      <c r="E6648" t="s">
        <v>7609</v>
      </c>
      <c r="F6648" s="67"/>
      <c r="G6648" s="67"/>
      <c r="H6648" s="67"/>
    </row>
    <row r="6649" spans="1:8" s="2" customFormat="1" x14ac:dyDescent="0.25">
      <c r="A6649" t="s">
        <v>1054</v>
      </c>
      <c r="B6649" t="s">
        <v>7604</v>
      </c>
      <c r="C6649"/>
      <c r="D6649"/>
      <c r="E6649" t="s">
        <v>7610</v>
      </c>
      <c r="F6649" s="67"/>
      <c r="G6649" s="67"/>
      <c r="H6649" s="67"/>
    </row>
    <row r="6650" spans="1:8" s="2" customFormat="1" x14ac:dyDescent="0.25">
      <c r="A6650" t="s">
        <v>1054</v>
      </c>
      <c r="B6650" t="s">
        <v>7604</v>
      </c>
      <c r="C6650"/>
      <c r="D6650"/>
      <c r="E6650" t="s">
        <v>7611</v>
      </c>
      <c r="F6650" s="67"/>
      <c r="G6650" s="67"/>
      <c r="H6650" s="67"/>
    </row>
    <row r="6651" spans="1:8" s="2" customFormat="1" x14ac:dyDescent="0.25">
      <c r="A6651" t="s">
        <v>1054</v>
      </c>
      <c r="B6651" t="s">
        <v>7604</v>
      </c>
      <c r="C6651"/>
      <c r="D6651"/>
      <c r="E6651" t="s">
        <v>7612</v>
      </c>
      <c r="F6651" s="67"/>
      <c r="G6651" s="67"/>
      <c r="H6651" s="67"/>
    </row>
    <row r="6652" spans="1:8" s="2" customFormat="1" x14ac:dyDescent="0.25">
      <c r="A6652" t="s">
        <v>1054</v>
      </c>
      <c r="B6652" t="s">
        <v>7604</v>
      </c>
      <c r="C6652"/>
      <c r="D6652"/>
      <c r="E6652" t="s">
        <v>7613</v>
      </c>
      <c r="F6652" s="67"/>
      <c r="G6652" s="67"/>
      <c r="H6652" s="67"/>
    </row>
    <row r="6653" spans="1:8" s="2" customFormat="1" x14ac:dyDescent="0.25">
      <c r="A6653" t="s">
        <v>1054</v>
      </c>
      <c r="B6653" t="s">
        <v>7604</v>
      </c>
      <c r="C6653"/>
      <c r="D6653"/>
      <c r="E6653" t="s">
        <v>7614</v>
      </c>
      <c r="F6653" s="67"/>
      <c r="G6653" s="67"/>
      <c r="H6653" s="67"/>
    </row>
    <row r="6654" spans="1:8" s="2" customFormat="1" x14ac:dyDescent="0.25">
      <c r="A6654" t="s">
        <v>1054</v>
      </c>
      <c r="B6654" t="s">
        <v>7604</v>
      </c>
      <c r="C6654"/>
      <c r="D6654"/>
      <c r="E6654" t="s">
        <v>7615</v>
      </c>
      <c r="F6654" s="67"/>
      <c r="G6654" s="67"/>
      <c r="H6654" s="67"/>
    </row>
    <row r="6655" spans="1:8" s="2" customFormat="1" x14ac:dyDescent="0.25">
      <c r="A6655" t="s">
        <v>1054</v>
      </c>
      <c r="B6655" t="s">
        <v>7616</v>
      </c>
      <c r="C6655"/>
      <c r="D6655"/>
      <c r="E6655" t="s">
        <v>7617</v>
      </c>
      <c r="F6655" s="67"/>
      <c r="G6655" s="67"/>
      <c r="H6655" s="67"/>
    </row>
    <row r="6656" spans="1:8" s="2" customFormat="1" x14ac:dyDescent="0.25">
      <c r="A6656" t="s">
        <v>1054</v>
      </c>
      <c r="B6656" t="s">
        <v>7616</v>
      </c>
      <c r="C6656"/>
      <c r="D6656"/>
      <c r="E6656" t="s">
        <v>7618</v>
      </c>
      <c r="F6656" s="67"/>
      <c r="G6656" s="67"/>
      <c r="H6656" s="67"/>
    </row>
    <row r="6657" spans="1:8" s="2" customFormat="1" x14ac:dyDescent="0.25">
      <c r="A6657" t="s">
        <v>1054</v>
      </c>
      <c r="B6657" t="s">
        <v>7616</v>
      </c>
      <c r="C6657"/>
      <c r="D6657"/>
      <c r="E6657" t="s">
        <v>7619</v>
      </c>
      <c r="F6657" s="67"/>
      <c r="G6657" s="67"/>
      <c r="H6657" s="67"/>
    </row>
    <row r="6658" spans="1:8" s="2" customFormat="1" x14ac:dyDescent="0.25">
      <c r="A6658" t="s">
        <v>1054</v>
      </c>
      <c r="B6658" t="s">
        <v>7616</v>
      </c>
      <c r="C6658"/>
      <c r="D6658"/>
      <c r="E6658" t="s">
        <v>7620</v>
      </c>
      <c r="F6658" s="67"/>
      <c r="G6658" s="67"/>
      <c r="H6658" s="67"/>
    </row>
    <row r="6659" spans="1:8" s="2" customFormat="1" x14ac:dyDescent="0.25">
      <c r="A6659" t="s">
        <v>1054</v>
      </c>
      <c r="B6659" t="s">
        <v>7616</v>
      </c>
      <c r="C6659"/>
      <c r="D6659"/>
      <c r="E6659" t="s">
        <v>7621</v>
      </c>
      <c r="F6659" s="67"/>
      <c r="G6659" s="67"/>
      <c r="H6659" s="67"/>
    </row>
    <row r="6660" spans="1:8" s="2" customFormat="1" x14ac:dyDescent="0.25">
      <c r="A6660" t="s">
        <v>1054</v>
      </c>
      <c r="B6660" t="s">
        <v>7616</v>
      </c>
      <c r="C6660"/>
      <c r="D6660"/>
      <c r="E6660" t="s">
        <v>7622</v>
      </c>
      <c r="F6660" s="67"/>
      <c r="G6660" s="67"/>
      <c r="H6660" s="67"/>
    </row>
    <row r="6661" spans="1:8" s="2" customFormat="1" x14ac:dyDescent="0.25">
      <c r="A6661" t="s">
        <v>1054</v>
      </c>
      <c r="B6661" t="s">
        <v>7616</v>
      </c>
      <c r="C6661"/>
      <c r="D6661"/>
      <c r="E6661" t="s">
        <v>7623</v>
      </c>
      <c r="F6661" s="67"/>
      <c r="G6661" s="67"/>
      <c r="H6661" s="67"/>
    </row>
    <row r="6662" spans="1:8" s="2" customFormat="1" x14ac:dyDescent="0.25">
      <c r="A6662" t="s">
        <v>1054</v>
      </c>
      <c r="B6662" t="s">
        <v>7616</v>
      </c>
      <c r="C6662"/>
      <c r="D6662"/>
      <c r="E6662" t="s">
        <v>7624</v>
      </c>
      <c r="F6662" s="67"/>
      <c r="G6662" s="67"/>
      <c r="H6662" s="67"/>
    </row>
    <row r="6663" spans="1:8" s="2" customFormat="1" x14ac:dyDescent="0.25">
      <c r="A6663" t="s">
        <v>1054</v>
      </c>
      <c r="B6663" t="s">
        <v>7616</v>
      </c>
      <c r="C6663"/>
      <c r="D6663"/>
      <c r="E6663" t="s">
        <v>7625</v>
      </c>
      <c r="F6663" s="67"/>
      <c r="G6663" s="67"/>
      <c r="H6663" s="67"/>
    </row>
    <row r="6664" spans="1:8" s="2" customFormat="1" x14ac:dyDescent="0.25">
      <c r="A6664" t="s">
        <v>1054</v>
      </c>
      <c r="B6664" t="s">
        <v>7616</v>
      </c>
      <c r="C6664"/>
      <c r="D6664"/>
      <c r="E6664" t="s">
        <v>7626</v>
      </c>
      <c r="F6664" s="67"/>
      <c r="G6664" s="67"/>
      <c r="H6664" s="67"/>
    </row>
    <row r="6665" spans="1:8" s="2" customFormat="1" x14ac:dyDescent="0.25">
      <c r="A6665" t="s">
        <v>1054</v>
      </c>
      <c r="B6665" t="s">
        <v>7616</v>
      </c>
      <c r="C6665"/>
      <c r="D6665"/>
      <c r="E6665" t="s">
        <v>7627</v>
      </c>
      <c r="F6665" s="67"/>
      <c r="G6665" s="67"/>
      <c r="H6665" s="67"/>
    </row>
    <row r="6666" spans="1:8" s="2" customFormat="1" x14ac:dyDescent="0.25">
      <c r="A6666" t="s">
        <v>1054</v>
      </c>
      <c r="B6666" t="s">
        <v>7616</v>
      </c>
      <c r="C6666"/>
      <c r="D6666"/>
      <c r="E6666" t="s">
        <v>7628</v>
      </c>
      <c r="F6666" s="67"/>
      <c r="G6666" s="67"/>
      <c r="H6666" s="67"/>
    </row>
    <row r="6667" spans="1:8" s="2" customFormat="1" x14ac:dyDescent="0.25">
      <c r="A6667" t="s">
        <v>1054</v>
      </c>
      <c r="B6667" t="s">
        <v>7616</v>
      </c>
      <c r="C6667"/>
      <c r="D6667"/>
      <c r="E6667" t="s">
        <v>7629</v>
      </c>
      <c r="F6667" s="67"/>
      <c r="G6667" s="67"/>
      <c r="H6667" s="67"/>
    </row>
    <row r="6668" spans="1:8" s="2" customFormat="1" x14ac:dyDescent="0.25">
      <c r="A6668" t="s">
        <v>1054</v>
      </c>
      <c r="B6668" t="s">
        <v>7616</v>
      </c>
      <c r="C6668"/>
      <c r="D6668"/>
      <c r="E6668" t="s">
        <v>7630</v>
      </c>
      <c r="F6668" s="67"/>
      <c r="G6668" s="67"/>
      <c r="H6668" s="67"/>
    </row>
    <row r="6669" spans="1:8" s="2" customFormat="1" x14ac:dyDescent="0.25">
      <c r="A6669" t="s">
        <v>1054</v>
      </c>
      <c r="B6669" t="s">
        <v>7616</v>
      </c>
      <c r="C6669"/>
      <c r="D6669"/>
      <c r="E6669" t="s">
        <v>7631</v>
      </c>
      <c r="F6669" s="67"/>
      <c r="G6669" s="67"/>
      <c r="H6669" s="67"/>
    </row>
    <row r="6670" spans="1:8" s="2" customFormat="1" x14ac:dyDescent="0.25">
      <c r="A6670" t="s">
        <v>1054</v>
      </c>
      <c r="B6670" t="s">
        <v>7616</v>
      </c>
      <c r="C6670"/>
      <c r="D6670"/>
      <c r="E6670" t="s">
        <v>7632</v>
      </c>
      <c r="F6670" s="67"/>
      <c r="G6670" s="67"/>
      <c r="H6670" s="67"/>
    </row>
    <row r="6671" spans="1:8" s="2" customFormat="1" x14ac:dyDescent="0.25">
      <c r="A6671" t="s">
        <v>1054</v>
      </c>
      <c r="B6671" t="s">
        <v>7616</v>
      </c>
      <c r="C6671"/>
      <c r="D6671"/>
      <c r="E6671" t="s">
        <v>7633</v>
      </c>
      <c r="F6671" s="67"/>
      <c r="G6671" s="67"/>
      <c r="H6671" s="67"/>
    </row>
    <row r="6672" spans="1:8" s="2" customFormat="1" x14ac:dyDescent="0.25">
      <c r="A6672" t="s">
        <v>1054</v>
      </c>
      <c r="B6672" t="s">
        <v>7616</v>
      </c>
      <c r="C6672"/>
      <c r="D6672"/>
      <c r="E6672" t="s">
        <v>7634</v>
      </c>
      <c r="F6672" s="67"/>
      <c r="G6672" s="67"/>
      <c r="H6672" s="67"/>
    </row>
    <row r="6673" spans="1:8" s="2" customFormat="1" x14ac:dyDescent="0.25">
      <c r="A6673" t="s">
        <v>1054</v>
      </c>
      <c r="B6673" t="s">
        <v>7616</v>
      </c>
      <c r="C6673"/>
      <c r="D6673"/>
      <c r="E6673" t="s">
        <v>7635</v>
      </c>
      <c r="F6673" s="67"/>
      <c r="G6673" s="67"/>
      <c r="H6673" s="67"/>
    </row>
    <row r="6674" spans="1:8" s="2" customFormat="1" x14ac:dyDescent="0.25">
      <c r="A6674" t="s">
        <v>1054</v>
      </c>
      <c r="B6674" t="s">
        <v>7616</v>
      </c>
      <c r="C6674"/>
      <c r="D6674"/>
      <c r="E6674" t="s">
        <v>7636</v>
      </c>
      <c r="F6674" s="67"/>
      <c r="G6674" s="67"/>
      <c r="H6674" s="67"/>
    </row>
    <row r="6675" spans="1:8" s="2" customFormat="1" x14ac:dyDescent="0.25">
      <c r="A6675" t="s">
        <v>1054</v>
      </c>
      <c r="B6675" t="s">
        <v>7616</v>
      </c>
      <c r="C6675"/>
      <c r="D6675"/>
      <c r="E6675" t="s">
        <v>7637</v>
      </c>
      <c r="F6675" s="67"/>
      <c r="G6675" s="67"/>
      <c r="H6675" s="67"/>
    </row>
    <row r="6676" spans="1:8" s="2" customFormat="1" x14ac:dyDescent="0.25">
      <c r="A6676" t="s">
        <v>1054</v>
      </c>
      <c r="B6676" t="s">
        <v>7616</v>
      </c>
      <c r="C6676"/>
      <c r="D6676"/>
      <c r="E6676" t="s">
        <v>7638</v>
      </c>
      <c r="F6676" s="67"/>
      <c r="G6676" s="67"/>
      <c r="H6676" s="67"/>
    </row>
    <row r="6677" spans="1:8" s="2" customFormat="1" x14ac:dyDescent="0.25">
      <c r="A6677" t="s">
        <v>1054</v>
      </c>
      <c r="B6677" t="s">
        <v>7616</v>
      </c>
      <c r="C6677"/>
      <c r="D6677"/>
      <c r="E6677" t="s">
        <v>7639</v>
      </c>
      <c r="F6677" s="67"/>
      <c r="G6677" s="67"/>
      <c r="H6677" s="67"/>
    </row>
    <row r="6678" spans="1:8" s="2" customFormat="1" x14ac:dyDescent="0.25">
      <c r="A6678" t="s">
        <v>1054</v>
      </c>
      <c r="B6678" t="s">
        <v>7616</v>
      </c>
      <c r="C6678"/>
      <c r="D6678"/>
      <c r="E6678" t="s">
        <v>7640</v>
      </c>
      <c r="F6678" s="67"/>
      <c r="G6678" s="67"/>
      <c r="H6678" s="67"/>
    </row>
    <row r="6679" spans="1:8" s="2" customFormat="1" x14ac:dyDescent="0.25">
      <c r="A6679" t="s">
        <v>1054</v>
      </c>
      <c r="B6679" t="s">
        <v>7616</v>
      </c>
      <c r="C6679"/>
      <c r="D6679"/>
      <c r="E6679" t="s">
        <v>7641</v>
      </c>
      <c r="F6679" s="67"/>
      <c r="G6679" s="67"/>
      <c r="H6679" s="67"/>
    </row>
    <row r="6680" spans="1:8" s="2" customFormat="1" x14ac:dyDescent="0.25">
      <c r="A6680" t="s">
        <v>1054</v>
      </c>
      <c r="B6680" t="s">
        <v>7616</v>
      </c>
      <c r="C6680"/>
      <c r="D6680"/>
      <c r="E6680" t="s">
        <v>7642</v>
      </c>
      <c r="F6680" s="67"/>
      <c r="G6680" s="67"/>
      <c r="H6680" s="67"/>
    </row>
    <row r="6681" spans="1:8" s="2" customFormat="1" x14ac:dyDescent="0.25">
      <c r="A6681" t="s">
        <v>1054</v>
      </c>
      <c r="B6681" t="s">
        <v>7616</v>
      </c>
      <c r="C6681"/>
      <c r="D6681"/>
      <c r="E6681" t="s">
        <v>7643</v>
      </c>
      <c r="F6681" s="67"/>
      <c r="G6681" s="67"/>
      <c r="H6681" s="67"/>
    </row>
    <row r="6682" spans="1:8" s="2" customFormat="1" x14ac:dyDescent="0.25">
      <c r="A6682" t="s">
        <v>1054</v>
      </c>
      <c r="B6682" t="s">
        <v>7616</v>
      </c>
      <c r="C6682"/>
      <c r="D6682"/>
      <c r="E6682" t="s">
        <v>7644</v>
      </c>
      <c r="F6682" s="67"/>
      <c r="G6682" s="67"/>
      <c r="H6682" s="67"/>
    </row>
    <row r="6683" spans="1:8" s="2" customFormat="1" x14ac:dyDescent="0.25">
      <c r="A6683" t="s">
        <v>1054</v>
      </c>
      <c r="B6683" t="s">
        <v>7616</v>
      </c>
      <c r="C6683"/>
      <c r="D6683"/>
      <c r="E6683" t="s">
        <v>7645</v>
      </c>
      <c r="F6683" s="67"/>
      <c r="G6683" s="67"/>
      <c r="H6683" s="67"/>
    </row>
    <row r="6684" spans="1:8" s="2" customFormat="1" x14ac:dyDescent="0.25">
      <c r="A6684" t="s">
        <v>1054</v>
      </c>
      <c r="B6684" t="s">
        <v>7616</v>
      </c>
      <c r="C6684"/>
      <c r="D6684"/>
      <c r="E6684" t="s">
        <v>7646</v>
      </c>
      <c r="F6684" s="67"/>
      <c r="G6684" s="67"/>
      <c r="H6684" s="67"/>
    </row>
    <row r="6685" spans="1:8" s="2" customFormat="1" x14ac:dyDescent="0.25">
      <c r="A6685" t="s">
        <v>1054</v>
      </c>
      <c r="B6685" t="s">
        <v>7616</v>
      </c>
      <c r="C6685"/>
      <c r="D6685"/>
      <c r="E6685" t="s">
        <v>7647</v>
      </c>
      <c r="F6685" s="67"/>
      <c r="G6685" s="67"/>
      <c r="H6685" s="67"/>
    </row>
    <row r="6686" spans="1:8" s="2" customFormat="1" x14ac:dyDescent="0.25">
      <c r="A6686" t="s">
        <v>1054</v>
      </c>
      <c r="B6686" t="s">
        <v>7616</v>
      </c>
      <c r="C6686"/>
      <c r="D6686"/>
      <c r="E6686" t="s">
        <v>7648</v>
      </c>
      <c r="F6686" s="67"/>
      <c r="G6686" s="67"/>
      <c r="H6686" s="67"/>
    </row>
    <row r="6687" spans="1:8" s="2" customFormat="1" x14ac:dyDescent="0.25">
      <c r="A6687" t="s">
        <v>1054</v>
      </c>
      <c r="B6687" t="s">
        <v>7616</v>
      </c>
      <c r="C6687"/>
      <c r="D6687"/>
      <c r="E6687" t="s">
        <v>7649</v>
      </c>
      <c r="F6687" s="67"/>
      <c r="G6687" s="67"/>
      <c r="H6687" s="67"/>
    </row>
    <row r="6688" spans="1:8" s="2" customFormat="1" x14ac:dyDescent="0.25">
      <c r="A6688" t="s">
        <v>1054</v>
      </c>
      <c r="B6688" t="s">
        <v>7616</v>
      </c>
      <c r="C6688"/>
      <c r="D6688"/>
      <c r="E6688" t="s">
        <v>7650</v>
      </c>
      <c r="F6688" s="67"/>
      <c r="G6688" s="67"/>
      <c r="H6688" s="67"/>
    </row>
    <row r="6689" spans="1:8" s="2" customFormat="1" x14ac:dyDescent="0.25">
      <c r="A6689" t="s">
        <v>1054</v>
      </c>
      <c r="B6689"/>
      <c r="C6689" t="s">
        <v>942</v>
      </c>
      <c r="D6689"/>
      <c r="E6689" t="s">
        <v>7651</v>
      </c>
      <c r="F6689" s="67"/>
      <c r="G6689" s="67"/>
      <c r="H6689" s="67"/>
    </row>
    <row r="6690" spans="1:8" s="2" customFormat="1" x14ac:dyDescent="0.25">
      <c r="A6690" t="s">
        <v>1054</v>
      </c>
      <c r="B6690"/>
      <c r="C6690" t="s">
        <v>942</v>
      </c>
      <c r="D6690"/>
      <c r="E6690" t="s">
        <v>7652</v>
      </c>
      <c r="F6690" s="67"/>
      <c r="G6690" s="67"/>
      <c r="H6690" s="67"/>
    </row>
    <row r="6691" spans="1:8" s="2" customFormat="1" x14ac:dyDescent="0.25">
      <c r="A6691" t="s">
        <v>1054</v>
      </c>
      <c r="B6691"/>
      <c r="C6691" t="s">
        <v>942</v>
      </c>
      <c r="D6691"/>
      <c r="E6691" t="s">
        <v>1084</v>
      </c>
      <c r="F6691" s="67"/>
      <c r="G6691" s="67"/>
      <c r="H6691" s="67"/>
    </row>
    <row r="6692" spans="1:8" s="2" customFormat="1" x14ac:dyDescent="0.25">
      <c r="A6692" t="s">
        <v>1054</v>
      </c>
      <c r="B6692"/>
      <c r="C6692" t="s">
        <v>942</v>
      </c>
      <c r="D6692"/>
      <c r="E6692" t="s">
        <v>7653</v>
      </c>
      <c r="F6692" s="67"/>
      <c r="G6692" s="67"/>
      <c r="H6692" s="67"/>
    </row>
    <row r="6693" spans="1:8" s="2" customFormat="1" x14ac:dyDescent="0.25">
      <c r="A6693" t="s">
        <v>1054</v>
      </c>
      <c r="B6693"/>
      <c r="C6693" t="s">
        <v>942</v>
      </c>
      <c r="D6693"/>
      <c r="E6693" t="s">
        <v>7654</v>
      </c>
      <c r="F6693" s="67"/>
      <c r="G6693" s="67"/>
      <c r="H6693" s="67"/>
    </row>
    <row r="6694" spans="1:8" s="2" customFormat="1" x14ac:dyDescent="0.25">
      <c r="A6694" t="s">
        <v>1054</v>
      </c>
      <c r="B6694"/>
      <c r="C6694" t="s">
        <v>942</v>
      </c>
      <c r="D6694"/>
      <c r="E6694" t="s">
        <v>7655</v>
      </c>
      <c r="F6694" s="67"/>
      <c r="G6694" s="67"/>
      <c r="H6694" s="67"/>
    </row>
    <row r="6695" spans="1:8" s="2" customFormat="1" x14ac:dyDescent="0.25">
      <c r="A6695" t="s">
        <v>1054</v>
      </c>
      <c r="B6695"/>
      <c r="C6695" t="s">
        <v>942</v>
      </c>
      <c r="D6695"/>
      <c r="E6695" t="s">
        <v>7656</v>
      </c>
      <c r="F6695" s="67"/>
      <c r="G6695" s="67"/>
      <c r="H6695" s="67"/>
    </row>
    <row r="6696" spans="1:8" s="2" customFormat="1" x14ac:dyDescent="0.25">
      <c r="A6696" t="s">
        <v>1054</v>
      </c>
      <c r="B6696"/>
      <c r="C6696" t="s">
        <v>942</v>
      </c>
      <c r="D6696"/>
      <c r="E6696" t="s">
        <v>7657</v>
      </c>
      <c r="F6696" s="67"/>
      <c r="G6696" s="67"/>
      <c r="H6696" s="67"/>
    </row>
    <row r="6697" spans="1:8" s="2" customFormat="1" x14ac:dyDescent="0.25">
      <c r="A6697" t="s">
        <v>1054</v>
      </c>
      <c r="B6697"/>
      <c r="C6697" t="s">
        <v>942</v>
      </c>
      <c r="D6697"/>
      <c r="E6697" t="s">
        <v>7658</v>
      </c>
      <c r="F6697" s="67"/>
      <c r="G6697" s="67"/>
      <c r="H6697" s="67"/>
    </row>
    <row r="6698" spans="1:8" s="2" customFormat="1" x14ac:dyDescent="0.25">
      <c r="A6698" t="s">
        <v>1054</v>
      </c>
      <c r="B6698"/>
      <c r="C6698" t="s">
        <v>942</v>
      </c>
      <c r="D6698"/>
      <c r="E6698" t="s">
        <v>7659</v>
      </c>
      <c r="F6698" s="67"/>
      <c r="G6698" s="67"/>
      <c r="H6698" s="67"/>
    </row>
    <row r="6699" spans="1:8" s="2" customFormat="1" x14ac:dyDescent="0.25">
      <c r="A6699" t="s">
        <v>1054</v>
      </c>
      <c r="B6699"/>
      <c r="C6699" t="s">
        <v>942</v>
      </c>
      <c r="D6699"/>
      <c r="E6699" t="s">
        <v>7660</v>
      </c>
      <c r="F6699" s="67"/>
      <c r="G6699" s="67"/>
      <c r="H6699" s="67"/>
    </row>
    <row r="6700" spans="1:8" s="2" customFormat="1" x14ac:dyDescent="0.25">
      <c r="A6700" t="s">
        <v>1054</v>
      </c>
      <c r="B6700"/>
      <c r="C6700" t="s">
        <v>942</v>
      </c>
      <c r="D6700"/>
      <c r="E6700" t="s">
        <v>7661</v>
      </c>
      <c r="F6700" s="67"/>
      <c r="G6700" s="67"/>
      <c r="H6700" s="67"/>
    </row>
    <row r="6701" spans="1:8" s="2" customFormat="1" x14ac:dyDescent="0.25">
      <c r="A6701" t="s">
        <v>1054</v>
      </c>
      <c r="B6701"/>
      <c r="C6701" t="s">
        <v>942</v>
      </c>
      <c r="D6701"/>
      <c r="E6701" t="s">
        <v>7662</v>
      </c>
      <c r="F6701" s="67"/>
      <c r="G6701" s="67"/>
      <c r="H6701" s="67"/>
    </row>
    <row r="6702" spans="1:8" s="2" customFormat="1" x14ac:dyDescent="0.25">
      <c r="A6702" t="s">
        <v>1054</v>
      </c>
      <c r="B6702"/>
      <c r="C6702" t="s">
        <v>942</v>
      </c>
      <c r="D6702"/>
      <c r="E6702" t="s">
        <v>7663</v>
      </c>
      <c r="F6702" s="67"/>
      <c r="G6702" s="67"/>
      <c r="H6702" s="67"/>
    </row>
    <row r="6703" spans="1:8" s="2" customFormat="1" x14ac:dyDescent="0.25">
      <c r="A6703" t="s">
        <v>1054</v>
      </c>
      <c r="B6703"/>
      <c r="C6703" t="s">
        <v>942</v>
      </c>
      <c r="D6703"/>
      <c r="E6703" t="s">
        <v>7664</v>
      </c>
      <c r="F6703" s="67"/>
      <c r="G6703" s="67"/>
      <c r="H6703" s="67"/>
    </row>
    <row r="6704" spans="1:8" s="2" customFormat="1" x14ac:dyDescent="0.25">
      <c r="A6704" t="s">
        <v>1054</v>
      </c>
      <c r="B6704"/>
      <c r="C6704" t="s">
        <v>942</v>
      </c>
      <c r="D6704"/>
      <c r="E6704" t="s">
        <v>7665</v>
      </c>
      <c r="F6704" s="67"/>
      <c r="G6704" s="67"/>
      <c r="H6704" s="67"/>
    </row>
    <row r="6705" spans="1:8" s="2" customFormat="1" x14ac:dyDescent="0.25">
      <c r="A6705" t="s">
        <v>1054</v>
      </c>
      <c r="B6705"/>
      <c r="C6705" t="s">
        <v>942</v>
      </c>
      <c r="D6705"/>
      <c r="E6705" t="s">
        <v>7666</v>
      </c>
      <c r="F6705" s="67"/>
      <c r="G6705" s="67"/>
      <c r="H6705" s="67"/>
    </row>
    <row r="6706" spans="1:8" s="2" customFormat="1" x14ac:dyDescent="0.25">
      <c r="A6706" t="s">
        <v>1054</v>
      </c>
      <c r="B6706"/>
      <c r="C6706" t="s">
        <v>7667</v>
      </c>
      <c r="D6706" t="s">
        <v>6009</v>
      </c>
      <c r="E6706" t="s">
        <v>7668</v>
      </c>
      <c r="F6706" s="67"/>
      <c r="G6706" s="67"/>
      <c r="H6706" s="67"/>
    </row>
    <row r="6707" spans="1:8" s="2" customFormat="1" x14ac:dyDescent="0.25">
      <c r="A6707" t="s">
        <v>1054</v>
      </c>
      <c r="B6707"/>
      <c r="C6707" t="s">
        <v>945</v>
      </c>
      <c r="D6707"/>
      <c r="E6707" t="s">
        <v>7669</v>
      </c>
      <c r="F6707" s="67"/>
      <c r="G6707" s="67"/>
      <c r="H6707" s="67"/>
    </row>
    <row r="6708" spans="1:8" s="2" customFormat="1" x14ac:dyDescent="0.25">
      <c r="A6708" t="s">
        <v>1054</v>
      </c>
      <c r="B6708"/>
      <c r="C6708" t="s">
        <v>945</v>
      </c>
      <c r="D6708"/>
      <c r="E6708" t="s">
        <v>7670</v>
      </c>
      <c r="F6708" s="67"/>
      <c r="G6708" s="67"/>
      <c r="H6708" s="67"/>
    </row>
    <row r="6709" spans="1:8" s="2" customFormat="1" x14ac:dyDescent="0.25">
      <c r="A6709" t="s">
        <v>1054</v>
      </c>
      <c r="B6709"/>
      <c r="C6709" t="s">
        <v>945</v>
      </c>
      <c r="D6709"/>
      <c r="E6709" t="s">
        <v>7671</v>
      </c>
      <c r="F6709" s="67"/>
      <c r="G6709" s="67"/>
      <c r="H6709" s="67"/>
    </row>
    <row r="6710" spans="1:8" s="2" customFormat="1" x14ac:dyDescent="0.25">
      <c r="A6710" t="s">
        <v>1054</v>
      </c>
      <c r="B6710"/>
      <c r="C6710" t="s">
        <v>945</v>
      </c>
      <c r="D6710"/>
      <c r="E6710" t="s">
        <v>7672</v>
      </c>
      <c r="F6710" s="67"/>
      <c r="G6710" s="67"/>
      <c r="H6710" s="67"/>
    </row>
    <row r="6711" spans="1:8" s="2" customFormat="1" x14ac:dyDescent="0.25">
      <c r="A6711" t="s">
        <v>1054</v>
      </c>
      <c r="B6711"/>
      <c r="C6711" t="s">
        <v>945</v>
      </c>
      <c r="D6711"/>
      <c r="E6711" t="s">
        <v>7673</v>
      </c>
      <c r="F6711" s="67"/>
      <c r="G6711" s="67"/>
      <c r="H6711" s="67"/>
    </row>
    <row r="6712" spans="1:8" s="2" customFormat="1" x14ac:dyDescent="0.25">
      <c r="A6712" t="s">
        <v>1054</v>
      </c>
      <c r="B6712"/>
      <c r="C6712" t="s">
        <v>945</v>
      </c>
      <c r="D6712"/>
      <c r="E6712" t="s">
        <v>7674</v>
      </c>
      <c r="F6712" s="67"/>
      <c r="G6712" s="67"/>
      <c r="H6712" s="67"/>
    </row>
    <row r="6713" spans="1:8" s="2" customFormat="1" x14ac:dyDescent="0.25">
      <c r="A6713" t="s">
        <v>1054</v>
      </c>
      <c r="B6713"/>
      <c r="C6713" t="s">
        <v>945</v>
      </c>
      <c r="D6713"/>
      <c r="E6713" t="s">
        <v>7675</v>
      </c>
      <c r="F6713" s="67"/>
      <c r="G6713" s="67"/>
      <c r="H6713" s="67"/>
    </row>
    <row r="6714" spans="1:8" s="2" customFormat="1" x14ac:dyDescent="0.25">
      <c r="A6714" t="s">
        <v>1054</v>
      </c>
      <c r="B6714"/>
      <c r="C6714" t="s">
        <v>945</v>
      </c>
      <c r="D6714"/>
      <c r="E6714" t="s">
        <v>7676</v>
      </c>
      <c r="F6714" s="67"/>
      <c r="G6714" s="67"/>
      <c r="H6714" s="67"/>
    </row>
    <row r="6715" spans="1:8" s="2" customFormat="1" x14ac:dyDescent="0.25">
      <c r="A6715" t="s">
        <v>1054</v>
      </c>
      <c r="B6715"/>
      <c r="C6715" t="s">
        <v>945</v>
      </c>
      <c r="D6715"/>
      <c r="E6715" t="s">
        <v>7677</v>
      </c>
      <c r="F6715" s="67"/>
      <c r="G6715" s="67"/>
      <c r="H6715" s="67"/>
    </row>
    <row r="6716" spans="1:8" s="2" customFormat="1" x14ac:dyDescent="0.25">
      <c r="A6716" t="s">
        <v>1054</v>
      </c>
      <c r="B6716"/>
      <c r="C6716" t="s">
        <v>945</v>
      </c>
      <c r="D6716"/>
      <c r="E6716" t="s">
        <v>7678</v>
      </c>
      <c r="F6716" s="67"/>
      <c r="G6716" s="67"/>
      <c r="H6716" s="67"/>
    </row>
    <row r="6717" spans="1:8" s="2" customFormat="1" x14ac:dyDescent="0.25">
      <c r="A6717" t="s">
        <v>1054</v>
      </c>
      <c r="B6717"/>
      <c r="C6717" t="s">
        <v>945</v>
      </c>
      <c r="D6717"/>
      <c r="E6717" t="s">
        <v>7679</v>
      </c>
      <c r="F6717" s="67"/>
      <c r="G6717" s="67"/>
      <c r="H6717" s="67"/>
    </row>
    <row r="6718" spans="1:8" s="2" customFormat="1" x14ac:dyDescent="0.25">
      <c r="A6718" t="s">
        <v>1054</v>
      </c>
      <c r="B6718"/>
      <c r="C6718" t="s">
        <v>945</v>
      </c>
      <c r="D6718"/>
      <c r="E6718" t="s">
        <v>1952</v>
      </c>
      <c r="F6718" s="67"/>
      <c r="G6718" s="67"/>
      <c r="H6718" s="67"/>
    </row>
    <row r="6719" spans="1:8" s="2" customFormat="1" x14ac:dyDescent="0.25">
      <c r="A6719" t="s">
        <v>1054</v>
      </c>
      <c r="B6719"/>
      <c r="C6719" t="s">
        <v>945</v>
      </c>
      <c r="D6719"/>
      <c r="E6719" t="s">
        <v>6537</v>
      </c>
      <c r="F6719" s="67"/>
      <c r="G6719" s="67"/>
      <c r="H6719" s="67"/>
    </row>
    <row r="6720" spans="1:8" s="2" customFormat="1" x14ac:dyDescent="0.25">
      <c r="A6720" t="s">
        <v>1054</v>
      </c>
      <c r="B6720"/>
      <c r="C6720" t="s">
        <v>945</v>
      </c>
      <c r="D6720"/>
      <c r="E6720" t="s">
        <v>7680</v>
      </c>
      <c r="F6720" s="67"/>
      <c r="G6720" s="67"/>
      <c r="H6720" s="67"/>
    </row>
    <row r="6721" spans="1:8" s="2" customFormat="1" x14ac:dyDescent="0.25">
      <c r="A6721" t="s">
        <v>1054</v>
      </c>
      <c r="B6721"/>
      <c r="C6721" t="s">
        <v>945</v>
      </c>
      <c r="D6721"/>
      <c r="E6721" t="s">
        <v>7681</v>
      </c>
      <c r="F6721" s="67"/>
      <c r="G6721" s="67"/>
      <c r="H6721" s="67"/>
    </row>
    <row r="6722" spans="1:8" s="2" customFormat="1" x14ac:dyDescent="0.25">
      <c r="A6722" t="s">
        <v>1054</v>
      </c>
      <c r="B6722"/>
      <c r="C6722" t="s">
        <v>945</v>
      </c>
      <c r="D6722"/>
      <c r="E6722" t="s">
        <v>7682</v>
      </c>
      <c r="F6722" s="67"/>
      <c r="G6722" s="67"/>
      <c r="H6722" s="67"/>
    </row>
    <row r="6723" spans="1:8" s="2" customFormat="1" x14ac:dyDescent="0.25">
      <c r="A6723" t="s">
        <v>1054</v>
      </c>
      <c r="B6723"/>
      <c r="C6723" t="s">
        <v>945</v>
      </c>
      <c r="D6723"/>
      <c r="E6723" t="s">
        <v>7683</v>
      </c>
      <c r="F6723" s="67"/>
      <c r="G6723" s="67"/>
      <c r="H6723" s="67"/>
    </row>
    <row r="6724" spans="1:8" s="2" customFormat="1" x14ac:dyDescent="0.25">
      <c r="A6724" t="s">
        <v>1054</v>
      </c>
      <c r="B6724"/>
      <c r="C6724" t="s">
        <v>945</v>
      </c>
      <c r="D6724"/>
      <c r="E6724" t="s">
        <v>7684</v>
      </c>
      <c r="F6724" s="67"/>
      <c r="G6724" s="67"/>
      <c r="H6724" s="67"/>
    </row>
    <row r="6725" spans="1:8" s="2" customFormat="1" x14ac:dyDescent="0.25">
      <c r="A6725" t="s">
        <v>1054</v>
      </c>
      <c r="B6725"/>
      <c r="C6725" t="s">
        <v>945</v>
      </c>
      <c r="D6725"/>
      <c r="E6725" t="s">
        <v>7685</v>
      </c>
      <c r="F6725" s="67"/>
      <c r="G6725" s="67"/>
      <c r="H6725" s="67"/>
    </row>
    <row r="6726" spans="1:8" s="2" customFormat="1" x14ac:dyDescent="0.25">
      <c r="A6726" t="s">
        <v>1054</v>
      </c>
      <c r="B6726"/>
      <c r="C6726" t="s">
        <v>945</v>
      </c>
      <c r="D6726"/>
      <c r="E6726" t="s">
        <v>7686</v>
      </c>
      <c r="F6726" s="67"/>
      <c r="G6726" s="67"/>
      <c r="H6726" s="67"/>
    </row>
    <row r="6727" spans="1:8" s="2" customFormat="1" x14ac:dyDescent="0.25">
      <c r="A6727" t="s">
        <v>1054</v>
      </c>
      <c r="B6727"/>
      <c r="C6727" t="s">
        <v>945</v>
      </c>
      <c r="D6727"/>
      <c r="E6727" t="s">
        <v>7687</v>
      </c>
      <c r="F6727" s="67"/>
      <c r="G6727" s="67"/>
      <c r="H6727" s="67"/>
    </row>
    <row r="6728" spans="1:8" s="2" customFormat="1" x14ac:dyDescent="0.25">
      <c r="A6728" t="s">
        <v>1054</v>
      </c>
      <c r="B6728"/>
      <c r="C6728" t="s">
        <v>945</v>
      </c>
      <c r="D6728"/>
      <c r="E6728" t="s">
        <v>7688</v>
      </c>
      <c r="F6728" s="67"/>
      <c r="G6728" s="67"/>
      <c r="H6728" s="67"/>
    </row>
    <row r="6729" spans="1:8" s="2" customFormat="1" x14ac:dyDescent="0.25">
      <c r="A6729" t="s">
        <v>1054</v>
      </c>
      <c r="B6729"/>
      <c r="C6729" t="s">
        <v>945</v>
      </c>
      <c r="D6729"/>
      <c r="E6729" t="s">
        <v>7689</v>
      </c>
      <c r="F6729" s="67"/>
      <c r="G6729" s="67"/>
      <c r="H6729" s="67"/>
    </row>
    <row r="6730" spans="1:8" s="2" customFormat="1" x14ac:dyDescent="0.25">
      <c r="A6730" t="s">
        <v>1054</v>
      </c>
      <c r="B6730"/>
      <c r="C6730" t="s">
        <v>945</v>
      </c>
      <c r="D6730"/>
      <c r="E6730" t="s">
        <v>7690</v>
      </c>
      <c r="F6730" s="67"/>
      <c r="G6730" s="67"/>
      <c r="H6730" s="67"/>
    </row>
    <row r="6731" spans="1:8" s="2" customFormat="1" x14ac:dyDescent="0.25">
      <c r="A6731" t="s">
        <v>1054</v>
      </c>
      <c r="B6731"/>
      <c r="C6731" t="s">
        <v>945</v>
      </c>
      <c r="D6731"/>
      <c r="E6731" t="s">
        <v>7691</v>
      </c>
      <c r="F6731" s="67"/>
      <c r="G6731" s="67"/>
      <c r="H6731" s="67"/>
    </row>
    <row r="6732" spans="1:8" s="2" customFormat="1" x14ac:dyDescent="0.25">
      <c r="A6732" t="s">
        <v>1054</v>
      </c>
      <c r="B6732"/>
      <c r="C6732" t="s">
        <v>945</v>
      </c>
      <c r="D6732"/>
      <c r="E6732" t="s">
        <v>7692</v>
      </c>
      <c r="F6732" s="67"/>
      <c r="G6732" s="67"/>
      <c r="H6732" s="67"/>
    </row>
    <row r="6733" spans="1:8" s="2" customFormat="1" x14ac:dyDescent="0.25">
      <c r="A6733" t="s">
        <v>1054</v>
      </c>
      <c r="B6733"/>
      <c r="C6733" t="s">
        <v>945</v>
      </c>
      <c r="D6733"/>
      <c r="E6733" t="s">
        <v>7693</v>
      </c>
      <c r="F6733" s="67"/>
      <c r="G6733" s="67"/>
      <c r="H6733" s="67"/>
    </row>
    <row r="6734" spans="1:8" s="2" customFormat="1" x14ac:dyDescent="0.25">
      <c r="A6734" t="s">
        <v>1054</v>
      </c>
      <c r="B6734"/>
      <c r="C6734" t="s">
        <v>945</v>
      </c>
      <c r="D6734"/>
      <c r="E6734" t="s">
        <v>7694</v>
      </c>
      <c r="F6734" s="67"/>
      <c r="G6734" s="67"/>
      <c r="H6734" s="67"/>
    </row>
    <row r="6735" spans="1:8" s="2" customFormat="1" x14ac:dyDescent="0.25">
      <c r="A6735" t="s">
        <v>1054</v>
      </c>
      <c r="B6735"/>
      <c r="C6735" t="s">
        <v>945</v>
      </c>
      <c r="D6735"/>
      <c r="E6735" t="s">
        <v>7695</v>
      </c>
      <c r="F6735" s="67"/>
      <c r="G6735" s="67"/>
      <c r="H6735" s="67"/>
    </row>
    <row r="6736" spans="1:8" s="2" customFormat="1" x14ac:dyDescent="0.25">
      <c r="A6736" t="s">
        <v>1054</v>
      </c>
      <c r="B6736"/>
      <c r="C6736" t="s">
        <v>945</v>
      </c>
      <c r="D6736"/>
      <c r="E6736" t="s">
        <v>7696</v>
      </c>
      <c r="F6736" s="67"/>
      <c r="G6736" s="67"/>
      <c r="H6736" s="67"/>
    </row>
    <row r="6737" spans="1:8" s="2" customFormat="1" x14ac:dyDescent="0.25">
      <c r="A6737" t="s">
        <v>1054</v>
      </c>
      <c r="B6737"/>
      <c r="C6737" t="s">
        <v>945</v>
      </c>
      <c r="D6737"/>
      <c r="E6737" t="s">
        <v>7697</v>
      </c>
      <c r="F6737" s="67"/>
      <c r="G6737" s="67"/>
      <c r="H6737" s="67"/>
    </row>
    <row r="6738" spans="1:8" s="2" customFormat="1" x14ac:dyDescent="0.25">
      <c r="A6738" t="s">
        <v>1054</v>
      </c>
      <c r="B6738"/>
      <c r="C6738" t="s">
        <v>945</v>
      </c>
      <c r="D6738"/>
      <c r="E6738" t="s">
        <v>7698</v>
      </c>
      <c r="F6738" s="67"/>
      <c r="G6738" s="67"/>
      <c r="H6738" s="67"/>
    </row>
    <row r="6739" spans="1:8" s="2" customFormat="1" x14ac:dyDescent="0.25">
      <c r="A6739" t="s">
        <v>1054</v>
      </c>
      <c r="B6739"/>
      <c r="C6739" t="s">
        <v>945</v>
      </c>
      <c r="D6739"/>
      <c r="E6739" t="s">
        <v>7699</v>
      </c>
      <c r="F6739" s="67"/>
      <c r="G6739" s="67"/>
      <c r="H6739" s="67"/>
    </row>
    <row r="6740" spans="1:8" s="2" customFormat="1" x14ac:dyDescent="0.25">
      <c r="A6740" t="s">
        <v>1054</v>
      </c>
      <c r="B6740"/>
      <c r="C6740" t="s">
        <v>945</v>
      </c>
      <c r="D6740"/>
      <c r="E6740" t="s">
        <v>7700</v>
      </c>
      <c r="F6740" s="67"/>
      <c r="G6740" s="67"/>
      <c r="H6740" s="67"/>
    </row>
    <row r="6741" spans="1:8" s="2" customFormat="1" x14ac:dyDescent="0.25">
      <c r="A6741" t="s">
        <v>1054</v>
      </c>
      <c r="B6741"/>
      <c r="C6741" t="s">
        <v>945</v>
      </c>
      <c r="D6741"/>
      <c r="E6741" t="s">
        <v>7701</v>
      </c>
      <c r="F6741" s="67"/>
      <c r="G6741" s="67"/>
      <c r="H6741" s="67"/>
    </row>
    <row r="6742" spans="1:8" s="2" customFormat="1" x14ac:dyDescent="0.25">
      <c r="A6742" t="s">
        <v>1054</v>
      </c>
      <c r="B6742"/>
      <c r="C6742" t="s">
        <v>945</v>
      </c>
      <c r="D6742"/>
      <c r="E6742" t="s">
        <v>7702</v>
      </c>
      <c r="F6742" s="67"/>
      <c r="G6742" s="67"/>
      <c r="H6742" s="67"/>
    </row>
    <row r="6743" spans="1:8" s="2" customFormat="1" x14ac:dyDescent="0.25">
      <c r="A6743" t="s">
        <v>1054</v>
      </c>
      <c r="B6743"/>
      <c r="C6743" t="s">
        <v>945</v>
      </c>
      <c r="D6743"/>
      <c r="E6743" t="s">
        <v>7703</v>
      </c>
      <c r="F6743" s="67"/>
      <c r="G6743" s="67"/>
      <c r="H6743" s="67"/>
    </row>
    <row r="6744" spans="1:8" s="2" customFormat="1" x14ac:dyDescent="0.25">
      <c r="A6744" t="s">
        <v>1054</v>
      </c>
      <c r="B6744"/>
      <c r="C6744" t="s">
        <v>945</v>
      </c>
      <c r="D6744"/>
      <c r="E6744" t="s">
        <v>7704</v>
      </c>
      <c r="F6744" s="67"/>
      <c r="G6744" s="67"/>
      <c r="H6744" s="67"/>
    </row>
    <row r="6745" spans="1:8" s="2" customFormat="1" x14ac:dyDescent="0.25">
      <c r="A6745" t="s">
        <v>1054</v>
      </c>
      <c r="B6745"/>
      <c r="C6745" t="s">
        <v>945</v>
      </c>
      <c r="D6745"/>
      <c r="E6745" t="s">
        <v>7705</v>
      </c>
      <c r="F6745" s="67"/>
      <c r="G6745" s="67"/>
      <c r="H6745" s="67"/>
    </row>
    <row r="6746" spans="1:8" s="2" customFormat="1" x14ac:dyDescent="0.25">
      <c r="A6746" t="s">
        <v>1054</v>
      </c>
      <c r="B6746"/>
      <c r="C6746" t="s">
        <v>945</v>
      </c>
      <c r="D6746"/>
      <c r="E6746" t="s">
        <v>7706</v>
      </c>
      <c r="F6746" s="67"/>
      <c r="G6746" s="67"/>
      <c r="H6746" s="67"/>
    </row>
    <row r="6747" spans="1:8" s="2" customFormat="1" x14ac:dyDescent="0.25">
      <c r="A6747" t="s">
        <v>1054</v>
      </c>
      <c r="B6747"/>
      <c r="C6747" t="s">
        <v>945</v>
      </c>
      <c r="D6747"/>
      <c r="E6747" t="s">
        <v>7707</v>
      </c>
      <c r="F6747" s="67"/>
      <c r="G6747" s="67"/>
      <c r="H6747" s="67"/>
    </row>
    <row r="6748" spans="1:8" s="2" customFormat="1" x14ac:dyDescent="0.25">
      <c r="A6748" t="s">
        <v>1054</v>
      </c>
      <c r="B6748"/>
      <c r="C6748" t="s">
        <v>945</v>
      </c>
      <c r="D6748"/>
      <c r="E6748" t="s">
        <v>7708</v>
      </c>
      <c r="F6748" s="67"/>
      <c r="G6748" s="67"/>
      <c r="H6748" s="67"/>
    </row>
    <row r="6749" spans="1:8" s="2" customFormat="1" x14ac:dyDescent="0.25">
      <c r="A6749" t="s">
        <v>1054</v>
      </c>
      <c r="B6749"/>
      <c r="C6749" t="s">
        <v>945</v>
      </c>
      <c r="D6749"/>
      <c r="E6749" t="s">
        <v>7709</v>
      </c>
      <c r="F6749" s="67"/>
      <c r="G6749" s="67"/>
      <c r="H6749" s="67"/>
    </row>
    <row r="6750" spans="1:8" s="2" customFormat="1" x14ac:dyDescent="0.25">
      <c r="A6750" t="s">
        <v>1054</v>
      </c>
      <c r="B6750"/>
      <c r="C6750" t="s">
        <v>945</v>
      </c>
      <c r="D6750"/>
      <c r="E6750" t="s">
        <v>7710</v>
      </c>
      <c r="F6750" s="67"/>
      <c r="G6750" s="67"/>
      <c r="H6750" s="67"/>
    </row>
    <row r="6751" spans="1:8" s="2" customFormat="1" x14ac:dyDescent="0.25">
      <c r="A6751" t="s">
        <v>1054</v>
      </c>
      <c r="B6751"/>
      <c r="C6751" t="s">
        <v>945</v>
      </c>
      <c r="D6751"/>
      <c r="E6751" t="s">
        <v>7711</v>
      </c>
      <c r="F6751" s="67"/>
      <c r="G6751" s="67"/>
      <c r="H6751" s="67"/>
    </row>
    <row r="6752" spans="1:8" s="2" customFormat="1" x14ac:dyDescent="0.25">
      <c r="A6752" t="s">
        <v>1054</v>
      </c>
      <c r="B6752"/>
      <c r="C6752" t="s">
        <v>945</v>
      </c>
      <c r="D6752"/>
      <c r="E6752" t="s">
        <v>7712</v>
      </c>
      <c r="F6752" s="67"/>
      <c r="G6752" s="67"/>
      <c r="H6752" s="67"/>
    </row>
    <row r="6753" spans="1:8" s="2" customFormat="1" x14ac:dyDescent="0.25">
      <c r="A6753" t="s">
        <v>1054</v>
      </c>
      <c r="B6753"/>
      <c r="C6753" t="s">
        <v>945</v>
      </c>
      <c r="D6753"/>
      <c r="E6753" t="s">
        <v>7713</v>
      </c>
      <c r="F6753" s="67"/>
      <c r="G6753" s="67"/>
      <c r="H6753" s="67"/>
    </row>
    <row r="6754" spans="1:8" s="2" customFormat="1" x14ac:dyDescent="0.25">
      <c r="A6754" t="s">
        <v>1054</v>
      </c>
      <c r="B6754"/>
      <c r="C6754" t="s">
        <v>945</v>
      </c>
      <c r="D6754"/>
      <c r="E6754" t="s">
        <v>7714</v>
      </c>
      <c r="F6754" s="67"/>
      <c r="G6754" s="67"/>
      <c r="H6754" s="67"/>
    </row>
    <row r="6755" spans="1:8" s="2" customFormat="1" x14ac:dyDescent="0.25">
      <c r="A6755" t="s">
        <v>1054</v>
      </c>
      <c r="B6755"/>
      <c r="C6755" t="s">
        <v>945</v>
      </c>
      <c r="D6755"/>
      <c r="E6755" t="s">
        <v>7715</v>
      </c>
      <c r="F6755" s="67"/>
      <c r="G6755" s="67"/>
      <c r="H6755" s="67"/>
    </row>
    <row r="6756" spans="1:8" s="2" customFormat="1" x14ac:dyDescent="0.25">
      <c r="A6756" t="s">
        <v>1054</v>
      </c>
      <c r="B6756"/>
      <c r="C6756" t="s">
        <v>945</v>
      </c>
      <c r="D6756"/>
      <c r="E6756" t="s">
        <v>4209</v>
      </c>
      <c r="F6756" s="67"/>
      <c r="G6756" s="67"/>
      <c r="H6756" s="67"/>
    </row>
    <row r="6757" spans="1:8" s="2" customFormat="1" x14ac:dyDescent="0.25">
      <c r="A6757" t="s">
        <v>1054</v>
      </c>
      <c r="B6757"/>
      <c r="C6757" t="s">
        <v>945</v>
      </c>
      <c r="D6757"/>
      <c r="E6757" t="s">
        <v>7716</v>
      </c>
      <c r="F6757" s="67"/>
      <c r="G6757" s="67"/>
      <c r="H6757" s="67"/>
    </row>
    <row r="6758" spans="1:8" s="2" customFormat="1" x14ac:dyDescent="0.25">
      <c r="A6758" t="s">
        <v>1054</v>
      </c>
      <c r="B6758"/>
      <c r="C6758" t="s">
        <v>945</v>
      </c>
      <c r="D6758"/>
      <c r="E6758" t="s">
        <v>7717</v>
      </c>
      <c r="F6758" s="67"/>
      <c r="G6758" s="67"/>
      <c r="H6758" s="67"/>
    </row>
    <row r="6759" spans="1:8" s="2" customFormat="1" x14ac:dyDescent="0.25">
      <c r="A6759" t="s">
        <v>1054</v>
      </c>
      <c r="B6759"/>
      <c r="C6759" t="s">
        <v>945</v>
      </c>
      <c r="D6759"/>
      <c r="E6759" t="s">
        <v>7718</v>
      </c>
      <c r="F6759" s="67"/>
      <c r="G6759" s="67"/>
      <c r="H6759" s="67"/>
    </row>
    <row r="6760" spans="1:8" s="2" customFormat="1" x14ac:dyDescent="0.25">
      <c r="A6760" t="s">
        <v>1054</v>
      </c>
      <c r="B6760"/>
      <c r="C6760" t="s">
        <v>945</v>
      </c>
      <c r="D6760"/>
      <c r="E6760" t="s">
        <v>7719</v>
      </c>
      <c r="F6760" s="67"/>
      <c r="G6760" s="67"/>
      <c r="H6760" s="67"/>
    </row>
    <row r="6761" spans="1:8" s="2" customFormat="1" x14ac:dyDescent="0.25">
      <c r="A6761" t="s">
        <v>1054</v>
      </c>
      <c r="B6761"/>
      <c r="C6761" t="s">
        <v>945</v>
      </c>
      <c r="D6761"/>
      <c r="E6761" t="s">
        <v>5701</v>
      </c>
      <c r="F6761" s="67"/>
      <c r="G6761" s="67"/>
      <c r="H6761" s="67"/>
    </row>
    <row r="6762" spans="1:8" s="2" customFormat="1" x14ac:dyDescent="0.25">
      <c r="A6762" t="s">
        <v>1054</v>
      </c>
      <c r="B6762"/>
      <c r="C6762" t="s">
        <v>945</v>
      </c>
      <c r="D6762"/>
      <c r="E6762" t="s">
        <v>7720</v>
      </c>
      <c r="F6762" s="67"/>
      <c r="G6762" s="67"/>
      <c r="H6762" s="67"/>
    </row>
    <row r="6763" spans="1:8" s="2" customFormat="1" x14ac:dyDescent="0.25">
      <c r="A6763" t="s">
        <v>1054</v>
      </c>
      <c r="B6763"/>
      <c r="C6763" t="s">
        <v>945</v>
      </c>
      <c r="D6763"/>
      <c r="E6763" t="s">
        <v>7721</v>
      </c>
      <c r="F6763" s="67"/>
      <c r="G6763" s="67"/>
      <c r="H6763" s="67"/>
    </row>
    <row r="6764" spans="1:8" s="2" customFormat="1" x14ac:dyDescent="0.25">
      <c r="A6764" t="s">
        <v>1054</v>
      </c>
      <c r="B6764"/>
      <c r="C6764" t="s">
        <v>945</v>
      </c>
      <c r="D6764"/>
      <c r="E6764" t="s">
        <v>7722</v>
      </c>
      <c r="F6764" s="67"/>
      <c r="G6764" s="67"/>
      <c r="H6764" s="67"/>
    </row>
    <row r="6765" spans="1:8" s="2" customFormat="1" x14ac:dyDescent="0.25">
      <c r="A6765" t="s">
        <v>1054</v>
      </c>
      <c r="B6765"/>
      <c r="C6765" t="s">
        <v>945</v>
      </c>
      <c r="D6765"/>
      <c r="E6765" t="s">
        <v>7723</v>
      </c>
      <c r="F6765" s="67"/>
      <c r="G6765" s="67"/>
      <c r="H6765" s="67"/>
    </row>
    <row r="6766" spans="1:8" s="2" customFormat="1" x14ac:dyDescent="0.25">
      <c r="A6766" t="s">
        <v>1054</v>
      </c>
      <c r="B6766"/>
      <c r="C6766" t="s">
        <v>948</v>
      </c>
      <c r="D6766"/>
      <c r="E6766" t="s">
        <v>7724</v>
      </c>
      <c r="F6766" s="67"/>
      <c r="G6766" s="67"/>
      <c r="H6766" s="67"/>
    </row>
    <row r="6767" spans="1:8" s="2" customFormat="1" x14ac:dyDescent="0.25">
      <c r="A6767" t="s">
        <v>1054</v>
      </c>
      <c r="B6767"/>
      <c r="C6767" t="s">
        <v>948</v>
      </c>
      <c r="D6767"/>
      <c r="E6767" t="s">
        <v>7725</v>
      </c>
      <c r="F6767" s="67"/>
      <c r="G6767" s="67"/>
      <c r="H6767" s="67"/>
    </row>
    <row r="6768" spans="1:8" s="2" customFormat="1" x14ac:dyDescent="0.25">
      <c r="A6768" t="s">
        <v>1054</v>
      </c>
      <c r="B6768"/>
      <c r="C6768" t="s">
        <v>948</v>
      </c>
      <c r="D6768"/>
      <c r="E6768" t="s">
        <v>7726</v>
      </c>
      <c r="F6768" s="67"/>
      <c r="G6768" s="67"/>
      <c r="H6768" s="67"/>
    </row>
    <row r="6769" spans="1:8" s="2" customFormat="1" x14ac:dyDescent="0.25">
      <c r="A6769" t="s">
        <v>1054</v>
      </c>
      <c r="B6769"/>
      <c r="C6769" t="s">
        <v>948</v>
      </c>
      <c r="D6769"/>
      <c r="E6769" t="s">
        <v>7727</v>
      </c>
      <c r="F6769" s="67"/>
      <c r="G6769" s="67"/>
      <c r="H6769" s="67"/>
    </row>
    <row r="6770" spans="1:8" s="2" customFormat="1" x14ac:dyDescent="0.25">
      <c r="A6770" t="s">
        <v>1054</v>
      </c>
      <c r="B6770"/>
      <c r="C6770" t="s">
        <v>948</v>
      </c>
      <c r="D6770"/>
      <c r="E6770" t="s">
        <v>7728</v>
      </c>
      <c r="F6770" s="67"/>
      <c r="G6770" s="67"/>
      <c r="H6770" s="67"/>
    </row>
    <row r="6771" spans="1:8" s="2" customFormat="1" x14ac:dyDescent="0.25">
      <c r="A6771" t="s">
        <v>1054</v>
      </c>
      <c r="B6771"/>
      <c r="C6771" t="s">
        <v>948</v>
      </c>
      <c r="D6771"/>
      <c r="E6771" t="s">
        <v>7729</v>
      </c>
      <c r="F6771" s="67"/>
      <c r="G6771" s="67"/>
      <c r="H6771" s="67"/>
    </row>
    <row r="6772" spans="1:8" s="2" customFormat="1" x14ac:dyDescent="0.25">
      <c r="A6772" t="s">
        <v>1054</v>
      </c>
      <c r="B6772"/>
      <c r="C6772" t="s">
        <v>948</v>
      </c>
      <c r="D6772"/>
      <c r="E6772" t="s">
        <v>7730</v>
      </c>
      <c r="F6772" s="67"/>
      <c r="G6772" s="67"/>
      <c r="H6772" s="67"/>
    </row>
    <row r="6773" spans="1:8" s="2" customFormat="1" x14ac:dyDescent="0.25">
      <c r="A6773" t="s">
        <v>1054</v>
      </c>
      <c r="B6773"/>
      <c r="C6773" t="s">
        <v>948</v>
      </c>
      <c r="D6773"/>
      <c r="E6773" t="s">
        <v>7731</v>
      </c>
      <c r="F6773" s="67"/>
      <c r="G6773" s="67"/>
      <c r="H6773" s="67"/>
    </row>
    <row r="6774" spans="1:8" s="2" customFormat="1" x14ac:dyDescent="0.25">
      <c r="A6774" t="s">
        <v>1054</v>
      </c>
      <c r="B6774"/>
      <c r="C6774" t="s">
        <v>948</v>
      </c>
      <c r="D6774"/>
      <c r="E6774" t="s">
        <v>7732</v>
      </c>
      <c r="F6774" s="67"/>
      <c r="G6774" s="67"/>
      <c r="H6774" s="67"/>
    </row>
    <row r="6775" spans="1:8" s="2" customFormat="1" x14ac:dyDescent="0.25">
      <c r="A6775" t="s">
        <v>1054</v>
      </c>
      <c r="B6775"/>
      <c r="C6775" t="s">
        <v>948</v>
      </c>
      <c r="D6775"/>
      <c r="E6775" t="s">
        <v>7733</v>
      </c>
      <c r="F6775" s="67"/>
      <c r="G6775" s="67"/>
      <c r="H6775" s="67"/>
    </row>
    <row r="6776" spans="1:8" s="2" customFormat="1" x14ac:dyDescent="0.25">
      <c r="A6776" t="s">
        <v>1054</v>
      </c>
      <c r="B6776"/>
      <c r="C6776" t="s">
        <v>948</v>
      </c>
      <c r="D6776"/>
      <c r="E6776" t="s">
        <v>7734</v>
      </c>
      <c r="F6776" s="67"/>
      <c r="G6776" s="67"/>
      <c r="H6776" s="67"/>
    </row>
    <row r="6777" spans="1:8" s="2" customFormat="1" x14ac:dyDescent="0.25">
      <c r="A6777" t="s">
        <v>1054</v>
      </c>
      <c r="B6777"/>
      <c r="C6777" t="s">
        <v>948</v>
      </c>
      <c r="D6777"/>
      <c r="E6777" t="s">
        <v>7735</v>
      </c>
      <c r="F6777" s="67"/>
      <c r="G6777" s="67"/>
      <c r="H6777" s="67"/>
    </row>
    <row r="6778" spans="1:8" s="2" customFormat="1" x14ac:dyDescent="0.25">
      <c r="A6778" t="s">
        <v>1054</v>
      </c>
      <c r="B6778"/>
      <c r="C6778" t="s">
        <v>948</v>
      </c>
      <c r="D6778"/>
      <c r="E6778" t="s">
        <v>7736</v>
      </c>
      <c r="F6778" s="67"/>
      <c r="G6778" s="67"/>
      <c r="H6778" s="67"/>
    </row>
    <row r="6779" spans="1:8" s="2" customFormat="1" x14ac:dyDescent="0.25">
      <c r="A6779" t="s">
        <v>1054</v>
      </c>
      <c r="B6779"/>
      <c r="C6779" t="s">
        <v>948</v>
      </c>
      <c r="D6779"/>
      <c r="E6779" t="s">
        <v>7737</v>
      </c>
      <c r="F6779" s="67"/>
      <c r="G6779" s="67"/>
      <c r="H6779" s="67"/>
    </row>
    <row r="6780" spans="1:8" s="2" customFormat="1" x14ac:dyDescent="0.25">
      <c r="A6780" t="s">
        <v>1054</v>
      </c>
      <c r="B6780"/>
      <c r="C6780" t="s">
        <v>948</v>
      </c>
      <c r="D6780"/>
      <c r="E6780" t="s">
        <v>7738</v>
      </c>
      <c r="F6780" s="67"/>
      <c r="G6780" s="67"/>
      <c r="H6780" s="67"/>
    </row>
    <row r="6781" spans="1:8" s="2" customFormat="1" x14ac:dyDescent="0.25">
      <c r="A6781" t="s">
        <v>1054</v>
      </c>
      <c r="B6781"/>
      <c r="C6781" t="s">
        <v>948</v>
      </c>
      <c r="D6781"/>
      <c r="E6781" t="s">
        <v>7739</v>
      </c>
      <c r="F6781" s="67"/>
      <c r="G6781" s="67"/>
      <c r="H6781" s="67"/>
    </row>
    <row r="6782" spans="1:8" s="2" customFormat="1" x14ac:dyDescent="0.25">
      <c r="A6782" t="s">
        <v>1054</v>
      </c>
      <c r="B6782"/>
      <c r="C6782" t="s">
        <v>948</v>
      </c>
      <c r="D6782"/>
      <c r="E6782" t="s">
        <v>7740</v>
      </c>
      <c r="F6782" s="67"/>
      <c r="G6782" s="67"/>
      <c r="H6782" s="67"/>
    </row>
    <row r="6783" spans="1:8" s="2" customFormat="1" x14ac:dyDescent="0.25">
      <c r="A6783" t="s">
        <v>1054</v>
      </c>
      <c r="B6783"/>
      <c r="C6783" t="s">
        <v>948</v>
      </c>
      <c r="D6783"/>
      <c r="E6783" t="s">
        <v>7741</v>
      </c>
      <c r="F6783" s="67"/>
      <c r="G6783" s="67"/>
      <c r="H6783" s="67"/>
    </row>
    <row r="6784" spans="1:8" s="2" customFormat="1" x14ac:dyDescent="0.25">
      <c r="A6784" t="s">
        <v>1054</v>
      </c>
      <c r="B6784"/>
      <c r="C6784" t="s">
        <v>948</v>
      </c>
      <c r="D6784"/>
      <c r="E6784" t="s">
        <v>7742</v>
      </c>
      <c r="F6784" s="67"/>
      <c r="G6784" s="67"/>
      <c r="H6784" s="67"/>
    </row>
    <row r="6785" spans="1:8" s="2" customFormat="1" x14ac:dyDescent="0.25">
      <c r="A6785" t="s">
        <v>1054</v>
      </c>
      <c r="B6785"/>
      <c r="C6785" t="s">
        <v>948</v>
      </c>
      <c r="D6785"/>
      <c r="E6785" t="s">
        <v>7743</v>
      </c>
      <c r="F6785" s="67"/>
      <c r="G6785" s="67"/>
      <c r="H6785" s="67"/>
    </row>
    <row r="6786" spans="1:8" s="2" customFormat="1" x14ac:dyDescent="0.25">
      <c r="A6786" t="s">
        <v>1054</v>
      </c>
      <c r="B6786"/>
      <c r="C6786" t="s">
        <v>951</v>
      </c>
      <c r="D6786" t="s">
        <v>7744</v>
      </c>
      <c r="E6786" t="s">
        <v>7745</v>
      </c>
      <c r="F6786" s="67"/>
      <c r="G6786" s="67"/>
      <c r="H6786" s="67"/>
    </row>
    <row r="6787" spans="1:8" s="2" customFormat="1" x14ac:dyDescent="0.25">
      <c r="A6787" t="s">
        <v>1054</v>
      </c>
      <c r="B6787"/>
      <c r="C6787" t="s">
        <v>951</v>
      </c>
      <c r="D6787" t="s">
        <v>7744</v>
      </c>
      <c r="E6787" t="s">
        <v>7746</v>
      </c>
      <c r="F6787" s="67"/>
      <c r="G6787" s="67"/>
      <c r="H6787" s="67"/>
    </row>
    <row r="6788" spans="1:8" s="2" customFormat="1" x14ac:dyDescent="0.25">
      <c r="A6788" t="s">
        <v>1054</v>
      </c>
      <c r="B6788"/>
      <c r="C6788" t="s">
        <v>951</v>
      </c>
      <c r="D6788" t="s">
        <v>7744</v>
      </c>
      <c r="E6788" t="s">
        <v>7747</v>
      </c>
      <c r="F6788" s="67"/>
      <c r="G6788" s="67"/>
      <c r="H6788" s="67"/>
    </row>
    <row r="6789" spans="1:8" s="2" customFormat="1" x14ac:dyDescent="0.25">
      <c r="A6789" t="s">
        <v>1054</v>
      </c>
      <c r="B6789"/>
      <c r="C6789" t="s">
        <v>951</v>
      </c>
      <c r="D6789" t="s">
        <v>7744</v>
      </c>
      <c r="E6789" t="s">
        <v>7748</v>
      </c>
      <c r="F6789" s="67"/>
      <c r="G6789" s="67"/>
      <c r="H6789" s="67"/>
    </row>
    <row r="6790" spans="1:8" s="2" customFormat="1" x14ac:dyDescent="0.25">
      <c r="A6790" t="s">
        <v>1054</v>
      </c>
      <c r="B6790"/>
      <c r="C6790" t="s">
        <v>951</v>
      </c>
      <c r="D6790" t="s">
        <v>7744</v>
      </c>
      <c r="E6790" t="s">
        <v>1678</v>
      </c>
      <c r="F6790" s="67"/>
      <c r="G6790" s="67"/>
      <c r="H6790" s="67"/>
    </row>
    <row r="6791" spans="1:8" s="2" customFormat="1" x14ac:dyDescent="0.25">
      <c r="A6791" t="s">
        <v>1054</v>
      </c>
      <c r="B6791"/>
      <c r="C6791" t="s">
        <v>951</v>
      </c>
      <c r="D6791" t="s">
        <v>7744</v>
      </c>
      <c r="E6791" t="s">
        <v>7749</v>
      </c>
      <c r="F6791" s="67"/>
      <c r="G6791" s="67"/>
      <c r="H6791" s="67"/>
    </row>
    <row r="6792" spans="1:8" s="2" customFormat="1" x14ac:dyDescent="0.25">
      <c r="A6792" t="s">
        <v>1054</v>
      </c>
      <c r="B6792"/>
      <c r="C6792" t="s">
        <v>951</v>
      </c>
      <c r="D6792" t="s">
        <v>7744</v>
      </c>
      <c r="E6792" t="s">
        <v>4099</v>
      </c>
      <c r="F6792" s="67"/>
      <c r="G6792" s="67"/>
      <c r="H6792" s="67"/>
    </row>
    <row r="6793" spans="1:8" s="2" customFormat="1" x14ac:dyDescent="0.25">
      <c r="A6793" t="s">
        <v>1054</v>
      </c>
      <c r="B6793"/>
      <c r="C6793" t="s">
        <v>951</v>
      </c>
      <c r="D6793" t="s">
        <v>7744</v>
      </c>
      <c r="E6793" t="s">
        <v>7750</v>
      </c>
      <c r="F6793" s="67"/>
      <c r="G6793" s="67"/>
      <c r="H6793" s="67"/>
    </row>
    <row r="6794" spans="1:8" s="2" customFormat="1" x14ac:dyDescent="0.25">
      <c r="A6794" t="s">
        <v>1054</v>
      </c>
      <c r="B6794"/>
      <c r="C6794" t="s">
        <v>951</v>
      </c>
      <c r="D6794" t="s">
        <v>7744</v>
      </c>
      <c r="E6794" t="s">
        <v>7751</v>
      </c>
      <c r="F6794" s="67"/>
      <c r="G6794" s="67"/>
      <c r="H6794" s="67"/>
    </row>
    <row r="6795" spans="1:8" s="2" customFormat="1" x14ac:dyDescent="0.25">
      <c r="A6795" t="s">
        <v>1054</v>
      </c>
      <c r="B6795"/>
      <c r="C6795" t="s">
        <v>951</v>
      </c>
      <c r="D6795" t="s">
        <v>7744</v>
      </c>
      <c r="E6795" t="s">
        <v>7752</v>
      </c>
      <c r="F6795" s="67"/>
      <c r="G6795" s="67"/>
      <c r="H6795" s="67"/>
    </row>
    <row r="6796" spans="1:8" s="2" customFormat="1" x14ac:dyDescent="0.25">
      <c r="A6796" t="s">
        <v>1054</v>
      </c>
      <c r="B6796"/>
      <c r="C6796" t="s">
        <v>951</v>
      </c>
      <c r="D6796" t="s">
        <v>7744</v>
      </c>
      <c r="E6796" t="s">
        <v>7753</v>
      </c>
      <c r="F6796" s="67"/>
      <c r="G6796" s="67"/>
      <c r="H6796" s="67"/>
    </row>
    <row r="6797" spans="1:8" s="2" customFormat="1" x14ac:dyDescent="0.25">
      <c r="A6797" t="s">
        <v>1054</v>
      </c>
      <c r="B6797"/>
      <c r="C6797" t="s">
        <v>951</v>
      </c>
      <c r="D6797" t="s">
        <v>7744</v>
      </c>
      <c r="E6797" t="s">
        <v>7754</v>
      </c>
      <c r="F6797" s="67"/>
      <c r="G6797" s="67"/>
      <c r="H6797" s="67"/>
    </row>
    <row r="6798" spans="1:8" s="2" customFormat="1" x14ac:dyDescent="0.25">
      <c r="A6798" t="s">
        <v>1054</v>
      </c>
      <c r="B6798"/>
      <c r="C6798" t="s">
        <v>951</v>
      </c>
      <c r="D6798" t="s">
        <v>7744</v>
      </c>
      <c r="E6798" t="s">
        <v>7310</v>
      </c>
      <c r="F6798" s="67"/>
      <c r="G6798" s="67"/>
      <c r="H6798" s="67"/>
    </row>
    <row r="6799" spans="1:8" s="2" customFormat="1" x14ac:dyDescent="0.25">
      <c r="A6799" t="s">
        <v>1054</v>
      </c>
      <c r="B6799"/>
      <c r="C6799" t="s">
        <v>951</v>
      </c>
      <c r="D6799" t="s">
        <v>7744</v>
      </c>
      <c r="E6799" t="s">
        <v>7755</v>
      </c>
      <c r="F6799" s="67"/>
      <c r="G6799" s="67"/>
      <c r="H6799" s="67"/>
    </row>
    <row r="6800" spans="1:8" s="2" customFormat="1" x14ac:dyDescent="0.25">
      <c r="A6800" t="s">
        <v>1054</v>
      </c>
      <c r="B6800"/>
      <c r="C6800" t="s">
        <v>951</v>
      </c>
      <c r="D6800" t="s">
        <v>7744</v>
      </c>
      <c r="E6800" t="s">
        <v>7756</v>
      </c>
      <c r="F6800" s="67"/>
      <c r="G6800" s="67"/>
      <c r="H6800" s="67"/>
    </row>
    <row r="6801" spans="1:8" s="2" customFormat="1" x14ac:dyDescent="0.25">
      <c r="A6801" t="s">
        <v>1054</v>
      </c>
      <c r="B6801"/>
      <c r="C6801" t="s">
        <v>951</v>
      </c>
      <c r="D6801" t="s">
        <v>7744</v>
      </c>
      <c r="E6801" t="s">
        <v>2025</v>
      </c>
      <c r="F6801" s="67"/>
      <c r="G6801" s="67"/>
      <c r="H6801" s="67"/>
    </row>
    <row r="6802" spans="1:8" s="2" customFormat="1" x14ac:dyDescent="0.25">
      <c r="A6802" t="s">
        <v>1054</v>
      </c>
      <c r="B6802"/>
      <c r="C6802" t="s">
        <v>951</v>
      </c>
      <c r="D6802" t="s">
        <v>7744</v>
      </c>
      <c r="E6802" t="s">
        <v>7757</v>
      </c>
      <c r="F6802" s="67"/>
      <c r="G6802" s="67"/>
      <c r="H6802" s="67"/>
    </row>
    <row r="6803" spans="1:8" s="2" customFormat="1" x14ac:dyDescent="0.25">
      <c r="A6803" t="s">
        <v>1054</v>
      </c>
      <c r="B6803"/>
      <c r="C6803" t="s">
        <v>951</v>
      </c>
      <c r="D6803" t="s">
        <v>7744</v>
      </c>
      <c r="E6803" t="s">
        <v>7758</v>
      </c>
      <c r="F6803" s="67"/>
      <c r="G6803" s="67"/>
      <c r="H6803" s="67"/>
    </row>
    <row r="6804" spans="1:8" s="2" customFormat="1" x14ac:dyDescent="0.25">
      <c r="A6804" t="s">
        <v>1054</v>
      </c>
      <c r="B6804"/>
      <c r="C6804" t="s">
        <v>951</v>
      </c>
      <c r="D6804" t="s">
        <v>7744</v>
      </c>
      <c r="E6804" t="s">
        <v>7759</v>
      </c>
      <c r="F6804" s="67"/>
      <c r="G6804" s="67"/>
      <c r="H6804" s="67"/>
    </row>
    <row r="6805" spans="1:8" s="2" customFormat="1" x14ac:dyDescent="0.25">
      <c r="A6805" t="s">
        <v>1054</v>
      </c>
      <c r="B6805"/>
      <c r="C6805" t="s">
        <v>951</v>
      </c>
      <c r="D6805" t="s">
        <v>7744</v>
      </c>
      <c r="E6805" t="s">
        <v>7760</v>
      </c>
      <c r="F6805" s="67"/>
      <c r="G6805" s="67"/>
      <c r="H6805" s="67"/>
    </row>
    <row r="6806" spans="1:8" s="2" customFormat="1" x14ac:dyDescent="0.25">
      <c r="A6806" t="s">
        <v>1054</v>
      </c>
      <c r="B6806"/>
      <c r="C6806" t="s">
        <v>951</v>
      </c>
      <c r="D6806"/>
      <c r="E6806" t="s">
        <v>7747</v>
      </c>
      <c r="F6806" s="67"/>
      <c r="G6806" s="67"/>
      <c r="H6806" s="67"/>
    </row>
    <row r="6807" spans="1:8" s="2" customFormat="1" x14ac:dyDescent="0.25">
      <c r="A6807" t="s">
        <v>1054</v>
      </c>
      <c r="B6807"/>
      <c r="C6807" t="s">
        <v>951</v>
      </c>
      <c r="D6807"/>
      <c r="E6807" t="s">
        <v>7761</v>
      </c>
      <c r="F6807" s="67"/>
      <c r="G6807" s="67"/>
      <c r="H6807" s="67"/>
    </row>
    <row r="6808" spans="1:8" s="2" customFormat="1" x14ac:dyDescent="0.25">
      <c r="A6808" t="s">
        <v>1054</v>
      </c>
      <c r="B6808"/>
      <c r="C6808" t="s">
        <v>951</v>
      </c>
      <c r="D6808"/>
      <c r="E6808" t="s">
        <v>7762</v>
      </c>
      <c r="F6808" s="67"/>
      <c r="G6808" s="67"/>
      <c r="H6808" s="67"/>
    </row>
    <row r="6809" spans="1:8" s="2" customFormat="1" x14ac:dyDescent="0.25">
      <c r="A6809" t="s">
        <v>1054</v>
      </c>
      <c r="B6809"/>
      <c r="C6809" t="s">
        <v>951</v>
      </c>
      <c r="D6809"/>
      <c r="E6809" t="s">
        <v>7763</v>
      </c>
      <c r="F6809" s="67"/>
      <c r="G6809" s="67"/>
      <c r="H6809" s="67"/>
    </row>
    <row r="6810" spans="1:8" s="2" customFormat="1" x14ac:dyDescent="0.25">
      <c r="A6810" t="s">
        <v>1054</v>
      </c>
      <c r="B6810"/>
      <c r="C6810" t="s">
        <v>951</v>
      </c>
      <c r="D6810"/>
      <c r="E6810" t="s">
        <v>7764</v>
      </c>
      <c r="F6810" s="67"/>
      <c r="G6810" s="67"/>
      <c r="H6810" s="67"/>
    </row>
    <row r="6811" spans="1:8" s="2" customFormat="1" x14ac:dyDescent="0.25">
      <c r="A6811" t="s">
        <v>1054</v>
      </c>
      <c r="B6811"/>
      <c r="C6811" t="s">
        <v>951</v>
      </c>
      <c r="D6811"/>
      <c r="E6811" t="s">
        <v>7765</v>
      </c>
      <c r="F6811" s="67"/>
      <c r="G6811" s="67"/>
      <c r="H6811" s="67"/>
    </row>
    <row r="6812" spans="1:8" s="2" customFormat="1" x14ac:dyDescent="0.25">
      <c r="A6812" t="s">
        <v>1054</v>
      </c>
      <c r="B6812"/>
      <c r="C6812" t="s">
        <v>951</v>
      </c>
      <c r="D6812"/>
      <c r="E6812" t="s">
        <v>7766</v>
      </c>
      <c r="F6812" s="67"/>
      <c r="G6812" s="67"/>
      <c r="H6812" s="67"/>
    </row>
    <row r="6813" spans="1:8" s="2" customFormat="1" x14ac:dyDescent="0.25">
      <c r="A6813" t="s">
        <v>1054</v>
      </c>
      <c r="B6813"/>
      <c r="C6813" t="s">
        <v>951</v>
      </c>
      <c r="D6813"/>
      <c r="E6813" t="s">
        <v>7767</v>
      </c>
      <c r="F6813" s="67"/>
      <c r="G6813" s="67"/>
      <c r="H6813" s="67"/>
    </row>
    <row r="6814" spans="1:8" s="2" customFormat="1" x14ac:dyDescent="0.25">
      <c r="A6814" t="s">
        <v>1054</v>
      </c>
      <c r="B6814"/>
      <c r="C6814" t="s">
        <v>951</v>
      </c>
      <c r="D6814"/>
      <c r="E6814" t="s">
        <v>7768</v>
      </c>
      <c r="F6814" s="67"/>
      <c r="G6814" s="67"/>
      <c r="H6814" s="67"/>
    </row>
    <row r="6815" spans="1:8" s="2" customFormat="1" x14ac:dyDescent="0.25">
      <c r="A6815" t="s">
        <v>1054</v>
      </c>
      <c r="B6815"/>
      <c r="C6815" t="s">
        <v>951</v>
      </c>
      <c r="D6815"/>
      <c r="E6815" t="s">
        <v>7769</v>
      </c>
      <c r="F6815" s="67"/>
      <c r="G6815" s="67"/>
      <c r="H6815" s="67"/>
    </row>
    <row r="6816" spans="1:8" s="2" customFormat="1" x14ac:dyDescent="0.25">
      <c r="A6816" t="s">
        <v>1054</v>
      </c>
      <c r="B6816"/>
      <c r="C6816" t="s">
        <v>951</v>
      </c>
      <c r="D6816"/>
      <c r="E6816" t="s">
        <v>7770</v>
      </c>
      <c r="F6816" s="67"/>
      <c r="G6816" s="67"/>
      <c r="H6816" s="67"/>
    </row>
    <row r="6817" spans="1:8" s="2" customFormat="1" x14ac:dyDescent="0.25">
      <c r="A6817" t="s">
        <v>1054</v>
      </c>
      <c r="B6817"/>
      <c r="C6817" t="s">
        <v>951</v>
      </c>
      <c r="D6817"/>
      <c r="E6817" t="s">
        <v>7771</v>
      </c>
      <c r="F6817" s="67"/>
      <c r="G6817" s="67"/>
      <c r="H6817" s="67"/>
    </row>
    <row r="6818" spans="1:8" s="2" customFormat="1" x14ac:dyDescent="0.25">
      <c r="A6818" t="s">
        <v>1054</v>
      </c>
      <c r="B6818"/>
      <c r="C6818" t="s">
        <v>951</v>
      </c>
      <c r="D6818"/>
      <c r="E6818" t="s">
        <v>7772</v>
      </c>
      <c r="F6818" s="67"/>
      <c r="G6818" s="67"/>
      <c r="H6818" s="67"/>
    </row>
    <row r="6819" spans="1:8" s="2" customFormat="1" x14ac:dyDescent="0.25">
      <c r="A6819" t="s">
        <v>1054</v>
      </c>
      <c r="B6819"/>
      <c r="C6819" t="s">
        <v>951</v>
      </c>
      <c r="D6819"/>
      <c r="E6819" t="s">
        <v>7773</v>
      </c>
      <c r="F6819" s="67"/>
      <c r="G6819" s="67"/>
      <c r="H6819" s="67"/>
    </row>
    <row r="6820" spans="1:8" s="2" customFormat="1" x14ac:dyDescent="0.25">
      <c r="A6820" t="s">
        <v>1054</v>
      </c>
      <c r="B6820"/>
      <c r="C6820" t="s">
        <v>951</v>
      </c>
      <c r="D6820"/>
      <c r="E6820" t="s">
        <v>7774</v>
      </c>
      <c r="F6820" s="67"/>
      <c r="G6820" s="67"/>
      <c r="H6820" s="67"/>
    </row>
    <row r="6821" spans="1:8" s="2" customFormat="1" x14ac:dyDescent="0.25">
      <c r="A6821" t="s">
        <v>1054</v>
      </c>
      <c r="B6821"/>
      <c r="C6821" t="s">
        <v>951</v>
      </c>
      <c r="D6821"/>
      <c r="E6821" t="s">
        <v>7775</v>
      </c>
      <c r="F6821" s="67"/>
      <c r="G6821" s="67"/>
      <c r="H6821" s="67"/>
    </row>
    <row r="6822" spans="1:8" s="2" customFormat="1" x14ac:dyDescent="0.25">
      <c r="A6822" t="s">
        <v>1054</v>
      </c>
      <c r="B6822"/>
      <c r="C6822" t="s">
        <v>951</v>
      </c>
      <c r="D6822"/>
      <c r="E6822" t="s">
        <v>7776</v>
      </c>
      <c r="F6822" s="67"/>
      <c r="G6822" s="67"/>
      <c r="H6822" s="67"/>
    </row>
    <row r="6823" spans="1:8" s="2" customFormat="1" x14ac:dyDescent="0.25">
      <c r="A6823" t="s">
        <v>1054</v>
      </c>
      <c r="B6823"/>
      <c r="C6823" t="s">
        <v>951</v>
      </c>
      <c r="D6823"/>
      <c r="E6823" t="s">
        <v>7310</v>
      </c>
      <c r="F6823" s="67"/>
      <c r="G6823" s="67"/>
      <c r="H6823" s="67"/>
    </row>
    <row r="6824" spans="1:8" s="2" customFormat="1" x14ac:dyDescent="0.25">
      <c r="A6824" t="s">
        <v>1054</v>
      </c>
      <c r="B6824"/>
      <c r="C6824" t="s">
        <v>951</v>
      </c>
      <c r="D6824"/>
      <c r="E6824" t="s">
        <v>7777</v>
      </c>
      <c r="F6824" s="67"/>
      <c r="G6824" s="67"/>
      <c r="H6824" s="67"/>
    </row>
    <row r="6825" spans="1:8" s="2" customFormat="1" x14ac:dyDescent="0.25">
      <c r="A6825" t="s">
        <v>1054</v>
      </c>
      <c r="B6825"/>
      <c r="C6825" t="s">
        <v>951</v>
      </c>
      <c r="D6825"/>
      <c r="E6825" t="s">
        <v>7778</v>
      </c>
      <c r="F6825" s="67"/>
      <c r="G6825" s="67"/>
      <c r="H6825" s="67"/>
    </row>
    <row r="6826" spans="1:8" s="2" customFormat="1" x14ac:dyDescent="0.25">
      <c r="A6826" t="s">
        <v>1054</v>
      </c>
      <c r="B6826"/>
      <c r="C6826" t="s">
        <v>951</v>
      </c>
      <c r="D6826"/>
      <c r="E6826" t="s">
        <v>7756</v>
      </c>
      <c r="F6826" s="67"/>
      <c r="G6826" s="67"/>
      <c r="H6826" s="67"/>
    </row>
    <row r="6827" spans="1:8" s="2" customFormat="1" x14ac:dyDescent="0.25">
      <c r="A6827" t="s">
        <v>1054</v>
      </c>
      <c r="B6827"/>
      <c r="C6827" t="s">
        <v>951</v>
      </c>
      <c r="D6827"/>
      <c r="E6827" t="s">
        <v>7758</v>
      </c>
      <c r="F6827" s="67"/>
      <c r="G6827" s="67"/>
      <c r="H6827" s="67"/>
    </row>
    <row r="6828" spans="1:8" s="2" customFormat="1" x14ac:dyDescent="0.25">
      <c r="A6828" t="s">
        <v>1054</v>
      </c>
      <c r="B6828"/>
      <c r="C6828" t="s">
        <v>951</v>
      </c>
      <c r="D6828"/>
      <c r="E6828" t="s">
        <v>7779</v>
      </c>
      <c r="F6828" s="67"/>
      <c r="G6828" s="67"/>
      <c r="H6828" s="67"/>
    </row>
    <row r="6829" spans="1:8" s="2" customFormat="1" x14ac:dyDescent="0.25">
      <c r="A6829" t="s">
        <v>1054</v>
      </c>
      <c r="B6829"/>
      <c r="C6829" t="s">
        <v>951</v>
      </c>
      <c r="D6829"/>
      <c r="E6829" t="s">
        <v>7780</v>
      </c>
      <c r="F6829" s="67"/>
      <c r="G6829" s="67"/>
      <c r="H6829" s="67"/>
    </row>
    <row r="6830" spans="1:8" s="2" customFormat="1" x14ac:dyDescent="0.25">
      <c r="A6830" t="s">
        <v>1054</v>
      </c>
      <c r="B6830"/>
      <c r="C6830" t="s">
        <v>951</v>
      </c>
      <c r="D6830"/>
      <c r="E6830" t="s">
        <v>7781</v>
      </c>
      <c r="F6830" s="67"/>
      <c r="G6830" s="67"/>
      <c r="H6830" s="67"/>
    </row>
    <row r="6831" spans="1:8" s="2" customFormat="1" x14ac:dyDescent="0.25">
      <c r="A6831" t="s">
        <v>1054</v>
      </c>
      <c r="B6831"/>
      <c r="C6831" t="s">
        <v>951</v>
      </c>
      <c r="D6831"/>
      <c r="E6831" t="s">
        <v>7782</v>
      </c>
      <c r="F6831" s="67"/>
      <c r="G6831" s="67"/>
      <c r="H6831" s="67"/>
    </row>
    <row r="6832" spans="1:8" s="2" customFormat="1" x14ac:dyDescent="0.25">
      <c r="A6832" t="s">
        <v>1054</v>
      </c>
      <c r="B6832"/>
      <c r="C6832" t="s">
        <v>951</v>
      </c>
      <c r="D6832"/>
      <c r="E6832" t="s">
        <v>7783</v>
      </c>
      <c r="F6832" s="67"/>
      <c r="G6832" s="67"/>
      <c r="H6832" s="67"/>
    </row>
    <row r="6833" spans="1:8" s="2" customFormat="1" x14ac:dyDescent="0.25">
      <c r="A6833" t="s">
        <v>1054</v>
      </c>
      <c r="B6833"/>
      <c r="C6833" t="s">
        <v>951</v>
      </c>
      <c r="D6833"/>
      <c r="E6833" t="s">
        <v>7784</v>
      </c>
      <c r="F6833" s="67"/>
      <c r="G6833" s="67"/>
      <c r="H6833" s="67"/>
    </row>
    <row r="6834" spans="1:8" s="2" customFormat="1" x14ac:dyDescent="0.25">
      <c r="A6834" t="s">
        <v>1054</v>
      </c>
      <c r="B6834"/>
      <c r="C6834" t="s">
        <v>951</v>
      </c>
      <c r="D6834"/>
      <c r="E6834" t="s">
        <v>7785</v>
      </c>
      <c r="F6834" s="67"/>
      <c r="G6834" s="67"/>
      <c r="H6834" s="67"/>
    </row>
    <row r="6835" spans="1:8" s="2" customFormat="1" x14ac:dyDescent="0.25">
      <c r="A6835" t="s">
        <v>1054</v>
      </c>
      <c r="B6835"/>
      <c r="C6835" t="s">
        <v>7786</v>
      </c>
      <c r="D6835" t="s">
        <v>7744</v>
      </c>
      <c r="E6835" t="s">
        <v>7787</v>
      </c>
      <c r="F6835" s="67"/>
      <c r="G6835" s="67"/>
      <c r="H6835" s="67"/>
    </row>
    <row r="6836" spans="1:8" s="2" customFormat="1" x14ac:dyDescent="0.25">
      <c r="A6836" t="s">
        <v>1054</v>
      </c>
      <c r="B6836"/>
      <c r="C6836" t="s">
        <v>954</v>
      </c>
      <c r="D6836"/>
      <c r="E6836" t="s">
        <v>7788</v>
      </c>
      <c r="F6836" s="67"/>
      <c r="G6836" s="67"/>
      <c r="H6836" s="67"/>
    </row>
    <row r="6837" spans="1:8" s="2" customFormat="1" x14ac:dyDescent="0.25">
      <c r="A6837" t="s">
        <v>1054</v>
      </c>
      <c r="B6837"/>
      <c r="C6837" t="s">
        <v>954</v>
      </c>
      <c r="D6837"/>
      <c r="E6837" t="s">
        <v>7789</v>
      </c>
      <c r="F6837" s="67"/>
      <c r="G6837" s="67"/>
      <c r="H6837" s="67"/>
    </row>
    <row r="6838" spans="1:8" s="2" customFormat="1" x14ac:dyDescent="0.25">
      <c r="A6838" t="s">
        <v>1054</v>
      </c>
      <c r="B6838"/>
      <c r="C6838" t="s">
        <v>954</v>
      </c>
      <c r="D6838"/>
      <c r="E6838" t="s">
        <v>7790</v>
      </c>
      <c r="F6838" s="67"/>
      <c r="G6838" s="67"/>
      <c r="H6838" s="67"/>
    </row>
    <row r="6839" spans="1:8" s="2" customFormat="1" x14ac:dyDescent="0.25">
      <c r="A6839" t="s">
        <v>1054</v>
      </c>
      <c r="B6839"/>
      <c r="C6839" t="s">
        <v>954</v>
      </c>
      <c r="D6839"/>
      <c r="E6839" t="s">
        <v>7791</v>
      </c>
      <c r="F6839" s="67"/>
      <c r="G6839" s="67"/>
      <c r="H6839" s="67"/>
    </row>
    <row r="6840" spans="1:8" s="2" customFormat="1" x14ac:dyDescent="0.25">
      <c r="A6840" t="s">
        <v>1054</v>
      </c>
      <c r="B6840"/>
      <c r="C6840" t="s">
        <v>954</v>
      </c>
      <c r="D6840"/>
      <c r="E6840" t="s">
        <v>7792</v>
      </c>
      <c r="F6840" s="67"/>
      <c r="G6840" s="67"/>
      <c r="H6840" s="67"/>
    </row>
    <row r="6841" spans="1:8" s="2" customFormat="1" x14ac:dyDescent="0.25">
      <c r="A6841" t="s">
        <v>1054</v>
      </c>
      <c r="B6841"/>
      <c r="C6841" t="s">
        <v>954</v>
      </c>
      <c r="D6841"/>
      <c r="E6841" t="s">
        <v>7793</v>
      </c>
      <c r="F6841" s="67"/>
      <c r="G6841" s="67"/>
      <c r="H6841" s="67"/>
    </row>
    <row r="6842" spans="1:8" s="2" customFormat="1" x14ac:dyDescent="0.25">
      <c r="A6842" t="s">
        <v>1054</v>
      </c>
      <c r="B6842"/>
      <c r="C6842" t="s">
        <v>954</v>
      </c>
      <c r="D6842"/>
      <c r="E6842" t="s">
        <v>7794</v>
      </c>
      <c r="F6842" s="67"/>
      <c r="G6842" s="67"/>
      <c r="H6842" s="67"/>
    </row>
    <row r="6843" spans="1:8" s="2" customFormat="1" x14ac:dyDescent="0.25">
      <c r="A6843" t="s">
        <v>1054</v>
      </c>
      <c r="B6843"/>
      <c r="C6843" t="s">
        <v>954</v>
      </c>
      <c r="D6843"/>
      <c r="E6843" t="s">
        <v>7795</v>
      </c>
      <c r="F6843" s="67"/>
      <c r="G6843" s="67"/>
      <c r="H6843" s="67"/>
    </row>
    <row r="6844" spans="1:8" s="2" customFormat="1" x14ac:dyDescent="0.25">
      <c r="A6844" t="s">
        <v>1054</v>
      </c>
      <c r="B6844"/>
      <c r="C6844" t="s">
        <v>954</v>
      </c>
      <c r="D6844"/>
      <c r="E6844" t="s">
        <v>7796</v>
      </c>
      <c r="F6844" s="67"/>
      <c r="G6844" s="67"/>
      <c r="H6844" s="67"/>
    </row>
    <row r="6845" spans="1:8" s="2" customFormat="1" x14ac:dyDescent="0.25">
      <c r="A6845" t="s">
        <v>1054</v>
      </c>
      <c r="B6845"/>
      <c r="C6845" t="s">
        <v>954</v>
      </c>
      <c r="D6845"/>
      <c r="E6845" t="s">
        <v>7797</v>
      </c>
      <c r="F6845" s="67"/>
      <c r="G6845" s="67"/>
      <c r="H6845" s="67"/>
    </row>
    <row r="6846" spans="1:8" s="2" customFormat="1" x14ac:dyDescent="0.25">
      <c r="A6846" t="s">
        <v>1054</v>
      </c>
      <c r="B6846"/>
      <c r="C6846" t="s">
        <v>954</v>
      </c>
      <c r="D6846"/>
      <c r="E6846" t="s">
        <v>7798</v>
      </c>
      <c r="F6846" s="67"/>
      <c r="G6846" s="67"/>
      <c r="H6846" s="67"/>
    </row>
    <row r="6847" spans="1:8" s="2" customFormat="1" x14ac:dyDescent="0.25">
      <c r="A6847" t="s">
        <v>1054</v>
      </c>
      <c r="B6847"/>
      <c r="C6847" t="s">
        <v>954</v>
      </c>
      <c r="D6847"/>
      <c r="E6847" t="s">
        <v>6537</v>
      </c>
      <c r="F6847" s="67"/>
      <c r="G6847" s="67"/>
      <c r="H6847" s="67"/>
    </row>
    <row r="6848" spans="1:8" s="2" customFormat="1" x14ac:dyDescent="0.25">
      <c r="A6848" t="s">
        <v>1054</v>
      </c>
      <c r="B6848"/>
      <c r="C6848" t="s">
        <v>954</v>
      </c>
      <c r="D6848"/>
      <c r="E6848" t="s">
        <v>1121</v>
      </c>
      <c r="F6848" s="67"/>
      <c r="G6848" s="67"/>
      <c r="H6848" s="67"/>
    </row>
    <row r="6849" spans="1:8" s="2" customFormat="1" x14ac:dyDescent="0.25">
      <c r="A6849" t="s">
        <v>1054</v>
      </c>
      <c r="B6849"/>
      <c r="C6849" t="s">
        <v>954</v>
      </c>
      <c r="D6849"/>
      <c r="E6849" t="s">
        <v>7799</v>
      </c>
      <c r="F6849" s="67"/>
      <c r="G6849" s="67"/>
      <c r="H6849" s="67"/>
    </row>
    <row r="6850" spans="1:8" s="2" customFormat="1" x14ac:dyDescent="0.25">
      <c r="A6850" t="s">
        <v>1054</v>
      </c>
      <c r="B6850"/>
      <c r="C6850" t="s">
        <v>954</v>
      </c>
      <c r="D6850"/>
      <c r="E6850" t="s">
        <v>7800</v>
      </c>
      <c r="F6850" s="67"/>
      <c r="G6850" s="67"/>
      <c r="H6850" s="67"/>
    </row>
    <row r="6851" spans="1:8" s="2" customFormat="1" x14ac:dyDescent="0.25">
      <c r="A6851" t="s">
        <v>1054</v>
      </c>
      <c r="B6851"/>
      <c r="C6851" t="s">
        <v>954</v>
      </c>
      <c r="D6851"/>
      <c r="E6851" t="s">
        <v>7801</v>
      </c>
      <c r="F6851" s="67"/>
      <c r="G6851" s="67"/>
      <c r="H6851" s="67"/>
    </row>
    <row r="6852" spans="1:8" s="2" customFormat="1" x14ac:dyDescent="0.25">
      <c r="A6852" t="s">
        <v>1054</v>
      </c>
      <c r="B6852"/>
      <c r="C6852" t="s">
        <v>954</v>
      </c>
      <c r="D6852"/>
      <c r="E6852" t="s">
        <v>7802</v>
      </c>
      <c r="F6852" s="67"/>
      <c r="G6852" s="67"/>
      <c r="H6852" s="67"/>
    </row>
    <row r="6853" spans="1:8" s="2" customFormat="1" x14ac:dyDescent="0.25">
      <c r="A6853" t="s">
        <v>1054</v>
      </c>
      <c r="B6853"/>
      <c r="C6853" t="s">
        <v>954</v>
      </c>
      <c r="D6853"/>
      <c r="E6853" t="s">
        <v>7803</v>
      </c>
      <c r="F6853" s="67"/>
      <c r="G6853" s="67"/>
      <c r="H6853" s="67"/>
    </row>
    <row r="6854" spans="1:8" s="2" customFormat="1" x14ac:dyDescent="0.25">
      <c r="A6854" t="s">
        <v>1054</v>
      </c>
      <c r="B6854"/>
      <c r="C6854" t="s">
        <v>954</v>
      </c>
      <c r="D6854"/>
      <c r="E6854" t="s">
        <v>7804</v>
      </c>
      <c r="F6854" s="67"/>
      <c r="G6854" s="67"/>
      <c r="H6854" s="67"/>
    </row>
    <row r="6855" spans="1:8" s="2" customFormat="1" x14ac:dyDescent="0.25">
      <c r="A6855" t="s">
        <v>1054</v>
      </c>
      <c r="B6855"/>
      <c r="C6855" t="s">
        <v>954</v>
      </c>
      <c r="D6855"/>
      <c r="E6855" t="s">
        <v>7805</v>
      </c>
      <c r="F6855" s="67"/>
      <c r="G6855" s="67"/>
      <c r="H6855" s="67"/>
    </row>
    <row r="6856" spans="1:8" s="2" customFormat="1" x14ac:dyDescent="0.25">
      <c r="A6856" t="s">
        <v>1054</v>
      </c>
      <c r="B6856"/>
      <c r="C6856" t="s">
        <v>954</v>
      </c>
      <c r="D6856"/>
      <c r="E6856" t="s">
        <v>7806</v>
      </c>
      <c r="F6856" s="67"/>
      <c r="G6856" s="67"/>
      <c r="H6856" s="67"/>
    </row>
    <row r="6857" spans="1:8" s="2" customFormat="1" x14ac:dyDescent="0.25">
      <c r="A6857" t="s">
        <v>1054</v>
      </c>
      <c r="B6857"/>
      <c r="C6857" t="s">
        <v>954</v>
      </c>
      <c r="D6857"/>
      <c r="E6857" t="s">
        <v>7807</v>
      </c>
      <c r="F6857" s="67"/>
      <c r="G6857" s="67"/>
      <c r="H6857" s="67"/>
    </row>
    <row r="6858" spans="1:8" s="2" customFormat="1" x14ac:dyDescent="0.25">
      <c r="A6858" t="s">
        <v>1054</v>
      </c>
      <c r="B6858"/>
      <c r="C6858" t="s">
        <v>954</v>
      </c>
      <c r="D6858"/>
      <c r="E6858" t="s">
        <v>7808</v>
      </c>
      <c r="F6858" s="67"/>
      <c r="G6858" s="67"/>
      <c r="H6858" s="67"/>
    </row>
    <row r="6859" spans="1:8" s="2" customFormat="1" x14ac:dyDescent="0.25">
      <c r="A6859" t="s">
        <v>1054</v>
      </c>
      <c r="B6859"/>
      <c r="C6859" t="s">
        <v>954</v>
      </c>
      <c r="D6859"/>
      <c r="E6859" t="s">
        <v>7809</v>
      </c>
      <c r="F6859" s="67"/>
      <c r="G6859" s="67"/>
      <c r="H6859" s="67"/>
    </row>
    <row r="6860" spans="1:8" s="2" customFormat="1" x14ac:dyDescent="0.25">
      <c r="A6860" t="s">
        <v>1054</v>
      </c>
      <c r="B6860"/>
      <c r="C6860" t="s">
        <v>954</v>
      </c>
      <c r="D6860"/>
      <c r="E6860" t="s">
        <v>7810</v>
      </c>
      <c r="F6860" s="67"/>
      <c r="G6860" s="67"/>
      <c r="H6860" s="67"/>
    </row>
    <row r="6861" spans="1:8" s="2" customFormat="1" x14ac:dyDescent="0.25">
      <c r="A6861" t="s">
        <v>1054</v>
      </c>
      <c r="B6861"/>
      <c r="C6861" t="s">
        <v>954</v>
      </c>
      <c r="D6861"/>
      <c r="E6861" t="s">
        <v>7811</v>
      </c>
      <c r="F6861" s="67"/>
      <c r="G6861" s="67"/>
      <c r="H6861" s="67"/>
    </row>
    <row r="6862" spans="1:8" s="2" customFormat="1" x14ac:dyDescent="0.25">
      <c r="A6862" t="s">
        <v>1054</v>
      </c>
      <c r="B6862"/>
      <c r="C6862" t="s">
        <v>954</v>
      </c>
      <c r="D6862"/>
      <c r="E6862" t="s">
        <v>7812</v>
      </c>
      <c r="F6862" s="67"/>
      <c r="G6862" s="67"/>
      <c r="H6862" s="67"/>
    </row>
    <row r="6863" spans="1:8" s="2" customFormat="1" x14ac:dyDescent="0.25">
      <c r="A6863" t="s">
        <v>1054</v>
      </c>
      <c r="B6863"/>
      <c r="C6863" t="s">
        <v>954</v>
      </c>
      <c r="D6863"/>
      <c r="E6863" t="s">
        <v>5852</v>
      </c>
      <c r="F6863" s="67"/>
      <c r="G6863" s="67"/>
      <c r="H6863" s="67"/>
    </row>
    <row r="6864" spans="1:8" s="2" customFormat="1" x14ac:dyDescent="0.25">
      <c r="A6864" t="s">
        <v>1054</v>
      </c>
      <c r="B6864"/>
      <c r="C6864" t="s">
        <v>954</v>
      </c>
      <c r="D6864"/>
      <c r="E6864" t="s">
        <v>7813</v>
      </c>
      <c r="F6864" s="67"/>
      <c r="G6864" s="67"/>
      <c r="H6864" s="67"/>
    </row>
    <row r="6865" spans="1:8" s="2" customFormat="1" x14ac:dyDescent="0.25">
      <c r="A6865" t="s">
        <v>1054</v>
      </c>
      <c r="B6865"/>
      <c r="C6865" t="s">
        <v>954</v>
      </c>
      <c r="D6865"/>
      <c r="E6865" t="s">
        <v>7814</v>
      </c>
      <c r="F6865" s="67"/>
      <c r="G6865" s="67"/>
      <c r="H6865" s="67"/>
    </row>
    <row r="6866" spans="1:8" s="2" customFormat="1" x14ac:dyDescent="0.25">
      <c r="A6866" t="s">
        <v>1054</v>
      </c>
      <c r="B6866"/>
      <c r="C6866" t="s">
        <v>954</v>
      </c>
      <c r="D6866"/>
      <c r="E6866" t="s">
        <v>6266</v>
      </c>
      <c r="F6866" s="67"/>
      <c r="G6866" s="67"/>
      <c r="H6866" s="67"/>
    </row>
    <row r="6867" spans="1:8" s="2" customFormat="1" x14ac:dyDescent="0.25">
      <c r="A6867" t="s">
        <v>1054</v>
      </c>
      <c r="B6867"/>
      <c r="C6867" t="s">
        <v>954</v>
      </c>
      <c r="D6867"/>
      <c r="E6867" t="s">
        <v>7815</v>
      </c>
      <c r="F6867" s="67"/>
      <c r="G6867" s="67"/>
      <c r="H6867" s="67"/>
    </row>
    <row r="6868" spans="1:8" s="2" customFormat="1" x14ac:dyDescent="0.25">
      <c r="A6868" t="s">
        <v>1054</v>
      </c>
      <c r="B6868"/>
      <c r="C6868" t="s">
        <v>954</v>
      </c>
      <c r="D6868"/>
      <c r="E6868" t="s">
        <v>7816</v>
      </c>
      <c r="F6868" s="67"/>
      <c r="G6868" s="67"/>
      <c r="H6868" s="67"/>
    </row>
    <row r="6869" spans="1:8" s="2" customFormat="1" x14ac:dyDescent="0.25">
      <c r="A6869" t="s">
        <v>1054</v>
      </c>
      <c r="B6869"/>
      <c r="C6869" t="s">
        <v>954</v>
      </c>
      <c r="D6869"/>
      <c r="E6869" t="s">
        <v>7817</v>
      </c>
      <c r="F6869" s="67"/>
      <c r="G6869" s="67"/>
      <c r="H6869" s="67"/>
    </row>
    <row r="6870" spans="1:8" s="2" customFormat="1" x14ac:dyDescent="0.25">
      <c r="A6870" t="s">
        <v>1054</v>
      </c>
      <c r="B6870"/>
      <c r="C6870" t="s">
        <v>954</v>
      </c>
      <c r="D6870"/>
      <c r="E6870" t="s">
        <v>7818</v>
      </c>
      <c r="F6870" s="67"/>
      <c r="G6870" s="67"/>
      <c r="H6870" s="67"/>
    </row>
    <row r="6871" spans="1:8" s="2" customFormat="1" x14ac:dyDescent="0.25">
      <c r="A6871" t="s">
        <v>1054</v>
      </c>
      <c r="B6871"/>
      <c r="C6871" t="s">
        <v>954</v>
      </c>
      <c r="D6871"/>
      <c r="E6871" t="s">
        <v>7819</v>
      </c>
      <c r="F6871" s="67"/>
      <c r="G6871" s="67"/>
      <c r="H6871" s="67"/>
    </row>
    <row r="6872" spans="1:8" s="2" customFormat="1" x14ac:dyDescent="0.25">
      <c r="A6872" t="s">
        <v>1054</v>
      </c>
      <c r="B6872"/>
      <c r="C6872" t="s">
        <v>954</v>
      </c>
      <c r="D6872"/>
      <c r="E6872" t="s">
        <v>7820</v>
      </c>
      <c r="F6872" s="67"/>
      <c r="G6872" s="67"/>
      <c r="H6872" s="67"/>
    </row>
    <row r="6873" spans="1:8" s="2" customFormat="1" x14ac:dyDescent="0.25">
      <c r="A6873" t="s">
        <v>1054</v>
      </c>
      <c r="B6873"/>
      <c r="C6873" t="s">
        <v>954</v>
      </c>
      <c r="D6873"/>
      <c r="E6873" t="s">
        <v>497</v>
      </c>
      <c r="F6873" s="67"/>
      <c r="G6873" s="67"/>
      <c r="H6873" s="67"/>
    </row>
    <row r="6874" spans="1:8" s="2" customFormat="1" x14ac:dyDescent="0.25">
      <c r="A6874" t="s">
        <v>1054</v>
      </c>
      <c r="B6874"/>
      <c r="C6874" t="s">
        <v>954</v>
      </c>
      <c r="D6874"/>
      <c r="E6874" t="s">
        <v>7821</v>
      </c>
      <c r="F6874" s="67"/>
      <c r="G6874" s="67"/>
      <c r="H6874" s="67"/>
    </row>
    <row r="6875" spans="1:8" s="2" customFormat="1" x14ac:dyDescent="0.25">
      <c r="A6875" t="s">
        <v>1054</v>
      </c>
      <c r="B6875"/>
      <c r="C6875" t="s">
        <v>954</v>
      </c>
      <c r="D6875"/>
      <c r="E6875" t="s">
        <v>7822</v>
      </c>
      <c r="F6875" s="67"/>
      <c r="G6875" s="67"/>
      <c r="H6875" s="67"/>
    </row>
    <row r="6876" spans="1:8" s="2" customFormat="1" x14ac:dyDescent="0.25">
      <c r="A6876" t="s">
        <v>1054</v>
      </c>
      <c r="B6876"/>
      <c r="C6876" t="s">
        <v>954</v>
      </c>
      <c r="D6876"/>
      <c r="E6876" t="s">
        <v>7823</v>
      </c>
      <c r="F6876" s="67"/>
      <c r="G6876" s="67"/>
      <c r="H6876" s="67"/>
    </row>
    <row r="6877" spans="1:8" s="2" customFormat="1" x14ac:dyDescent="0.25">
      <c r="A6877" t="s">
        <v>1054</v>
      </c>
      <c r="B6877"/>
      <c r="C6877" t="s">
        <v>954</v>
      </c>
      <c r="D6877"/>
      <c r="E6877" t="s">
        <v>7824</v>
      </c>
      <c r="F6877" s="67"/>
      <c r="G6877" s="67"/>
      <c r="H6877" s="67"/>
    </row>
    <row r="6878" spans="1:8" s="2" customFormat="1" x14ac:dyDescent="0.25">
      <c r="A6878" t="s">
        <v>1054</v>
      </c>
      <c r="B6878"/>
      <c r="C6878" t="s">
        <v>954</v>
      </c>
      <c r="D6878"/>
      <c r="E6878" t="s">
        <v>7825</v>
      </c>
      <c r="F6878" s="67"/>
      <c r="G6878" s="67"/>
      <c r="H6878" s="67"/>
    </row>
    <row r="6879" spans="1:8" s="2" customFormat="1" x14ac:dyDescent="0.25">
      <c r="A6879" t="s">
        <v>1054</v>
      </c>
      <c r="B6879"/>
      <c r="C6879" t="s">
        <v>954</v>
      </c>
      <c r="D6879"/>
      <c r="E6879" t="s">
        <v>7826</v>
      </c>
      <c r="F6879" s="67"/>
      <c r="G6879" s="67"/>
      <c r="H6879" s="67"/>
    </row>
    <row r="6880" spans="1:8" s="2" customFormat="1" x14ac:dyDescent="0.25">
      <c r="A6880" t="s">
        <v>1054</v>
      </c>
      <c r="B6880"/>
      <c r="C6880" t="s">
        <v>954</v>
      </c>
      <c r="D6880"/>
      <c r="E6880" t="s">
        <v>7827</v>
      </c>
      <c r="F6880" s="67"/>
      <c r="G6880" s="67"/>
      <c r="H6880" s="67"/>
    </row>
    <row r="6881" spans="1:8" s="2" customFormat="1" x14ac:dyDescent="0.25">
      <c r="A6881" t="s">
        <v>1054</v>
      </c>
      <c r="B6881"/>
      <c r="C6881" t="s">
        <v>954</v>
      </c>
      <c r="D6881"/>
      <c r="E6881" t="s">
        <v>7828</v>
      </c>
      <c r="F6881" s="67"/>
      <c r="G6881" s="67"/>
      <c r="H6881" s="67"/>
    </row>
    <row r="6882" spans="1:8" s="2" customFormat="1" x14ac:dyDescent="0.25">
      <c r="A6882" t="s">
        <v>1054</v>
      </c>
      <c r="B6882"/>
      <c r="C6882" t="s">
        <v>514</v>
      </c>
      <c r="D6882"/>
      <c r="E6882" t="s">
        <v>7829</v>
      </c>
      <c r="F6882" s="67"/>
      <c r="G6882" s="67"/>
      <c r="H6882" s="67"/>
    </row>
    <row r="6883" spans="1:8" s="2" customFormat="1" x14ac:dyDescent="0.25">
      <c r="A6883" t="s">
        <v>1054</v>
      </c>
      <c r="B6883"/>
      <c r="C6883" t="s">
        <v>514</v>
      </c>
      <c r="D6883"/>
      <c r="E6883" t="s">
        <v>7830</v>
      </c>
      <c r="F6883" s="67"/>
      <c r="G6883" s="67"/>
      <c r="H6883" s="67"/>
    </row>
    <row r="6884" spans="1:8" s="2" customFormat="1" x14ac:dyDescent="0.25">
      <c r="A6884" t="s">
        <v>1054</v>
      </c>
      <c r="B6884"/>
      <c r="C6884" t="s">
        <v>514</v>
      </c>
      <c r="D6884"/>
      <c r="E6884" t="s">
        <v>7831</v>
      </c>
      <c r="F6884" s="67"/>
      <c r="G6884" s="67"/>
      <c r="H6884" s="67"/>
    </row>
    <row r="6885" spans="1:8" s="2" customFormat="1" x14ac:dyDescent="0.25">
      <c r="A6885" t="s">
        <v>1054</v>
      </c>
      <c r="B6885"/>
      <c r="C6885" t="s">
        <v>514</v>
      </c>
      <c r="D6885"/>
      <c r="E6885" t="s">
        <v>7832</v>
      </c>
      <c r="F6885" s="67"/>
      <c r="G6885" s="67"/>
      <c r="H6885" s="67"/>
    </row>
    <row r="6886" spans="1:8" s="2" customFormat="1" x14ac:dyDescent="0.25">
      <c r="A6886" t="s">
        <v>1054</v>
      </c>
      <c r="B6886"/>
      <c r="C6886" t="s">
        <v>514</v>
      </c>
      <c r="D6886"/>
      <c r="E6886" t="s">
        <v>7833</v>
      </c>
      <c r="F6886" s="67"/>
      <c r="G6886" s="67"/>
      <c r="H6886" s="67"/>
    </row>
    <row r="6887" spans="1:8" s="2" customFormat="1" x14ac:dyDescent="0.25">
      <c r="A6887" t="s">
        <v>1054</v>
      </c>
      <c r="B6887"/>
      <c r="C6887" t="s">
        <v>514</v>
      </c>
      <c r="D6887"/>
      <c r="E6887" t="s">
        <v>7834</v>
      </c>
      <c r="F6887" s="67"/>
      <c r="G6887" s="67"/>
      <c r="H6887" s="67"/>
    </row>
    <row r="6888" spans="1:8" s="2" customFormat="1" x14ac:dyDescent="0.25">
      <c r="A6888" t="s">
        <v>1054</v>
      </c>
      <c r="B6888"/>
      <c r="C6888" t="s">
        <v>514</v>
      </c>
      <c r="D6888"/>
      <c r="E6888" t="s">
        <v>7835</v>
      </c>
      <c r="F6888" s="67"/>
      <c r="G6888" s="67"/>
      <c r="H6888" s="67"/>
    </row>
    <row r="6889" spans="1:8" s="2" customFormat="1" x14ac:dyDescent="0.25">
      <c r="A6889" t="s">
        <v>1054</v>
      </c>
      <c r="B6889"/>
      <c r="C6889" t="s">
        <v>514</v>
      </c>
      <c r="D6889"/>
      <c r="E6889" t="s">
        <v>7836</v>
      </c>
      <c r="F6889" s="67"/>
      <c r="G6889" s="67"/>
      <c r="H6889" s="67"/>
    </row>
    <row r="6890" spans="1:8" s="2" customFormat="1" x14ac:dyDescent="0.25">
      <c r="A6890" t="s">
        <v>1054</v>
      </c>
      <c r="B6890"/>
      <c r="C6890" t="s">
        <v>514</v>
      </c>
      <c r="D6890"/>
      <c r="E6890" t="s">
        <v>7837</v>
      </c>
      <c r="F6890" s="67"/>
      <c r="G6890" s="67"/>
      <c r="H6890" s="67"/>
    </row>
    <row r="6891" spans="1:8" s="2" customFormat="1" x14ac:dyDescent="0.25">
      <c r="A6891" t="s">
        <v>1054</v>
      </c>
      <c r="B6891"/>
      <c r="C6891" t="s">
        <v>514</v>
      </c>
      <c r="D6891"/>
      <c r="E6891" t="s">
        <v>7838</v>
      </c>
      <c r="F6891" s="67"/>
      <c r="G6891" s="67"/>
      <c r="H6891" s="67"/>
    </row>
    <row r="6892" spans="1:8" s="2" customFormat="1" x14ac:dyDescent="0.25">
      <c r="A6892" t="s">
        <v>1054</v>
      </c>
      <c r="B6892"/>
      <c r="C6892" t="s">
        <v>514</v>
      </c>
      <c r="D6892"/>
      <c r="E6892" t="s">
        <v>7839</v>
      </c>
      <c r="F6892" s="67"/>
      <c r="G6892" s="67"/>
      <c r="H6892" s="67"/>
    </row>
    <row r="6893" spans="1:8" s="2" customFormat="1" x14ac:dyDescent="0.25">
      <c r="A6893" t="s">
        <v>1054</v>
      </c>
      <c r="B6893"/>
      <c r="C6893" t="s">
        <v>514</v>
      </c>
      <c r="D6893"/>
      <c r="E6893" t="s">
        <v>7840</v>
      </c>
      <c r="F6893" s="67"/>
      <c r="G6893" s="67"/>
      <c r="H6893" s="67"/>
    </row>
    <row r="6894" spans="1:8" s="2" customFormat="1" x14ac:dyDescent="0.25">
      <c r="A6894" t="s">
        <v>1054</v>
      </c>
      <c r="B6894"/>
      <c r="C6894" t="s">
        <v>514</v>
      </c>
      <c r="D6894"/>
      <c r="E6894" t="s">
        <v>7840</v>
      </c>
      <c r="F6894" s="67"/>
      <c r="G6894" s="67"/>
      <c r="H6894" s="67"/>
    </row>
    <row r="6895" spans="1:8" s="2" customFormat="1" x14ac:dyDescent="0.25">
      <c r="A6895" t="s">
        <v>1054</v>
      </c>
      <c r="B6895"/>
      <c r="C6895" t="s">
        <v>514</v>
      </c>
      <c r="D6895"/>
      <c r="E6895" t="s">
        <v>7841</v>
      </c>
      <c r="F6895" s="67"/>
      <c r="G6895" s="67"/>
      <c r="H6895" s="67"/>
    </row>
    <row r="6896" spans="1:8" s="2" customFormat="1" x14ac:dyDescent="0.25">
      <c r="A6896" t="s">
        <v>1054</v>
      </c>
      <c r="B6896"/>
      <c r="C6896" t="s">
        <v>514</v>
      </c>
      <c r="D6896"/>
      <c r="E6896" t="s">
        <v>7842</v>
      </c>
      <c r="F6896" s="67"/>
      <c r="G6896" s="67"/>
      <c r="H6896" s="67"/>
    </row>
    <row r="6897" spans="1:8" s="2" customFormat="1" x14ac:dyDescent="0.25">
      <c r="A6897" t="s">
        <v>1054</v>
      </c>
      <c r="B6897"/>
      <c r="C6897" t="s">
        <v>514</v>
      </c>
      <c r="D6897"/>
      <c r="E6897" t="s">
        <v>7843</v>
      </c>
      <c r="F6897" s="67"/>
      <c r="G6897" s="67"/>
      <c r="H6897" s="67"/>
    </row>
    <row r="6898" spans="1:8" s="2" customFormat="1" x14ac:dyDescent="0.25">
      <c r="A6898" t="s">
        <v>1054</v>
      </c>
      <c r="B6898"/>
      <c r="C6898" t="s">
        <v>514</v>
      </c>
      <c r="D6898"/>
      <c r="E6898" t="s">
        <v>7844</v>
      </c>
      <c r="F6898" s="67"/>
      <c r="G6898" s="67"/>
      <c r="H6898" s="67"/>
    </row>
    <row r="6899" spans="1:8" s="2" customFormat="1" x14ac:dyDescent="0.25">
      <c r="A6899" t="s">
        <v>1054</v>
      </c>
      <c r="B6899"/>
      <c r="C6899" t="s">
        <v>514</v>
      </c>
      <c r="D6899"/>
      <c r="E6899" t="s">
        <v>7845</v>
      </c>
      <c r="F6899" s="67"/>
      <c r="G6899" s="67"/>
      <c r="H6899" s="67"/>
    </row>
    <row r="6900" spans="1:8" s="2" customFormat="1" x14ac:dyDescent="0.25">
      <c r="A6900" t="s">
        <v>1054</v>
      </c>
      <c r="B6900"/>
      <c r="C6900" t="s">
        <v>514</v>
      </c>
      <c r="D6900"/>
      <c r="E6900" t="s">
        <v>5689</v>
      </c>
      <c r="F6900" s="67"/>
      <c r="G6900" s="67"/>
      <c r="H6900" s="67"/>
    </row>
    <row r="6901" spans="1:8" s="2" customFormat="1" x14ac:dyDescent="0.25">
      <c r="A6901" t="s">
        <v>1054</v>
      </c>
      <c r="B6901"/>
      <c r="C6901" t="s">
        <v>514</v>
      </c>
      <c r="D6901"/>
      <c r="E6901" t="s">
        <v>7846</v>
      </c>
      <c r="F6901" s="67"/>
      <c r="G6901" s="67"/>
      <c r="H6901" s="67"/>
    </row>
    <row r="6902" spans="1:8" s="2" customFormat="1" x14ac:dyDescent="0.25">
      <c r="A6902" t="s">
        <v>1054</v>
      </c>
      <c r="B6902"/>
      <c r="C6902" t="s">
        <v>514</v>
      </c>
      <c r="D6902"/>
      <c r="E6902" t="s">
        <v>7847</v>
      </c>
      <c r="F6902" s="67"/>
      <c r="G6902" s="67"/>
      <c r="H6902" s="67"/>
    </row>
    <row r="6903" spans="1:8" s="2" customFormat="1" x14ac:dyDescent="0.25">
      <c r="A6903" t="s">
        <v>1054</v>
      </c>
      <c r="B6903"/>
      <c r="C6903" t="s">
        <v>514</v>
      </c>
      <c r="D6903"/>
      <c r="E6903" t="s">
        <v>7848</v>
      </c>
      <c r="F6903" s="67"/>
      <c r="G6903" s="67"/>
      <c r="H6903" s="67"/>
    </row>
    <row r="6904" spans="1:8" s="2" customFormat="1" x14ac:dyDescent="0.25">
      <c r="A6904" t="s">
        <v>1054</v>
      </c>
      <c r="B6904"/>
      <c r="C6904" t="s">
        <v>514</v>
      </c>
      <c r="D6904"/>
      <c r="E6904" t="s">
        <v>7849</v>
      </c>
      <c r="F6904" s="67"/>
      <c r="G6904" s="67"/>
      <c r="H6904" s="67"/>
    </row>
    <row r="6905" spans="1:8" s="2" customFormat="1" x14ac:dyDescent="0.25">
      <c r="A6905" t="s">
        <v>1054</v>
      </c>
      <c r="B6905"/>
      <c r="C6905" t="s">
        <v>959</v>
      </c>
      <c r="D6905" t="s">
        <v>7586</v>
      </c>
      <c r="E6905" t="s">
        <v>7850</v>
      </c>
      <c r="F6905" s="67"/>
      <c r="G6905" s="67"/>
      <c r="H6905" s="67"/>
    </row>
    <row r="6906" spans="1:8" s="2" customFormat="1" x14ac:dyDescent="0.25">
      <c r="A6906" t="s">
        <v>1054</v>
      </c>
      <c r="B6906"/>
      <c r="C6906" t="s">
        <v>959</v>
      </c>
      <c r="D6906" t="s">
        <v>7586</v>
      </c>
      <c r="E6906" t="s">
        <v>7851</v>
      </c>
      <c r="F6906" s="67"/>
      <c r="G6906" s="67"/>
      <c r="H6906" s="67"/>
    </row>
    <row r="6907" spans="1:8" s="2" customFormat="1" x14ac:dyDescent="0.25">
      <c r="A6907" t="s">
        <v>1054</v>
      </c>
      <c r="B6907"/>
      <c r="C6907" t="s">
        <v>959</v>
      </c>
      <c r="D6907" t="s">
        <v>7586</v>
      </c>
      <c r="E6907" t="s">
        <v>7852</v>
      </c>
      <c r="F6907" s="67"/>
      <c r="G6907" s="67"/>
      <c r="H6907" s="67"/>
    </row>
    <row r="6908" spans="1:8" s="2" customFormat="1" x14ac:dyDescent="0.25">
      <c r="A6908" t="s">
        <v>1054</v>
      </c>
      <c r="B6908"/>
      <c r="C6908" t="s">
        <v>959</v>
      </c>
      <c r="D6908" t="s">
        <v>7586</v>
      </c>
      <c r="E6908" t="s">
        <v>7853</v>
      </c>
      <c r="F6908" s="67"/>
      <c r="G6908" s="67"/>
      <c r="H6908" s="67"/>
    </row>
    <row r="6909" spans="1:8" s="2" customFormat="1" x14ac:dyDescent="0.25">
      <c r="A6909" t="s">
        <v>1054</v>
      </c>
      <c r="B6909"/>
      <c r="C6909" t="s">
        <v>959</v>
      </c>
      <c r="D6909" t="s">
        <v>7586</v>
      </c>
      <c r="E6909" t="s">
        <v>7854</v>
      </c>
      <c r="F6909" s="67"/>
      <c r="G6909" s="67"/>
      <c r="H6909" s="67"/>
    </row>
    <row r="6910" spans="1:8" s="2" customFormat="1" x14ac:dyDescent="0.25">
      <c r="A6910" t="s">
        <v>1054</v>
      </c>
      <c r="B6910"/>
      <c r="C6910" t="s">
        <v>959</v>
      </c>
      <c r="D6910" t="s">
        <v>7586</v>
      </c>
      <c r="E6910" t="s">
        <v>7855</v>
      </c>
      <c r="F6910" s="67"/>
      <c r="G6910" s="67"/>
      <c r="H6910" s="67"/>
    </row>
    <row r="6911" spans="1:8" s="2" customFormat="1" x14ac:dyDescent="0.25">
      <c r="A6911" t="s">
        <v>1054</v>
      </c>
      <c r="B6911"/>
      <c r="C6911" t="s">
        <v>959</v>
      </c>
      <c r="D6911" t="s">
        <v>7586</v>
      </c>
      <c r="E6911" t="s">
        <v>7856</v>
      </c>
      <c r="F6911" s="67"/>
      <c r="G6911" s="67"/>
      <c r="H6911" s="67"/>
    </row>
    <row r="6912" spans="1:8" s="2" customFormat="1" x14ac:dyDescent="0.25">
      <c r="A6912" t="s">
        <v>1054</v>
      </c>
      <c r="B6912"/>
      <c r="C6912" t="s">
        <v>959</v>
      </c>
      <c r="D6912" t="s">
        <v>7586</v>
      </c>
      <c r="E6912" t="s">
        <v>7857</v>
      </c>
      <c r="F6912" s="67"/>
      <c r="G6912" s="67"/>
      <c r="H6912" s="67"/>
    </row>
    <row r="6913" spans="1:8" s="2" customFormat="1" x14ac:dyDescent="0.25">
      <c r="A6913" t="s">
        <v>1054</v>
      </c>
      <c r="B6913"/>
      <c r="C6913" t="s">
        <v>959</v>
      </c>
      <c r="D6913" t="s">
        <v>7586</v>
      </c>
      <c r="E6913" t="s">
        <v>7858</v>
      </c>
      <c r="F6913" s="67"/>
      <c r="G6913" s="67"/>
      <c r="H6913" s="67"/>
    </row>
    <row r="6914" spans="1:8" s="2" customFormat="1" x14ac:dyDescent="0.25">
      <c r="A6914" t="s">
        <v>1054</v>
      </c>
      <c r="B6914"/>
      <c r="C6914" t="s">
        <v>959</v>
      </c>
      <c r="D6914"/>
      <c r="E6914" t="s">
        <v>7859</v>
      </c>
      <c r="F6914" s="67"/>
      <c r="G6914" s="67"/>
      <c r="H6914" s="67"/>
    </row>
    <row r="6915" spans="1:8" s="2" customFormat="1" x14ac:dyDescent="0.25">
      <c r="A6915" t="s">
        <v>1054</v>
      </c>
      <c r="B6915"/>
      <c r="C6915" t="s">
        <v>959</v>
      </c>
      <c r="D6915"/>
      <c r="E6915" t="s">
        <v>7860</v>
      </c>
      <c r="F6915" s="67"/>
      <c r="G6915" s="67"/>
      <c r="H6915" s="67"/>
    </row>
    <row r="6916" spans="1:8" s="2" customFormat="1" x14ac:dyDescent="0.25">
      <c r="A6916" t="s">
        <v>1054</v>
      </c>
      <c r="B6916"/>
      <c r="C6916" t="s">
        <v>959</v>
      </c>
      <c r="D6916"/>
      <c r="E6916" t="s">
        <v>7861</v>
      </c>
      <c r="F6916" s="67"/>
      <c r="G6916" s="67"/>
      <c r="H6916" s="67"/>
    </row>
    <row r="6917" spans="1:8" s="2" customFormat="1" x14ac:dyDescent="0.25">
      <c r="A6917" t="s">
        <v>1054</v>
      </c>
      <c r="B6917"/>
      <c r="C6917" t="s">
        <v>959</v>
      </c>
      <c r="D6917"/>
      <c r="E6917" t="s">
        <v>7862</v>
      </c>
      <c r="F6917" s="67"/>
      <c r="G6917" s="67"/>
      <c r="H6917" s="67"/>
    </row>
    <row r="6918" spans="1:8" s="2" customFormat="1" x14ac:dyDescent="0.25">
      <c r="A6918" t="s">
        <v>1054</v>
      </c>
      <c r="B6918"/>
      <c r="C6918" t="s">
        <v>959</v>
      </c>
      <c r="D6918"/>
      <c r="E6918" t="s">
        <v>7863</v>
      </c>
      <c r="F6918" s="67"/>
      <c r="G6918" s="67"/>
      <c r="H6918" s="67"/>
    </row>
    <row r="6919" spans="1:8" s="2" customFormat="1" x14ac:dyDescent="0.25">
      <c r="A6919" t="s">
        <v>1054</v>
      </c>
      <c r="B6919"/>
      <c r="C6919" t="s">
        <v>959</v>
      </c>
      <c r="D6919"/>
      <c r="E6919" t="s">
        <v>7864</v>
      </c>
      <c r="F6919" s="67"/>
      <c r="G6919" s="67"/>
      <c r="H6919" s="67"/>
    </row>
    <row r="6920" spans="1:8" s="2" customFormat="1" x14ac:dyDescent="0.25">
      <c r="A6920" t="s">
        <v>1054</v>
      </c>
      <c r="B6920"/>
      <c r="C6920" t="s">
        <v>959</v>
      </c>
      <c r="D6920"/>
      <c r="E6920" t="s">
        <v>7865</v>
      </c>
      <c r="F6920" s="67"/>
      <c r="G6920" s="67"/>
      <c r="H6920" s="67"/>
    </row>
    <row r="6921" spans="1:8" s="2" customFormat="1" x14ac:dyDescent="0.25">
      <c r="A6921" t="s">
        <v>1054</v>
      </c>
      <c r="B6921"/>
      <c r="C6921" t="s">
        <v>959</v>
      </c>
      <c r="D6921"/>
      <c r="E6921" t="s">
        <v>7866</v>
      </c>
      <c r="F6921" s="67"/>
      <c r="G6921" s="67"/>
      <c r="H6921" s="67"/>
    </row>
    <row r="6922" spans="1:8" s="2" customFormat="1" x14ac:dyDescent="0.25">
      <c r="A6922" t="s">
        <v>1054</v>
      </c>
      <c r="B6922"/>
      <c r="C6922" t="s">
        <v>959</v>
      </c>
      <c r="D6922"/>
      <c r="E6922" t="s">
        <v>7867</v>
      </c>
      <c r="F6922" s="67"/>
      <c r="G6922" s="67"/>
      <c r="H6922" s="67"/>
    </row>
    <row r="6923" spans="1:8" s="2" customFormat="1" x14ac:dyDescent="0.25">
      <c r="A6923" t="s">
        <v>1054</v>
      </c>
      <c r="B6923"/>
      <c r="C6923" t="s">
        <v>959</v>
      </c>
      <c r="D6923"/>
      <c r="E6923" t="s">
        <v>7868</v>
      </c>
      <c r="F6923" s="67"/>
      <c r="G6923" s="67"/>
      <c r="H6923" s="67"/>
    </row>
    <row r="6924" spans="1:8" s="2" customFormat="1" x14ac:dyDescent="0.25">
      <c r="A6924" t="s">
        <v>1054</v>
      </c>
      <c r="B6924"/>
      <c r="C6924" t="s">
        <v>959</v>
      </c>
      <c r="D6924"/>
      <c r="E6924" t="s">
        <v>7869</v>
      </c>
      <c r="F6924" s="67"/>
      <c r="G6924" s="67"/>
      <c r="H6924" s="67"/>
    </row>
    <row r="6925" spans="1:8" s="2" customFormat="1" x14ac:dyDescent="0.25">
      <c r="A6925" t="s">
        <v>1054</v>
      </c>
      <c r="B6925"/>
      <c r="C6925" t="s">
        <v>959</v>
      </c>
      <c r="D6925"/>
      <c r="E6925" t="s">
        <v>7870</v>
      </c>
      <c r="F6925" s="67"/>
      <c r="G6925" s="67"/>
      <c r="H6925" s="67"/>
    </row>
    <row r="6926" spans="1:8" s="2" customFormat="1" x14ac:dyDescent="0.25">
      <c r="A6926" t="s">
        <v>1054</v>
      </c>
      <c r="B6926"/>
      <c r="C6926" t="s">
        <v>959</v>
      </c>
      <c r="D6926"/>
      <c r="E6926" t="s">
        <v>7871</v>
      </c>
      <c r="F6926" s="67"/>
      <c r="G6926" s="67"/>
      <c r="H6926" s="67"/>
    </row>
    <row r="6927" spans="1:8" s="2" customFormat="1" x14ac:dyDescent="0.25">
      <c r="A6927" t="s">
        <v>1054</v>
      </c>
      <c r="B6927"/>
      <c r="C6927" t="s">
        <v>959</v>
      </c>
      <c r="D6927"/>
      <c r="E6927" t="s">
        <v>7872</v>
      </c>
      <c r="F6927" s="67"/>
      <c r="G6927" s="67"/>
      <c r="H6927" s="67"/>
    </row>
    <row r="6928" spans="1:8" s="2" customFormat="1" x14ac:dyDescent="0.25">
      <c r="A6928" t="s">
        <v>1054</v>
      </c>
      <c r="B6928"/>
      <c r="C6928" t="s">
        <v>959</v>
      </c>
      <c r="D6928"/>
      <c r="E6928" t="s">
        <v>7873</v>
      </c>
      <c r="F6928" s="67"/>
      <c r="G6928" s="67"/>
      <c r="H6928" s="67"/>
    </row>
    <row r="6929" spans="1:8" s="2" customFormat="1" x14ac:dyDescent="0.25">
      <c r="A6929" t="s">
        <v>1054</v>
      </c>
      <c r="B6929"/>
      <c r="C6929" t="s">
        <v>959</v>
      </c>
      <c r="D6929"/>
      <c r="E6929" t="s">
        <v>7874</v>
      </c>
      <c r="F6929" s="67"/>
      <c r="G6929" s="67"/>
      <c r="H6929" s="67"/>
    </row>
    <row r="6930" spans="1:8" s="2" customFormat="1" x14ac:dyDescent="0.25">
      <c r="A6930" t="s">
        <v>1054</v>
      </c>
      <c r="B6930"/>
      <c r="C6930" t="s">
        <v>959</v>
      </c>
      <c r="D6930"/>
      <c r="E6930" t="s">
        <v>7875</v>
      </c>
      <c r="F6930" s="67"/>
      <c r="G6930" s="67"/>
      <c r="H6930" s="67"/>
    </row>
    <row r="6931" spans="1:8" s="2" customFormat="1" x14ac:dyDescent="0.25">
      <c r="A6931" t="s">
        <v>1054</v>
      </c>
      <c r="B6931"/>
      <c r="C6931" t="s">
        <v>959</v>
      </c>
      <c r="D6931"/>
      <c r="E6931" t="s">
        <v>7876</v>
      </c>
      <c r="F6931" s="67"/>
      <c r="G6931" s="67"/>
      <c r="H6931" s="67"/>
    </row>
    <row r="6932" spans="1:8" s="2" customFormat="1" x14ac:dyDescent="0.25">
      <c r="A6932" t="s">
        <v>1054</v>
      </c>
      <c r="B6932"/>
      <c r="C6932" t="s">
        <v>959</v>
      </c>
      <c r="D6932"/>
      <c r="E6932" t="s">
        <v>7877</v>
      </c>
      <c r="F6932" s="67"/>
      <c r="G6932" s="67"/>
      <c r="H6932" s="67"/>
    </row>
    <row r="6933" spans="1:8" s="2" customFormat="1" x14ac:dyDescent="0.25">
      <c r="A6933" t="s">
        <v>1054</v>
      </c>
      <c r="B6933"/>
      <c r="C6933" t="s">
        <v>959</v>
      </c>
      <c r="D6933"/>
      <c r="E6933" t="s">
        <v>7878</v>
      </c>
      <c r="F6933" s="67"/>
      <c r="G6933" s="67"/>
      <c r="H6933" s="67"/>
    </row>
    <row r="6934" spans="1:8" s="2" customFormat="1" x14ac:dyDescent="0.25">
      <c r="A6934" t="s">
        <v>1054</v>
      </c>
      <c r="B6934"/>
      <c r="C6934" t="s">
        <v>959</v>
      </c>
      <c r="D6934"/>
      <c r="E6934" t="s">
        <v>7879</v>
      </c>
      <c r="F6934" s="67"/>
      <c r="G6934" s="67"/>
      <c r="H6934" s="67"/>
    </row>
    <row r="6935" spans="1:8" s="2" customFormat="1" x14ac:dyDescent="0.25">
      <c r="A6935" t="s">
        <v>1054</v>
      </c>
      <c r="B6935"/>
      <c r="C6935" t="s">
        <v>959</v>
      </c>
      <c r="D6935"/>
      <c r="E6935" t="s">
        <v>7880</v>
      </c>
      <c r="F6935" s="67"/>
      <c r="G6935" s="67"/>
      <c r="H6935" s="67"/>
    </row>
    <row r="6936" spans="1:8" s="2" customFormat="1" x14ac:dyDescent="0.25">
      <c r="A6936" t="s">
        <v>1054</v>
      </c>
      <c r="B6936"/>
      <c r="C6936" t="s">
        <v>959</v>
      </c>
      <c r="D6936"/>
      <c r="E6936" t="s">
        <v>7881</v>
      </c>
      <c r="F6936" s="67"/>
      <c r="G6936" s="67"/>
      <c r="H6936" s="67"/>
    </row>
    <row r="6937" spans="1:8" s="2" customFormat="1" x14ac:dyDescent="0.25">
      <c r="A6937" t="s">
        <v>1054</v>
      </c>
      <c r="B6937"/>
      <c r="C6937" t="s">
        <v>959</v>
      </c>
      <c r="D6937"/>
      <c r="E6937" t="s">
        <v>7882</v>
      </c>
      <c r="F6937" s="67"/>
      <c r="G6937" s="67"/>
      <c r="H6937" s="67"/>
    </row>
    <row r="6938" spans="1:8" s="2" customFormat="1" x14ac:dyDescent="0.25">
      <c r="A6938" t="s">
        <v>1054</v>
      </c>
      <c r="B6938"/>
      <c r="C6938" t="s">
        <v>959</v>
      </c>
      <c r="D6938"/>
      <c r="E6938" t="s">
        <v>7883</v>
      </c>
      <c r="F6938" s="67"/>
      <c r="G6938" s="67"/>
      <c r="H6938" s="67"/>
    </row>
    <row r="6939" spans="1:8" s="2" customFormat="1" x14ac:dyDescent="0.25">
      <c r="A6939" t="s">
        <v>1054</v>
      </c>
      <c r="B6939"/>
      <c r="C6939" t="s">
        <v>959</v>
      </c>
      <c r="D6939"/>
      <c r="E6939" t="s">
        <v>7884</v>
      </c>
      <c r="F6939" s="67"/>
      <c r="G6939" s="67"/>
      <c r="H6939" s="67"/>
    </row>
    <row r="6940" spans="1:8" s="2" customFormat="1" x14ac:dyDescent="0.25">
      <c r="A6940" t="s">
        <v>1054</v>
      </c>
      <c r="B6940"/>
      <c r="C6940" t="s">
        <v>959</v>
      </c>
      <c r="D6940"/>
      <c r="E6940" t="s">
        <v>7885</v>
      </c>
      <c r="F6940" s="67"/>
      <c r="G6940" s="67"/>
      <c r="H6940" s="67"/>
    </row>
    <row r="6941" spans="1:8" s="2" customFormat="1" x14ac:dyDescent="0.25">
      <c r="A6941" t="s">
        <v>1054</v>
      </c>
      <c r="B6941"/>
      <c r="C6941" t="s">
        <v>959</v>
      </c>
      <c r="D6941"/>
      <c r="E6941" t="s">
        <v>7886</v>
      </c>
      <c r="F6941" s="67"/>
      <c r="G6941" s="67"/>
      <c r="H6941" s="67"/>
    </row>
    <row r="6942" spans="1:8" s="2" customFormat="1" x14ac:dyDescent="0.25">
      <c r="A6942" t="s">
        <v>1054</v>
      </c>
      <c r="B6942"/>
      <c r="C6942" t="s">
        <v>959</v>
      </c>
      <c r="D6942"/>
      <c r="E6942" t="s">
        <v>7887</v>
      </c>
      <c r="F6942" s="67"/>
      <c r="G6942" s="67"/>
      <c r="H6942" s="67"/>
    </row>
    <row r="6943" spans="1:8" s="2" customFormat="1" x14ac:dyDescent="0.25">
      <c r="A6943" t="s">
        <v>1054</v>
      </c>
      <c r="B6943"/>
      <c r="C6943" t="s">
        <v>959</v>
      </c>
      <c r="D6943"/>
      <c r="E6943" t="s">
        <v>7888</v>
      </c>
      <c r="F6943" s="67"/>
      <c r="G6943" s="67"/>
      <c r="H6943" s="67"/>
    </row>
    <row r="6944" spans="1:8" s="2" customFormat="1" x14ac:dyDescent="0.25">
      <c r="A6944" t="s">
        <v>1054</v>
      </c>
      <c r="B6944"/>
      <c r="C6944" t="s">
        <v>959</v>
      </c>
      <c r="D6944"/>
      <c r="E6944" t="s">
        <v>7889</v>
      </c>
      <c r="F6944" s="67"/>
      <c r="G6944" s="67"/>
      <c r="H6944" s="67"/>
    </row>
    <row r="6945" spans="1:8" s="2" customFormat="1" x14ac:dyDescent="0.25">
      <c r="A6945" t="s">
        <v>1054</v>
      </c>
      <c r="B6945"/>
      <c r="C6945" t="s">
        <v>959</v>
      </c>
      <c r="D6945"/>
      <c r="E6945" t="s">
        <v>7890</v>
      </c>
      <c r="F6945" s="67"/>
      <c r="G6945" s="67"/>
      <c r="H6945" s="67"/>
    </row>
    <row r="6946" spans="1:8" s="2" customFormat="1" x14ac:dyDescent="0.25">
      <c r="A6946" t="s">
        <v>1054</v>
      </c>
      <c r="B6946"/>
      <c r="C6946" t="s">
        <v>959</v>
      </c>
      <c r="D6946"/>
      <c r="E6946" t="s">
        <v>7891</v>
      </c>
      <c r="F6946" s="67"/>
      <c r="G6946" s="67"/>
      <c r="H6946" s="67"/>
    </row>
    <row r="6947" spans="1:8" s="2" customFormat="1" x14ac:dyDescent="0.25">
      <c r="A6947" t="s">
        <v>1054</v>
      </c>
      <c r="B6947"/>
      <c r="C6947" t="s">
        <v>959</v>
      </c>
      <c r="D6947"/>
      <c r="E6947" t="s">
        <v>7892</v>
      </c>
      <c r="F6947" s="67"/>
      <c r="G6947" s="67"/>
      <c r="H6947" s="67"/>
    </row>
    <row r="6948" spans="1:8" s="2" customFormat="1" x14ac:dyDescent="0.25">
      <c r="A6948" t="s">
        <v>1054</v>
      </c>
      <c r="B6948"/>
      <c r="C6948" t="s">
        <v>959</v>
      </c>
      <c r="D6948"/>
      <c r="E6948" t="s">
        <v>7893</v>
      </c>
      <c r="F6948" s="67"/>
      <c r="G6948" s="67"/>
      <c r="H6948" s="67"/>
    </row>
    <row r="6949" spans="1:8" s="2" customFormat="1" x14ac:dyDescent="0.25">
      <c r="A6949" t="s">
        <v>1054</v>
      </c>
      <c r="B6949"/>
      <c r="C6949" t="s">
        <v>959</v>
      </c>
      <c r="D6949"/>
      <c r="E6949" t="s">
        <v>7894</v>
      </c>
      <c r="F6949" s="67"/>
      <c r="G6949" s="67"/>
      <c r="H6949" s="67"/>
    </row>
    <row r="6950" spans="1:8" s="2" customFormat="1" x14ac:dyDescent="0.25">
      <c r="A6950" t="s">
        <v>1054</v>
      </c>
      <c r="B6950"/>
      <c r="C6950" t="s">
        <v>959</v>
      </c>
      <c r="D6950"/>
      <c r="E6950" t="s">
        <v>7895</v>
      </c>
      <c r="F6950" s="67"/>
      <c r="G6950" s="67"/>
      <c r="H6950" s="67"/>
    </row>
    <row r="6951" spans="1:8" s="2" customFormat="1" x14ac:dyDescent="0.25">
      <c r="A6951" t="s">
        <v>1054</v>
      </c>
      <c r="B6951"/>
      <c r="C6951" t="s">
        <v>959</v>
      </c>
      <c r="D6951"/>
      <c r="E6951" t="s">
        <v>7896</v>
      </c>
      <c r="F6951" s="67"/>
      <c r="G6951" s="67"/>
      <c r="H6951" s="67"/>
    </row>
    <row r="6952" spans="1:8" s="2" customFormat="1" x14ac:dyDescent="0.25">
      <c r="A6952" t="s">
        <v>1054</v>
      </c>
      <c r="B6952"/>
      <c r="C6952" t="s">
        <v>959</v>
      </c>
      <c r="D6952"/>
      <c r="E6952" t="s">
        <v>7897</v>
      </c>
      <c r="F6952" s="67"/>
      <c r="G6952" s="67"/>
      <c r="H6952" s="67"/>
    </row>
    <row r="6953" spans="1:8" s="2" customFormat="1" x14ac:dyDescent="0.25">
      <c r="A6953" t="s">
        <v>1054</v>
      </c>
      <c r="B6953"/>
      <c r="C6953" t="s">
        <v>959</v>
      </c>
      <c r="D6953"/>
      <c r="E6953" t="s">
        <v>7898</v>
      </c>
      <c r="F6953" s="67"/>
      <c r="G6953" s="67"/>
      <c r="H6953" s="67"/>
    </row>
    <row r="6954" spans="1:8" s="2" customFormat="1" x14ac:dyDescent="0.25">
      <c r="A6954" t="s">
        <v>1054</v>
      </c>
      <c r="B6954"/>
      <c r="C6954" t="s">
        <v>959</v>
      </c>
      <c r="D6954"/>
      <c r="E6954" t="s">
        <v>7899</v>
      </c>
      <c r="F6954" s="67"/>
      <c r="G6954" s="67"/>
      <c r="H6954" s="67"/>
    </row>
    <row r="6955" spans="1:8" s="2" customFormat="1" x14ac:dyDescent="0.25">
      <c r="A6955" t="s">
        <v>1054</v>
      </c>
      <c r="B6955"/>
      <c r="C6955" t="s">
        <v>959</v>
      </c>
      <c r="D6955"/>
      <c r="E6955" t="s">
        <v>7900</v>
      </c>
      <c r="F6955" s="67"/>
      <c r="G6955" s="67"/>
      <c r="H6955" s="67"/>
    </row>
    <row r="6956" spans="1:8" s="2" customFormat="1" x14ac:dyDescent="0.25">
      <c r="A6956" t="s">
        <v>1054</v>
      </c>
      <c r="B6956"/>
      <c r="C6956" t="s">
        <v>959</v>
      </c>
      <c r="D6956"/>
      <c r="E6956" t="s">
        <v>7901</v>
      </c>
      <c r="F6956" s="67"/>
      <c r="G6956" s="67"/>
      <c r="H6956" s="67"/>
    </row>
    <row r="6957" spans="1:8" s="2" customFormat="1" x14ac:dyDescent="0.25">
      <c r="A6957" t="s">
        <v>1054</v>
      </c>
      <c r="B6957"/>
      <c r="C6957" t="s">
        <v>959</v>
      </c>
      <c r="D6957"/>
      <c r="E6957" t="s">
        <v>7902</v>
      </c>
      <c r="F6957" s="67"/>
      <c r="G6957" s="67"/>
      <c r="H6957" s="67"/>
    </row>
    <row r="6958" spans="1:8" s="2" customFormat="1" x14ac:dyDescent="0.25">
      <c r="A6958" t="s">
        <v>1054</v>
      </c>
      <c r="B6958"/>
      <c r="C6958" t="s">
        <v>959</v>
      </c>
      <c r="D6958"/>
      <c r="E6958" t="s">
        <v>7903</v>
      </c>
      <c r="F6958" s="67"/>
      <c r="G6958" s="67"/>
      <c r="H6958" s="67"/>
    </row>
    <row r="6959" spans="1:8" s="2" customFormat="1" x14ac:dyDescent="0.25">
      <c r="A6959" t="s">
        <v>1054</v>
      </c>
      <c r="B6959"/>
      <c r="C6959" t="s">
        <v>959</v>
      </c>
      <c r="D6959"/>
      <c r="E6959" t="s">
        <v>7904</v>
      </c>
      <c r="F6959" s="67"/>
      <c r="G6959" s="67"/>
      <c r="H6959" s="67"/>
    </row>
    <row r="6960" spans="1:8" s="2" customFormat="1" x14ac:dyDescent="0.25">
      <c r="A6960" t="s">
        <v>1054</v>
      </c>
      <c r="B6960"/>
      <c r="C6960" t="s">
        <v>959</v>
      </c>
      <c r="D6960"/>
      <c r="E6960" t="s">
        <v>7905</v>
      </c>
      <c r="F6960" s="67"/>
      <c r="G6960" s="67"/>
      <c r="H6960" s="67"/>
    </row>
    <row r="6961" spans="1:8" s="2" customFormat="1" x14ac:dyDescent="0.25">
      <c r="A6961" t="s">
        <v>1054</v>
      </c>
      <c r="B6961"/>
      <c r="C6961" t="s">
        <v>959</v>
      </c>
      <c r="D6961"/>
      <c r="E6961" t="s">
        <v>7906</v>
      </c>
      <c r="F6961" s="67"/>
      <c r="G6961" s="67"/>
      <c r="H6961" s="67"/>
    </row>
    <row r="6962" spans="1:8" s="2" customFormat="1" x14ac:dyDescent="0.25">
      <c r="A6962" t="s">
        <v>1054</v>
      </c>
      <c r="B6962"/>
      <c r="C6962" t="s">
        <v>961</v>
      </c>
      <c r="D6962"/>
      <c r="E6962" t="s">
        <v>7907</v>
      </c>
      <c r="F6962" s="67"/>
      <c r="G6962" s="67"/>
      <c r="H6962" s="67"/>
    </row>
    <row r="6963" spans="1:8" s="2" customFormat="1" x14ac:dyDescent="0.25">
      <c r="A6963" t="s">
        <v>1054</v>
      </c>
      <c r="B6963"/>
      <c r="C6963" t="s">
        <v>961</v>
      </c>
      <c r="D6963"/>
      <c r="E6963" t="s">
        <v>7908</v>
      </c>
      <c r="F6963" s="67"/>
      <c r="G6963" s="67"/>
      <c r="H6963" s="67"/>
    </row>
    <row r="6964" spans="1:8" s="2" customFormat="1" x14ac:dyDescent="0.25">
      <c r="A6964" t="s">
        <v>1054</v>
      </c>
      <c r="B6964"/>
      <c r="C6964" t="s">
        <v>961</v>
      </c>
      <c r="D6964"/>
      <c r="E6964" t="s">
        <v>7909</v>
      </c>
      <c r="F6964" s="67"/>
      <c r="G6964" s="67"/>
      <c r="H6964" s="67"/>
    </row>
    <row r="6965" spans="1:8" s="2" customFormat="1" x14ac:dyDescent="0.25">
      <c r="A6965" t="s">
        <v>1054</v>
      </c>
      <c r="B6965"/>
      <c r="C6965" t="s">
        <v>961</v>
      </c>
      <c r="D6965"/>
      <c r="E6965" t="s">
        <v>7910</v>
      </c>
      <c r="F6965" s="67"/>
      <c r="G6965" s="67"/>
      <c r="H6965" s="67"/>
    </row>
    <row r="6966" spans="1:8" s="2" customFormat="1" x14ac:dyDescent="0.25">
      <c r="A6966" t="s">
        <v>1054</v>
      </c>
      <c r="B6966"/>
      <c r="C6966" t="s">
        <v>961</v>
      </c>
      <c r="D6966"/>
      <c r="E6966" t="s">
        <v>7358</v>
      </c>
      <c r="F6966" s="67"/>
      <c r="G6966" s="67"/>
      <c r="H6966" s="67"/>
    </row>
    <row r="6967" spans="1:8" s="2" customFormat="1" x14ac:dyDescent="0.25">
      <c r="A6967" t="s">
        <v>1054</v>
      </c>
      <c r="B6967"/>
      <c r="C6967" t="s">
        <v>961</v>
      </c>
      <c r="D6967"/>
      <c r="E6967" t="s">
        <v>7911</v>
      </c>
      <c r="F6967" s="67"/>
      <c r="G6967" s="67"/>
      <c r="H6967" s="67"/>
    </row>
    <row r="6968" spans="1:8" s="2" customFormat="1" x14ac:dyDescent="0.25">
      <c r="A6968" t="s">
        <v>1054</v>
      </c>
      <c r="B6968"/>
      <c r="C6968" t="s">
        <v>961</v>
      </c>
      <c r="D6968"/>
      <c r="E6968" t="s">
        <v>7912</v>
      </c>
      <c r="F6968" s="67"/>
      <c r="G6968" s="67"/>
      <c r="H6968" s="67"/>
    </row>
    <row r="6969" spans="1:8" s="2" customFormat="1" x14ac:dyDescent="0.25">
      <c r="A6969" t="s">
        <v>1054</v>
      </c>
      <c r="B6969"/>
      <c r="C6969" t="s">
        <v>961</v>
      </c>
      <c r="D6969"/>
      <c r="E6969" t="s">
        <v>1121</v>
      </c>
      <c r="F6969" s="67"/>
      <c r="G6969" s="67"/>
      <c r="H6969" s="67"/>
    </row>
    <row r="6970" spans="1:8" s="2" customFormat="1" x14ac:dyDescent="0.25">
      <c r="A6970" t="s">
        <v>1054</v>
      </c>
      <c r="B6970"/>
      <c r="C6970" t="s">
        <v>961</v>
      </c>
      <c r="D6970"/>
      <c r="E6970" t="s">
        <v>7913</v>
      </c>
      <c r="F6970" s="67"/>
      <c r="G6970" s="67"/>
      <c r="H6970" s="67"/>
    </row>
    <row r="6971" spans="1:8" s="2" customFormat="1" x14ac:dyDescent="0.25">
      <c r="A6971" t="s">
        <v>1054</v>
      </c>
      <c r="B6971"/>
      <c r="C6971" t="s">
        <v>961</v>
      </c>
      <c r="D6971"/>
      <c r="E6971" t="s">
        <v>3395</v>
      </c>
      <c r="F6971" s="67"/>
      <c r="G6971" s="67"/>
      <c r="H6971" s="67"/>
    </row>
    <row r="6972" spans="1:8" s="2" customFormat="1" x14ac:dyDescent="0.25">
      <c r="A6972" t="s">
        <v>1054</v>
      </c>
      <c r="B6972"/>
      <c r="C6972" t="s">
        <v>961</v>
      </c>
      <c r="D6972"/>
      <c r="E6972" t="s">
        <v>5110</v>
      </c>
      <c r="F6972" s="67"/>
      <c r="G6972" s="67"/>
      <c r="H6972" s="67"/>
    </row>
    <row r="6973" spans="1:8" s="2" customFormat="1" x14ac:dyDescent="0.25">
      <c r="A6973" t="s">
        <v>1054</v>
      </c>
      <c r="B6973"/>
      <c r="C6973" t="s">
        <v>961</v>
      </c>
      <c r="D6973"/>
      <c r="E6973" t="s">
        <v>7914</v>
      </c>
      <c r="F6973" s="67"/>
      <c r="G6973" s="67"/>
      <c r="H6973" s="67"/>
    </row>
    <row r="6974" spans="1:8" s="2" customFormat="1" x14ac:dyDescent="0.25">
      <c r="A6974" t="s">
        <v>1054</v>
      </c>
      <c r="B6974"/>
      <c r="C6974" t="s">
        <v>961</v>
      </c>
      <c r="D6974"/>
      <c r="E6974" t="s">
        <v>7915</v>
      </c>
      <c r="F6974" s="67"/>
      <c r="G6974" s="67"/>
      <c r="H6974" s="67"/>
    </row>
    <row r="6975" spans="1:8" s="2" customFormat="1" x14ac:dyDescent="0.25">
      <c r="A6975" t="s">
        <v>1054</v>
      </c>
      <c r="B6975"/>
      <c r="C6975" t="s">
        <v>961</v>
      </c>
      <c r="D6975"/>
      <c r="E6975" t="s">
        <v>7916</v>
      </c>
      <c r="F6975" s="67"/>
      <c r="G6975" s="67"/>
      <c r="H6975" s="67"/>
    </row>
    <row r="6976" spans="1:8" s="2" customFormat="1" x14ac:dyDescent="0.25">
      <c r="A6976" t="s">
        <v>1054</v>
      </c>
      <c r="B6976"/>
      <c r="C6976" t="s">
        <v>961</v>
      </c>
      <c r="D6976"/>
      <c r="E6976" t="s">
        <v>7917</v>
      </c>
      <c r="F6976" s="67"/>
      <c r="G6976" s="67"/>
      <c r="H6976" s="67"/>
    </row>
    <row r="6977" spans="1:8" s="2" customFormat="1" x14ac:dyDescent="0.25">
      <c r="A6977" t="s">
        <v>1054</v>
      </c>
      <c r="B6977"/>
      <c r="C6977" t="s">
        <v>961</v>
      </c>
      <c r="D6977"/>
      <c r="E6977" t="s">
        <v>7918</v>
      </c>
      <c r="F6977" s="67"/>
      <c r="G6977" s="67"/>
      <c r="H6977" s="67"/>
    </row>
    <row r="6978" spans="1:8" s="2" customFormat="1" x14ac:dyDescent="0.25">
      <c r="A6978" t="s">
        <v>1054</v>
      </c>
      <c r="B6978"/>
      <c r="C6978" t="s">
        <v>961</v>
      </c>
      <c r="D6978"/>
      <c r="E6978" t="s">
        <v>7919</v>
      </c>
      <c r="F6978" s="67"/>
      <c r="G6978" s="67"/>
      <c r="H6978" s="67"/>
    </row>
    <row r="6979" spans="1:8" s="2" customFormat="1" x14ac:dyDescent="0.25">
      <c r="A6979" t="s">
        <v>1054</v>
      </c>
      <c r="B6979"/>
      <c r="C6979" t="s">
        <v>961</v>
      </c>
      <c r="D6979"/>
      <c r="E6979" t="s">
        <v>7920</v>
      </c>
      <c r="F6979" s="67"/>
      <c r="G6979" s="67"/>
      <c r="H6979" s="67"/>
    </row>
    <row r="6980" spans="1:8" s="2" customFormat="1" x14ac:dyDescent="0.25">
      <c r="A6980" t="s">
        <v>1054</v>
      </c>
      <c r="B6980"/>
      <c r="C6980" t="s">
        <v>961</v>
      </c>
      <c r="D6980"/>
      <c r="E6980" t="s">
        <v>7921</v>
      </c>
      <c r="F6980" s="67"/>
      <c r="G6980" s="67"/>
      <c r="H6980" s="67"/>
    </row>
    <row r="6981" spans="1:8" s="2" customFormat="1" x14ac:dyDescent="0.25">
      <c r="A6981" t="s">
        <v>1054</v>
      </c>
      <c r="B6981"/>
      <c r="C6981" t="s">
        <v>961</v>
      </c>
      <c r="D6981"/>
      <c r="E6981" t="s">
        <v>961</v>
      </c>
      <c r="F6981" s="67"/>
      <c r="G6981" s="67"/>
      <c r="H6981" s="67"/>
    </row>
    <row r="6982" spans="1:8" s="2" customFormat="1" x14ac:dyDescent="0.25">
      <c r="A6982" t="s">
        <v>1054</v>
      </c>
      <c r="B6982"/>
      <c r="C6982" t="s">
        <v>961</v>
      </c>
      <c r="D6982"/>
      <c r="E6982" t="s">
        <v>7922</v>
      </c>
      <c r="F6982" s="67"/>
      <c r="G6982" s="67"/>
      <c r="H6982" s="67"/>
    </row>
    <row r="6983" spans="1:8" s="2" customFormat="1" x14ac:dyDescent="0.25">
      <c r="A6983" t="s">
        <v>1054</v>
      </c>
      <c r="B6983"/>
      <c r="C6983" t="s">
        <v>961</v>
      </c>
      <c r="D6983"/>
      <c r="E6983" t="s">
        <v>7923</v>
      </c>
      <c r="F6983" s="67"/>
      <c r="G6983" s="67"/>
      <c r="H6983" s="67"/>
    </row>
    <row r="6984" spans="1:8" s="2" customFormat="1" x14ac:dyDescent="0.25">
      <c r="A6984" t="s">
        <v>1054</v>
      </c>
      <c r="B6984"/>
      <c r="C6984" t="s">
        <v>961</v>
      </c>
      <c r="D6984"/>
      <c r="E6984" t="s">
        <v>7924</v>
      </c>
      <c r="F6984" s="67"/>
      <c r="G6984" s="67"/>
      <c r="H6984" s="67"/>
    </row>
    <row r="6985" spans="1:8" s="2" customFormat="1" x14ac:dyDescent="0.25">
      <c r="A6985" t="s">
        <v>1054</v>
      </c>
      <c r="B6985"/>
      <c r="C6985" t="s">
        <v>961</v>
      </c>
      <c r="D6985"/>
      <c r="E6985" t="s">
        <v>7925</v>
      </c>
      <c r="F6985" s="67"/>
      <c r="G6985" s="67"/>
      <c r="H6985" s="67"/>
    </row>
    <row r="6986" spans="1:8" s="2" customFormat="1" x14ac:dyDescent="0.25">
      <c r="A6986" t="s">
        <v>1054</v>
      </c>
      <c r="B6986"/>
      <c r="C6986" t="s">
        <v>961</v>
      </c>
      <c r="D6986"/>
      <c r="E6986" t="s">
        <v>7926</v>
      </c>
      <c r="F6986" s="67"/>
      <c r="G6986" s="67"/>
      <c r="H6986" s="67"/>
    </row>
    <row r="6987" spans="1:8" s="2" customFormat="1" x14ac:dyDescent="0.25">
      <c r="A6987" t="s">
        <v>1054</v>
      </c>
      <c r="B6987"/>
      <c r="C6987" t="s">
        <v>961</v>
      </c>
      <c r="D6987"/>
      <c r="E6987" t="s">
        <v>7927</v>
      </c>
      <c r="F6987" s="67"/>
      <c r="G6987" s="67"/>
      <c r="H6987" s="67"/>
    </row>
    <row r="6988" spans="1:8" s="2" customFormat="1" x14ac:dyDescent="0.25">
      <c r="A6988" t="s">
        <v>1054</v>
      </c>
      <c r="B6988"/>
      <c r="C6988" t="s">
        <v>961</v>
      </c>
      <c r="D6988"/>
      <c r="E6988" t="s">
        <v>7928</v>
      </c>
      <c r="F6988" s="67"/>
      <c r="G6988" s="67"/>
      <c r="H6988" s="67"/>
    </row>
    <row r="6989" spans="1:8" s="2" customFormat="1" x14ac:dyDescent="0.25">
      <c r="A6989" t="s">
        <v>1054</v>
      </c>
      <c r="B6989"/>
      <c r="C6989" t="s">
        <v>961</v>
      </c>
      <c r="D6989"/>
      <c r="E6989" t="s">
        <v>7929</v>
      </c>
      <c r="F6989" s="67"/>
      <c r="G6989" s="67"/>
      <c r="H6989" s="67"/>
    </row>
    <row r="6990" spans="1:8" s="2" customFormat="1" x14ac:dyDescent="0.25">
      <c r="A6990" t="s">
        <v>1054</v>
      </c>
      <c r="B6990"/>
      <c r="C6990" t="s">
        <v>961</v>
      </c>
      <c r="D6990"/>
      <c r="E6990" t="s">
        <v>7930</v>
      </c>
      <c r="F6990" s="67"/>
      <c r="G6990" s="67"/>
      <c r="H6990" s="67"/>
    </row>
    <row r="6991" spans="1:8" s="2" customFormat="1" x14ac:dyDescent="0.25">
      <c r="A6991" t="s">
        <v>1054</v>
      </c>
      <c r="B6991"/>
      <c r="C6991" t="s">
        <v>961</v>
      </c>
      <c r="D6991"/>
      <c r="E6991" t="s">
        <v>7931</v>
      </c>
      <c r="F6991" s="67"/>
      <c r="G6991" s="67"/>
      <c r="H6991" s="67"/>
    </row>
    <row r="6992" spans="1:8" s="2" customFormat="1" x14ac:dyDescent="0.25">
      <c r="A6992" t="s">
        <v>1054</v>
      </c>
      <c r="B6992"/>
      <c r="C6992" t="s">
        <v>961</v>
      </c>
      <c r="D6992"/>
      <c r="E6992" t="s">
        <v>7932</v>
      </c>
      <c r="F6992" s="67"/>
      <c r="G6992" s="67"/>
      <c r="H6992" s="67"/>
    </row>
    <row r="6993" spans="1:8" s="2" customFormat="1" x14ac:dyDescent="0.25">
      <c r="A6993" t="s">
        <v>1054</v>
      </c>
      <c r="B6993"/>
      <c r="C6993" t="s">
        <v>961</v>
      </c>
      <c r="D6993"/>
      <c r="E6993" t="s">
        <v>7933</v>
      </c>
      <c r="F6993" s="67"/>
      <c r="G6993" s="67"/>
      <c r="H6993" s="67"/>
    </row>
    <row r="6994" spans="1:8" s="2" customFormat="1" x14ac:dyDescent="0.25">
      <c r="A6994" t="s">
        <v>1054</v>
      </c>
      <c r="B6994"/>
      <c r="C6994" t="s">
        <v>961</v>
      </c>
      <c r="D6994"/>
      <c r="E6994" t="s">
        <v>7934</v>
      </c>
      <c r="F6994" s="67"/>
      <c r="G6994" s="67"/>
      <c r="H6994" s="67"/>
    </row>
    <row r="6995" spans="1:8" s="2" customFormat="1" x14ac:dyDescent="0.25">
      <c r="A6995" t="s">
        <v>1054</v>
      </c>
      <c r="B6995"/>
      <c r="C6995" t="s">
        <v>961</v>
      </c>
      <c r="D6995"/>
      <c r="E6995" t="s">
        <v>7935</v>
      </c>
      <c r="F6995" s="67"/>
      <c r="G6995" s="67"/>
      <c r="H6995" s="67"/>
    </row>
    <row r="6996" spans="1:8" s="2" customFormat="1" x14ac:dyDescent="0.25">
      <c r="A6996" t="s">
        <v>1054</v>
      </c>
      <c r="B6996"/>
      <c r="C6996" t="s">
        <v>961</v>
      </c>
      <c r="D6996"/>
      <c r="E6996" t="s">
        <v>7936</v>
      </c>
      <c r="F6996" s="67"/>
      <c r="G6996" s="67"/>
      <c r="H6996" s="67"/>
    </row>
    <row r="6997" spans="1:8" s="2" customFormat="1" x14ac:dyDescent="0.25">
      <c r="A6997" t="s">
        <v>1054</v>
      </c>
      <c r="B6997"/>
      <c r="C6997" t="s">
        <v>961</v>
      </c>
      <c r="D6997"/>
      <c r="E6997" t="s">
        <v>7937</v>
      </c>
      <c r="F6997" s="67"/>
      <c r="G6997" s="67"/>
      <c r="H6997" s="67"/>
    </row>
    <row r="6998" spans="1:8" s="2" customFormat="1" x14ac:dyDescent="0.25">
      <c r="A6998" t="s">
        <v>1054</v>
      </c>
      <c r="B6998"/>
      <c r="C6998" t="s">
        <v>961</v>
      </c>
      <c r="D6998"/>
      <c r="E6998" t="s">
        <v>7938</v>
      </c>
      <c r="F6998" s="67"/>
      <c r="G6998" s="67"/>
      <c r="H6998" s="67"/>
    </row>
    <row r="6999" spans="1:8" s="2" customFormat="1" x14ac:dyDescent="0.25">
      <c r="A6999" t="s">
        <v>1054</v>
      </c>
      <c r="B6999"/>
      <c r="C6999" t="s">
        <v>961</v>
      </c>
      <c r="D6999"/>
      <c r="E6999" t="s">
        <v>7939</v>
      </c>
      <c r="F6999" s="67"/>
      <c r="G6999" s="67"/>
      <c r="H6999" s="67"/>
    </row>
    <row r="7000" spans="1:8" s="2" customFormat="1" x14ac:dyDescent="0.25">
      <c r="A7000" t="s">
        <v>1054</v>
      </c>
      <c r="B7000"/>
      <c r="C7000" t="s">
        <v>961</v>
      </c>
      <c r="D7000"/>
      <c r="E7000" t="s">
        <v>7940</v>
      </c>
      <c r="F7000" s="67"/>
      <c r="G7000" s="67"/>
      <c r="H7000" s="67"/>
    </row>
    <row r="7001" spans="1:8" s="2" customFormat="1" x14ac:dyDescent="0.25">
      <c r="A7001" t="s">
        <v>1054</v>
      </c>
      <c r="B7001"/>
      <c r="C7001" t="s">
        <v>961</v>
      </c>
      <c r="D7001"/>
      <c r="E7001" t="s">
        <v>3673</v>
      </c>
      <c r="F7001" s="67"/>
      <c r="G7001" s="67"/>
      <c r="H7001" s="67"/>
    </row>
    <row r="7002" spans="1:8" s="2" customFormat="1" x14ac:dyDescent="0.25">
      <c r="A7002" t="s">
        <v>1054</v>
      </c>
      <c r="B7002"/>
      <c r="C7002" t="s">
        <v>961</v>
      </c>
      <c r="D7002"/>
      <c r="E7002" t="s">
        <v>7941</v>
      </c>
      <c r="F7002" s="67"/>
      <c r="G7002" s="67"/>
      <c r="H7002" s="67"/>
    </row>
    <row r="7003" spans="1:8" s="2" customFormat="1" x14ac:dyDescent="0.25">
      <c r="A7003" t="s">
        <v>1054</v>
      </c>
      <c r="B7003"/>
      <c r="C7003" t="s">
        <v>961</v>
      </c>
      <c r="D7003"/>
      <c r="E7003" t="s">
        <v>7942</v>
      </c>
      <c r="F7003" s="67"/>
      <c r="G7003" s="67"/>
      <c r="H7003" s="67"/>
    </row>
    <row r="7004" spans="1:8" s="2" customFormat="1" x14ac:dyDescent="0.25">
      <c r="A7004" t="s">
        <v>1054</v>
      </c>
      <c r="B7004"/>
      <c r="C7004" t="s">
        <v>961</v>
      </c>
      <c r="D7004"/>
      <c r="E7004" t="s">
        <v>7943</v>
      </c>
      <c r="F7004" s="67"/>
      <c r="G7004" s="67"/>
      <c r="H7004" s="67"/>
    </row>
    <row r="7005" spans="1:8" s="2" customFormat="1" x14ac:dyDescent="0.25">
      <c r="A7005" t="s">
        <v>1054</v>
      </c>
      <c r="B7005"/>
      <c r="C7005" t="s">
        <v>961</v>
      </c>
      <c r="D7005"/>
      <c r="E7005" t="s">
        <v>7944</v>
      </c>
      <c r="F7005" s="67"/>
      <c r="G7005" s="67"/>
      <c r="H7005" s="67"/>
    </row>
    <row r="7006" spans="1:8" s="2" customFormat="1" x14ac:dyDescent="0.25">
      <c r="A7006" t="s">
        <v>1054</v>
      </c>
      <c r="B7006"/>
      <c r="C7006" t="s">
        <v>961</v>
      </c>
      <c r="D7006"/>
      <c r="E7006" t="s">
        <v>7945</v>
      </c>
      <c r="F7006" s="67"/>
      <c r="G7006" s="67"/>
      <c r="H7006" s="67"/>
    </row>
    <row r="7007" spans="1:8" s="2" customFormat="1" x14ac:dyDescent="0.25">
      <c r="A7007" t="s">
        <v>1054</v>
      </c>
      <c r="B7007"/>
      <c r="C7007" t="s">
        <v>961</v>
      </c>
      <c r="D7007"/>
      <c r="E7007" t="s">
        <v>7946</v>
      </c>
      <c r="F7007" s="67"/>
      <c r="G7007" s="67"/>
      <c r="H7007" s="67"/>
    </row>
    <row r="7008" spans="1:8" s="2" customFormat="1" x14ac:dyDescent="0.25">
      <c r="A7008" t="s">
        <v>1054</v>
      </c>
      <c r="B7008"/>
      <c r="C7008" t="s">
        <v>961</v>
      </c>
      <c r="D7008"/>
      <c r="E7008" t="s">
        <v>7947</v>
      </c>
      <c r="F7008" s="67"/>
      <c r="G7008" s="67"/>
      <c r="H7008" s="67"/>
    </row>
    <row r="7009" spans="1:8" s="2" customFormat="1" x14ac:dyDescent="0.25">
      <c r="A7009" t="s">
        <v>1054</v>
      </c>
      <c r="B7009"/>
      <c r="C7009" t="s">
        <v>961</v>
      </c>
      <c r="D7009"/>
      <c r="E7009" t="s">
        <v>7948</v>
      </c>
      <c r="F7009" s="67"/>
      <c r="G7009" s="67"/>
      <c r="H7009" s="67"/>
    </row>
    <row r="7010" spans="1:8" s="2" customFormat="1" x14ac:dyDescent="0.25">
      <c r="A7010" t="s">
        <v>1054</v>
      </c>
      <c r="B7010"/>
      <c r="C7010" t="s">
        <v>961</v>
      </c>
      <c r="D7010"/>
      <c r="E7010" t="s">
        <v>7949</v>
      </c>
      <c r="F7010" s="67"/>
      <c r="G7010" s="67"/>
      <c r="H7010" s="67"/>
    </row>
    <row r="7011" spans="1:8" s="2" customFormat="1" x14ac:dyDescent="0.25">
      <c r="A7011" t="s">
        <v>1054</v>
      </c>
      <c r="B7011"/>
      <c r="C7011" t="s">
        <v>961</v>
      </c>
      <c r="D7011"/>
      <c r="E7011" t="s">
        <v>7950</v>
      </c>
      <c r="F7011" s="67"/>
      <c r="G7011" s="67"/>
      <c r="H7011" s="67"/>
    </row>
    <row r="7012" spans="1:8" s="2" customFormat="1" x14ac:dyDescent="0.25">
      <c r="A7012" t="s">
        <v>1054</v>
      </c>
      <c r="B7012"/>
      <c r="C7012" t="s">
        <v>961</v>
      </c>
      <c r="D7012"/>
      <c r="E7012" t="s">
        <v>1866</v>
      </c>
      <c r="F7012" s="67"/>
      <c r="G7012" s="67"/>
      <c r="H7012" s="67"/>
    </row>
    <row r="7013" spans="1:8" s="2" customFormat="1" x14ac:dyDescent="0.25">
      <c r="A7013" t="s">
        <v>1054</v>
      </c>
      <c r="B7013"/>
      <c r="C7013" t="s">
        <v>961</v>
      </c>
      <c r="D7013"/>
      <c r="E7013" t="s">
        <v>7951</v>
      </c>
      <c r="F7013" s="67"/>
      <c r="G7013" s="67"/>
      <c r="H7013" s="67"/>
    </row>
    <row r="7014" spans="1:8" s="2" customFormat="1" x14ac:dyDescent="0.25">
      <c r="A7014" t="s">
        <v>1054</v>
      </c>
      <c r="B7014"/>
      <c r="C7014" t="s">
        <v>294</v>
      </c>
      <c r="D7014" t="s">
        <v>6009</v>
      </c>
      <c r="E7014" t="s">
        <v>7250</v>
      </c>
      <c r="F7014" s="67"/>
      <c r="G7014" s="67"/>
      <c r="H7014" s="67"/>
    </row>
    <row r="7015" spans="1:8" s="2" customFormat="1" x14ac:dyDescent="0.25">
      <c r="A7015" t="s">
        <v>1054</v>
      </c>
      <c r="B7015"/>
      <c r="C7015" t="s">
        <v>967</v>
      </c>
      <c r="D7015" t="s">
        <v>6009</v>
      </c>
      <c r="E7015" t="s">
        <v>7952</v>
      </c>
      <c r="F7015" s="67"/>
      <c r="G7015" s="67"/>
      <c r="H7015" s="67"/>
    </row>
    <row r="7016" spans="1:8" s="2" customFormat="1" x14ac:dyDescent="0.25">
      <c r="A7016" t="s">
        <v>1054</v>
      </c>
      <c r="B7016"/>
      <c r="C7016" t="s">
        <v>967</v>
      </c>
      <c r="D7016"/>
      <c r="E7016" t="s">
        <v>7953</v>
      </c>
      <c r="F7016" s="67"/>
      <c r="G7016" s="67"/>
      <c r="H7016" s="67"/>
    </row>
    <row r="7017" spans="1:8" s="2" customFormat="1" x14ac:dyDescent="0.25">
      <c r="A7017" t="s">
        <v>1054</v>
      </c>
      <c r="B7017"/>
      <c r="C7017" t="s">
        <v>967</v>
      </c>
      <c r="D7017"/>
      <c r="E7017" t="s">
        <v>7954</v>
      </c>
      <c r="F7017" s="67"/>
      <c r="G7017" s="67"/>
      <c r="H7017" s="67"/>
    </row>
    <row r="7018" spans="1:8" s="2" customFormat="1" x14ac:dyDescent="0.25">
      <c r="A7018" t="s">
        <v>1054</v>
      </c>
      <c r="B7018"/>
      <c r="C7018" t="s">
        <v>967</v>
      </c>
      <c r="D7018"/>
      <c r="E7018" t="s">
        <v>7955</v>
      </c>
      <c r="F7018" s="67"/>
      <c r="G7018" s="67"/>
      <c r="H7018" s="67"/>
    </row>
    <row r="7019" spans="1:8" s="2" customFormat="1" x14ac:dyDescent="0.25">
      <c r="A7019" t="s">
        <v>1054</v>
      </c>
      <c r="B7019"/>
      <c r="C7019" t="s">
        <v>967</v>
      </c>
      <c r="D7019"/>
      <c r="E7019" t="s">
        <v>7956</v>
      </c>
      <c r="F7019" s="67"/>
      <c r="G7019" s="67"/>
      <c r="H7019" s="67"/>
    </row>
    <row r="7020" spans="1:8" s="2" customFormat="1" x14ac:dyDescent="0.25">
      <c r="A7020" t="s">
        <v>1054</v>
      </c>
      <c r="B7020"/>
      <c r="C7020" t="s">
        <v>967</v>
      </c>
      <c r="D7020"/>
      <c r="E7020" t="s">
        <v>7957</v>
      </c>
      <c r="F7020" s="67"/>
      <c r="G7020" s="67"/>
      <c r="H7020" s="67"/>
    </row>
    <row r="7021" spans="1:8" s="2" customFormat="1" x14ac:dyDescent="0.25">
      <c r="A7021" t="s">
        <v>1054</v>
      </c>
      <c r="B7021"/>
      <c r="C7021" t="s">
        <v>967</v>
      </c>
      <c r="D7021"/>
      <c r="E7021" t="s">
        <v>7958</v>
      </c>
      <c r="F7021" s="67"/>
      <c r="G7021" s="67"/>
      <c r="H7021" s="67"/>
    </row>
    <row r="7022" spans="1:8" s="2" customFormat="1" x14ac:dyDescent="0.25">
      <c r="A7022" t="s">
        <v>1054</v>
      </c>
      <c r="B7022"/>
      <c r="C7022" t="s">
        <v>967</v>
      </c>
      <c r="D7022"/>
      <c r="E7022" t="s">
        <v>7959</v>
      </c>
      <c r="F7022" s="67"/>
      <c r="G7022" s="67"/>
      <c r="H7022" s="67"/>
    </row>
    <row r="7023" spans="1:8" s="2" customFormat="1" x14ac:dyDescent="0.25">
      <c r="A7023" t="s">
        <v>1054</v>
      </c>
      <c r="B7023"/>
      <c r="C7023" t="s">
        <v>967</v>
      </c>
      <c r="D7023"/>
      <c r="E7023" t="s">
        <v>7960</v>
      </c>
      <c r="F7023" s="67"/>
      <c r="G7023" s="67"/>
      <c r="H7023" s="67"/>
    </row>
    <row r="7024" spans="1:8" s="2" customFormat="1" x14ac:dyDescent="0.25">
      <c r="A7024" t="s">
        <v>1054</v>
      </c>
      <c r="B7024"/>
      <c r="C7024" t="s">
        <v>967</v>
      </c>
      <c r="D7024"/>
      <c r="E7024" t="s">
        <v>7961</v>
      </c>
      <c r="F7024" s="67"/>
      <c r="G7024" s="67"/>
      <c r="H7024" s="67"/>
    </row>
    <row r="7025" spans="1:8" s="2" customFormat="1" x14ac:dyDescent="0.25">
      <c r="A7025" t="s">
        <v>1054</v>
      </c>
      <c r="B7025"/>
      <c r="C7025" t="s">
        <v>967</v>
      </c>
      <c r="D7025"/>
      <c r="E7025" t="s">
        <v>7962</v>
      </c>
      <c r="F7025" s="67"/>
      <c r="G7025" s="67"/>
      <c r="H7025" s="67"/>
    </row>
    <row r="7026" spans="1:8" s="2" customFormat="1" x14ac:dyDescent="0.25">
      <c r="A7026" t="s">
        <v>1054</v>
      </c>
      <c r="B7026"/>
      <c r="C7026" t="s">
        <v>967</v>
      </c>
      <c r="D7026"/>
      <c r="E7026" t="s">
        <v>7963</v>
      </c>
      <c r="F7026" s="67"/>
      <c r="G7026" s="67"/>
      <c r="H7026" s="67"/>
    </row>
    <row r="7027" spans="1:8" s="2" customFormat="1" x14ac:dyDescent="0.25">
      <c r="A7027" t="s">
        <v>1054</v>
      </c>
      <c r="B7027"/>
      <c r="C7027" t="s">
        <v>967</v>
      </c>
      <c r="D7027"/>
      <c r="E7027" t="s">
        <v>7964</v>
      </c>
      <c r="F7027" s="67"/>
      <c r="G7027" s="67"/>
      <c r="H7027" s="67"/>
    </row>
    <row r="7028" spans="1:8" s="2" customFormat="1" x14ac:dyDescent="0.25">
      <c r="A7028" t="s">
        <v>1054</v>
      </c>
      <c r="B7028"/>
      <c r="C7028" t="s">
        <v>967</v>
      </c>
      <c r="D7028"/>
      <c r="E7028" t="s">
        <v>7965</v>
      </c>
      <c r="F7028" s="67"/>
      <c r="G7028" s="67"/>
      <c r="H7028" s="67"/>
    </row>
    <row r="7029" spans="1:8" s="2" customFormat="1" x14ac:dyDescent="0.25">
      <c r="A7029" t="s">
        <v>1054</v>
      </c>
      <c r="B7029"/>
      <c r="C7029" t="s">
        <v>967</v>
      </c>
      <c r="D7029"/>
      <c r="E7029" t="s">
        <v>7966</v>
      </c>
      <c r="F7029" s="67"/>
      <c r="G7029" s="67"/>
      <c r="H7029" s="67"/>
    </row>
    <row r="7030" spans="1:8" s="2" customFormat="1" x14ac:dyDescent="0.25">
      <c r="A7030" t="s">
        <v>1054</v>
      </c>
      <c r="B7030"/>
      <c r="C7030" t="s">
        <v>967</v>
      </c>
      <c r="D7030"/>
      <c r="E7030" t="s">
        <v>7967</v>
      </c>
      <c r="F7030" s="67"/>
      <c r="G7030" s="67"/>
      <c r="H7030" s="67"/>
    </row>
    <row r="7031" spans="1:8" s="2" customFormat="1" x14ac:dyDescent="0.25">
      <c r="A7031" t="s">
        <v>1054</v>
      </c>
      <c r="B7031"/>
      <c r="C7031" t="s">
        <v>967</v>
      </c>
      <c r="D7031"/>
      <c r="E7031" t="s">
        <v>7968</v>
      </c>
      <c r="F7031" s="67"/>
      <c r="G7031" s="67"/>
      <c r="H7031" s="67"/>
    </row>
    <row r="7032" spans="1:8" s="2" customFormat="1" x14ac:dyDescent="0.25">
      <c r="A7032" t="s">
        <v>1054</v>
      </c>
      <c r="B7032"/>
      <c r="C7032" t="s">
        <v>967</v>
      </c>
      <c r="D7032"/>
      <c r="E7032" t="s">
        <v>7969</v>
      </c>
      <c r="F7032" s="67"/>
      <c r="G7032" s="67"/>
      <c r="H7032" s="67"/>
    </row>
    <row r="7033" spans="1:8" s="2" customFormat="1" x14ac:dyDescent="0.25">
      <c r="A7033" t="s">
        <v>1054</v>
      </c>
      <c r="B7033"/>
      <c r="C7033" t="s">
        <v>967</v>
      </c>
      <c r="D7033"/>
      <c r="E7033" t="s">
        <v>7970</v>
      </c>
      <c r="F7033" s="67"/>
      <c r="G7033" s="67"/>
      <c r="H7033" s="67"/>
    </row>
    <row r="7034" spans="1:8" s="2" customFormat="1" x14ac:dyDescent="0.25">
      <c r="A7034" t="s">
        <v>1054</v>
      </c>
      <c r="B7034"/>
      <c r="C7034" t="s">
        <v>967</v>
      </c>
      <c r="D7034"/>
      <c r="E7034" t="s">
        <v>7971</v>
      </c>
      <c r="F7034" s="67"/>
      <c r="G7034" s="67"/>
      <c r="H7034" s="67"/>
    </row>
    <row r="7035" spans="1:8" s="2" customFormat="1" x14ac:dyDescent="0.25">
      <c r="A7035" t="s">
        <v>1054</v>
      </c>
      <c r="B7035"/>
      <c r="C7035" t="s">
        <v>967</v>
      </c>
      <c r="D7035"/>
      <c r="E7035" t="s">
        <v>7972</v>
      </c>
      <c r="F7035" s="67"/>
      <c r="G7035" s="67"/>
      <c r="H7035" s="67"/>
    </row>
    <row r="7036" spans="1:8" s="2" customFormat="1" x14ac:dyDescent="0.25">
      <c r="A7036" t="s">
        <v>1054</v>
      </c>
      <c r="B7036"/>
      <c r="C7036" t="s">
        <v>967</v>
      </c>
      <c r="D7036"/>
      <c r="E7036" t="s">
        <v>7973</v>
      </c>
      <c r="F7036" s="67"/>
      <c r="G7036" s="67"/>
      <c r="H7036" s="67"/>
    </row>
    <row r="7037" spans="1:8" s="2" customFormat="1" x14ac:dyDescent="0.25">
      <c r="A7037" t="s">
        <v>1054</v>
      </c>
      <c r="B7037"/>
      <c r="C7037" t="s">
        <v>967</v>
      </c>
      <c r="D7037"/>
      <c r="E7037" t="s">
        <v>7974</v>
      </c>
      <c r="F7037" s="67"/>
      <c r="G7037" s="67"/>
      <c r="H7037" s="67"/>
    </row>
    <row r="7038" spans="1:8" s="2" customFormat="1" x14ac:dyDescent="0.25">
      <c r="A7038" t="s">
        <v>1054</v>
      </c>
      <c r="B7038"/>
      <c r="C7038" t="s">
        <v>967</v>
      </c>
      <c r="D7038"/>
      <c r="E7038" t="s">
        <v>7975</v>
      </c>
      <c r="F7038" s="67"/>
      <c r="G7038" s="67"/>
      <c r="H7038" s="67"/>
    </row>
    <row r="7039" spans="1:8" s="2" customFormat="1" x14ac:dyDescent="0.25">
      <c r="A7039" t="s">
        <v>1054</v>
      </c>
      <c r="B7039"/>
      <c r="C7039" t="s">
        <v>967</v>
      </c>
      <c r="D7039"/>
      <c r="E7039" t="s">
        <v>7976</v>
      </c>
      <c r="F7039" s="67"/>
      <c r="G7039" s="67"/>
      <c r="H7039" s="67"/>
    </row>
    <row r="7040" spans="1:8" s="2" customFormat="1" x14ac:dyDescent="0.25">
      <c r="A7040" t="s">
        <v>1054</v>
      </c>
      <c r="B7040"/>
      <c r="C7040" t="s">
        <v>967</v>
      </c>
      <c r="D7040"/>
      <c r="E7040" t="s">
        <v>7977</v>
      </c>
      <c r="F7040" s="67"/>
      <c r="G7040" s="67"/>
      <c r="H7040" s="67"/>
    </row>
    <row r="7041" spans="1:8" s="2" customFormat="1" x14ac:dyDescent="0.25">
      <c r="A7041" t="s">
        <v>1054</v>
      </c>
      <c r="B7041"/>
      <c r="C7041" t="s">
        <v>967</v>
      </c>
      <c r="D7041"/>
      <c r="E7041" t="s">
        <v>7978</v>
      </c>
      <c r="F7041" s="67"/>
      <c r="G7041" s="67"/>
      <c r="H7041" s="67"/>
    </row>
    <row r="7042" spans="1:8" s="2" customFormat="1" x14ac:dyDescent="0.25">
      <c r="A7042" t="s">
        <v>1054</v>
      </c>
      <c r="B7042"/>
      <c r="C7042" t="s">
        <v>967</v>
      </c>
      <c r="D7042"/>
      <c r="E7042" t="s">
        <v>7979</v>
      </c>
      <c r="F7042" s="67"/>
      <c r="G7042" s="67"/>
      <c r="H7042" s="67"/>
    </row>
    <row r="7043" spans="1:8" s="2" customFormat="1" x14ac:dyDescent="0.25">
      <c r="A7043" t="s">
        <v>1054</v>
      </c>
      <c r="B7043"/>
      <c r="C7043" t="s">
        <v>967</v>
      </c>
      <c r="D7043"/>
      <c r="E7043" t="s">
        <v>7980</v>
      </c>
      <c r="F7043" s="67"/>
      <c r="G7043" s="67"/>
      <c r="H7043" s="67"/>
    </row>
    <row r="7044" spans="1:8" s="2" customFormat="1" x14ac:dyDescent="0.25">
      <c r="A7044" t="s">
        <v>1054</v>
      </c>
      <c r="B7044"/>
      <c r="C7044" t="s">
        <v>967</v>
      </c>
      <c r="D7044"/>
      <c r="E7044" t="s">
        <v>7981</v>
      </c>
      <c r="F7044" s="67"/>
      <c r="G7044" s="67"/>
      <c r="H7044" s="67"/>
    </row>
    <row r="7045" spans="1:8" s="2" customFormat="1" x14ac:dyDescent="0.25">
      <c r="A7045" t="s">
        <v>1054</v>
      </c>
      <c r="B7045"/>
      <c r="C7045" t="s">
        <v>967</v>
      </c>
      <c r="D7045"/>
      <c r="E7045" t="s">
        <v>7982</v>
      </c>
      <c r="F7045" s="67"/>
      <c r="G7045" s="67"/>
      <c r="H7045" s="67"/>
    </row>
    <row r="7046" spans="1:8" s="2" customFormat="1" x14ac:dyDescent="0.25">
      <c r="A7046" t="s">
        <v>1054</v>
      </c>
      <c r="B7046"/>
      <c r="C7046" t="s">
        <v>967</v>
      </c>
      <c r="D7046"/>
      <c r="E7046" t="s">
        <v>7983</v>
      </c>
      <c r="F7046" s="67"/>
      <c r="G7046" s="67"/>
      <c r="H7046" s="67"/>
    </row>
    <row r="7047" spans="1:8" s="2" customFormat="1" x14ac:dyDescent="0.25">
      <c r="A7047" t="s">
        <v>1054</v>
      </c>
      <c r="B7047"/>
      <c r="C7047" t="s">
        <v>967</v>
      </c>
      <c r="D7047"/>
      <c r="E7047" t="s">
        <v>7984</v>
      </c>
      <c r="F7047" s="67"/>
      <c r="G7047" s="67"/>
      <c r="H7047" s="67"/>
    </row>
    <row r="7048" spans="1:8" s="2" customFormat="1" x14ac:dyDescent="0.25">
      <c r="A7048" t="s">
        <v>1054</v>
      </c>
      <c r="B7048"/>
      <c r="C7048" t="s">
        <v>967</v>
      </c>
      <c r="D7048"/>
      <c r="E7048" t="s">
        <v>7985</v>
      </c>
      <c r="F7048" s="67"/>
      <c r="G7048" s="67"/>
      <c r="H7048" s="67"/>
    </row>
    <row r="7049" spans="1:8" s="2" customFormat="1" x14ac:dyDescent="0.25">
      <c r="A7049" t="s">
        <v>1054</v>
      </c>
      <c r="B7049"/>
      <c r="C7049" t="s">
        <v>967</v>
      </c>
      <c r="D7049"/>
      <c r="E7049" t="s">
        <v>7986</v>
      </c>
      <c r="F7049" s="67"/>
      <c r="G7049" s="67"/>
      <c r="H7049" s="67"/>
    </row>
    <row r="7050" spans="1:8" s="2" customFormat="1" x14ac:dyDescent="0.25">
      <c r="A7050" t="s">
        <v>1054</v>
      </c>
      <c r="B7050"/>
      <c r="C7050" t="s">
        <v>967</v>
      </c>
      <c r="D7050"/>
      <c r="E7050" t="s">
        <v>7987</v>
      </c>
      <c r="F7050" s="67"/>
      <c r="G7050" s="67"/>
      <c r="H7050" s="67"/>
    </row>
    <row r="7051" spans="1:8" s="2" customFormat="1" x14ac:dyDescent="0.25">
      <c r="A7051" t="s">
        <v>1054</v>
      </c>
      <c r="B7051"/>
      <c r="C7051" t="s">
        <v>967</v>
      </c>
      <c r="D7051"/>
      <c r="E7051" t="s">
        <v>7988</v>
      </c>
      <c r="F7051" s="67"/>
      <c r="G7051" s="67"/>
      <c r="H7051" s="67"/>
    </row>
    <row r="7052" spans="1:8" s="2" customFormat="1" x14ac:dyDescent="0.25">
      <c r="A7052" t="s">
        <v>1054</v>
      </c>
      <c r="B7052"/>
      <c r="C7052" t="s">
        <v>967</v>
      </c>
      <c r="D7052"/>
      <c r="E7052" t="s">
        <v>7989</v>
      </c>
      <c r="F7052" s="67"/>
      <c r="G7052" s="67"/>
      <c r="H7052" s="67"/>
    </row>
    <row r="7053" spans="1:8" s="2" customFormat="1" x14ac:dyDescent="0.25">
      <c r="A7053" t="s">
        <v>1054</v>
      </c>
      <c r="B7053"/>
      <c r="C7053" t="s">
        <v>967</v>
      </c>
      <c r="D7053"/>
      <c r="E7053" t="s">
        <v>7990</v>
      </c>
      <c r="F7053" s="67"/>
      <c r="G7053" s="67"/>
      <c r="H7053" s="67"/>
    </row>
    <row r="7054" spans="1:8" s="2" customFormat="1" x14ac:dyDescent="0.25">
      <c r="A7054" t="s">
        <v>1054</v>
      </c>
      <c r="B7054"/>
      <c r="C7054" t="s">
        <v>967</v>
      </c>
      <c r="D7054"/>
      <c r="E7054" t="s">
        <v>7991</v>
      </c>
      <c r="F7054" s="67"/>
      <c r="G7054" s="67"/>
      <c r="H7054" s="67"/>
    </row>
    <row r="7055" spans="1:8" s="2" customFormat="1" x14ac:dyDescent="0.25">
      <c r="A7055" t="s">
        <v>1054</v>
      </c>
      <c r="B7055"/>
      <c r="C7055" t="s">
        <v>967</v>
      </c>
      <c r="D7055"/>
      <c r="E7055" t="s">
        <v>7992</v>
      </c>
      <c r="F7055" s="67"/>
      <c r="G7055" s="67"/>
      <c r="H7055" s="67"/>
    </row>
    <row r="7056" spans="1:8" s="2" customFormat="1" x14ac:dyDescent="0.25">
      <c r="A7056" t="s">
        <v>1054</v>
      </c>
      <c r="B7056"/>
      <c r="C7056" t="s">
        <v>967</v>
      </c>
      <c r="D7056"/>
      <c r="E7056" t="s">
        <v>7993</v>
      </c>
      <c r="F7056" s="67"/>
      <c r="G7056" s="67"/>
      <c r="H7056" s="67"/>
    </row>
    <row r="7057" spans="1:8" s="2" customFormat="1" x14ac:dyDescent="0.25">
      <c r="A7057" t="s">
        <v>1054</v>
      </c>
      <c r="B7057"/>
      <c r="C7057" t="s">
        <v>967</v>
      </c>
      <c r="D7057"/>
      <c r="E7057" t="s">
        <v>7994</v>
      </c>
      <c r="F7057" s="67"/>
      <c r="G7057" s="67"/>
      <c r="H7057" s="67"/>
    </row>
    <row r="7058" spans="1:8" s="2" customFormat="1" x14ac:dyDescent="0.25">
      <c r="A7058" t="s">
        <v>1054</v>
      </c>
      <c r="B7058"/>
      <c r="C7058" t="s">
        <v>967</v>
      </c>
      <c r="D7058"/>
      <c r="E7058" t="s">
        <v>7995</v>
      </c>
      <c r="F7058" s="67"/>
      <c r="G7058" s="67"/>
      <c r="H7058" s="67"/>
    </row>
    <row r="7059" spans="1:8" s="2" customFormat="1" x14ac:dyDescent="0.25">
      <c r="A7059" t="s">
        <v>1054</v>
      </c>
      <c r="B7059"/>
      <c r="C7059" t="s">
        <v>967</v>
      </c>
      <c r="D7059"/>
      <c r="E7059" t="s">
        <v>7996</v>
      </c>
      <c r="F7059" s="67"/>
      <c r="G7059" s="67"/>
      <c r="H7059" s="67"/>
    </row>
    <row r="7060" spans="1:8" s="2" customFormat="1" x14ac:dyDescent="0.25">
      <c r="A7060" t="s">
        <v>1054</v>
      </c>
      <c r="B7060"/>
      <c r="C7060" t="s">
        <v>967</v>
      </c>
      <c r="D7060"/>
      <c r="E7060" t="s">
        <v>7997</v>
      </c>
      <c r="F7060" s="67"/>
      <c r="G7060" s="67"/>
      <c r="H7060" s="67"/>
    </row>
    <row r="7061" spans="1:8" s="2" customFormat="1" x14ac:dyDescent="0.25">
      <c r="A7061" t="s">
        <v>1054</v>
      </c>
      <c r="B7061"/>
      <c r="C7061" t="s">
        <v>967</v>
      </c>
      <c r="D7061"/>
      <c r="E7061" t="s">
        <v>7998</v>
      </c>
      <c r="F7061" s="67"/>
      <c r="G7061" s="67"/>
      <c r="H7061" s="67"/>
    </row>
    <row r="7062" spans="1:8" s="2" customFormat="1" x14ac:dyDescent="0.25">
      <c r="A7062" t="s">
        <v>1054</v>
      </c>
      <c r="B7062"/>
      <c r="C7062" t="s">
        <v>967</v>
      </c>
      <c r="D7062"/>
      <c r="E7062" t="s">
        <v>7999</v>
      </c>
      <c r="F7062" s="67"/>
      <c r="G7062" s="67"/>
      <c r="H7062" s="67"/>
    </row>
    <row r="7063" spans="1:8" s="2" customFormat="1" x14ac:dyDescent="0.25">
      <c r="A7063" t="s">
        <v>1054</v>
      </c>
      <c r="B7063"/>
      <c r="C7063" t="s">
        <v>967</v>
      </c>
      <c r="D7063"/>
      <c r="E7063" t="s">
        <v>8000</v>
      </c>
      <c r="F7063" s="67"/>
      <c r="G7063" s="67"/>
      <c r="H7063" s="67"/>
    </row>
    <row r="7064" spans="1:8" s="2" customFormat="1" x14ac:dyDescent="0.25">
      <c r="A7064" t="s">
        <v>1054</v>
      </c>
      <c r="B7064"/>
      <c r="C7064" t="s">
        <v>967</v>
      </c>
      <c r="D7064"/>
      <c r="E7064" t="s">
        <v>8001</v>
      </c>
      <c r="F7064" s="67"/>
      <c r="G7064" s="67"/>
      <c r="H7064" s="67"/>
    </row>
    <row r="7065" spans="1:8" s="2" customFormat="1" x14ac:dyDescent="0.25">
      <c r="A7065" t="s">
        <v>1054</v>
      </c>
      <c r="B7065"/>
      <c r="C7065" t="s">
        <v>967</v>
      </c>
      <c r="D7065"/>
      <c r="E7065" t="s">
        <v>8002</v>
      </c>
      <c r="F7065" s="67"/>
      <c r="G7065" s="67"/>
      <c r="H7065" s="67"/>
    </row>
    <row r="7066" spans="1:8" s="2" customFormat="1" x14ac:dyDescent="0.25">
      <c r="A7066" t="s">
        <v>1054</v>
      </c>
      <c r="B7066"/>
      <c r="C7066" t="s">
        <v>967</v>
      </c>
      <c r="D7066"/>
      <c r="E7066" t="s">
        <v>8003</v>
      </c>
      <c r="F7066" s="67"/>
      <c r="G7066" s="67"/>
      <c r="H7066" s="67"/>
    </row>
    <row r="7067" spans="1:8" s="2" customFormat="1" x14ac:dyDescent="0.25">
      <c r="A7067" t="s">
        <v>1054</v>
      </c>
      <c r="B7067"/>
      <c r="C7067" t="s">
        <v>967</v>
      </c>
      <c r="D7067"/>
      <c r="E7067" t="s">
        <v>8004</v>
      </c>
      <c r="F7067" s="67"/>
      <c r="G7067" s="67"/>
      <c r="H7067" s="67"/>
    </row>
    <row r="7068" spans="1:8" s="2" customFormat="1" x14ac:dyDescent="0.25">
      <c r="A7068" t="s">
        <v>1054</v>
      </c>
      <c r="B7068"/>
      <c r="C7068" t="s">
        <v>967</v>
      </c>
      <c r="D7068"/>
      <c r="E7068" t="s">
        <v>8005</v>
      </c>
      <c r="F7068" s="67"/>
      <c r="G7068" s="67"/>
      <c r="H7068" s="67"/>
    </row>
    <row r="7069" spans="1:8" s="2" customFormat="1" x14ac:dyDescent="0.25">
      <c r="A7069" t="s">
        <v>1054</v>
      </c>
      <c r="B7069"/>
      <c r="C7069" t="s">
        <v>967</v>
      </c>
      <c r="D7069"/>
      <c r="E7069" t="s">
        <v>8006</v>
      </c>
      <c r="F7069" s="67"/>
      <c r="G7069" s="67"/>
      <c r="H7069" s="67"/>
    </row>
    <row r="7070" spans="1:8" s="2" customFormat="1" x14ac:dyDescent="0.25">
      <c r="A7070" t="s">
        <v>1054</v>
      </c>
      <c r="B7070"/>
      <c r="C7070" t="s">
        <v>967</v>
      </c>
      <c r="D7070"/>
      <c r="E7070" t="s">
        <v>8007</v>
      </c>
      <c r="F7070" s="67"/>
      <c r="G7070" s="67"/>
      <c r="H7070" s="67"/>
    </row>
    <row r="7071" spans="1:8" s="2" customFormat="1" x14ac:dyDescent="0.25">
      <c r="A7071" t="s">
        <v>1054</v>
      </c>
      <c r="B7071"/>
      <c r="C7071" t="s">
        <v>967</v>
      </c>
      <c r="D7071"/>
      <c r="E7071" t="s">
        <v>8008</v>
      </c>
      <c r="F7071" s="67"/>
      <c r="G7071" s="67"/>
      <c r="H7071" s="67"/>
    </row>
    <row r="7072" spans="1:8" s="2" customFormat="1" x14ac:dyDescent="0.25">
      <c r="A7072" t="s">
        <v>1054</v>
      </c>
      <c r="B7072"/>
      <c r="C7072" t="s">
        <v>967</v>
      </c>
      <c r="D7072"/>
      <c r="E7072" t="s">
        <v>8009</v>
      </c>
      <c r="F7072" s="67"/>
      <c r="G7072" s="67"/>
      <c r="H7072" s="67"/>
    </row>
    <row r="7073" spans="1:8" s="2" customFormat="1" x14ac:dyDescent="0.25">
      <c r="A7073" t="s">
        <v>1054</v>
      </c>
      <c r="B7073"/>
      <c r="C7073" t="s">
        <v>970</v>
      </c>
      <c r="D7073"/>
      <c r="E7073" t="s">
        <v>8010</v>
      </c>
      <c r="F7073" s="67"/>
      <c r="G7073" s="67"/>
      <c r="H7073" s="67"/>
    </row>
    <row r="7074" spans="1:8" s="2" customFormat="1" x14ac:dyDescent="0.25">
      <c r="A7074" t="s">
        <v>1054</v>
      </c>
      <c r="B7074"/>
      <c r="C7074" t="s">
        <v>970</v>
      </c>
      <c r="D7074"/>
      <c r="E7074" t="s">
        <v>8011</v>
      </c>
      <c r="F7074" s="67"/>
      <c r="G7074" s="67"/>
      <c r="H7074" s="67"/>
    </row>
    <row r="7075" spans="1:8" s="2" customFormat="1" x14ac:dyDescent="0.25">
      <c r="A7075" t="s">
        <v>1054</v>
      </c>
      <c r="B7075"/>
      <c r="C7075" t="s">
        <v>970</v>
      </c>
      <c r="D7075"/>
      <c r="E7075" t="s">
        <v>8012</v>
      </c>
      <c r="F7075" s="67"/>
      <c r="G7075" s="67"/>
      <c r="H7075" s="67"/>
    </row>
    <row r="7076" spans="1:8" s="2" customFormat="1" x14ac:dyDescent="0.25">
      <c r="A7076" t="s">
        <v>1054</v>
      </c>
      <c r="B7076"/>
      <c r="C7076" t="s">
        <v>970</v>
      </c>
      <c r="D7076"/>
      <c r="E7076" t="s">
        <v>8013</v>
      </c>
      <c r="F7076" s="67"/>
      <c r="G7076" s="67"/>
      <c r="H7076" s="67"/>
    </row>
    <row r="7077" spans="1:8" s="2" customFormat="1" x14ac:dyDescent="0.25">
      <c r="A7077" t="s">
        <v>1054</v>
      </c>
      <c r="B7077"/>
      <c r="C7077" t="s">
        <v>970</v>
      </c>
      <c r="D7077"/>
      <c r="E7077" t="s">
        <v>8014</v>
      </c>
      <c r="F7077" s="67"/>
      <c r="G7077" s="67"/>
      <c r="H7077" s="67"/>
    </row>
    <row r="7078" spans="1:8" s="2" customFormat="1" x14ac:dyDescent="0.25">
      <c r="A7078" t="s">
        <v>1054</v>
      </c>
      <c r="B7078"/>
      <c r="C7078" t="s">
        <v>970</v>
      </c>
      <c r="D7078"/>
      <c r="E7078" t="s">
        <v>8015</v>
      </c>
      <c r="F7078" s="67"/>
      <c r="G7078" s="67"/>
      <c r="H7078" s="67"/>
    </row>
    <row r="7079" spans="1:8" s="2" customFormat="1" x14ac:dyDescent="0.25">
      <c r="A7079" t="s">
        <v>1054</v>
      </c>
      <c r="B7079"/>
      <c r="C7079" t="s">
        <v>970</v>
      </c>
      <c r="D7079"/>
      <c r="E7079" t="s">
        <v>8016</v>
      </c>
      <c r="F7079" s="67"/>
      <c r="G7079" s="67"/>
      <c r="H7079" s="67"/>
    </row>
    <row r="7080" spans="1:8" s="2" customFormat="1" x14ac:dyDescent="0.25">
      <c r="A7080" t="s">
        <v>1054</v>
      </c>
      <c r="B7080"/>
      <c r="C7080" t="s">
        <v>970</v>
      </c>
      <c r="D7080"/>
      <c r="E7080" t="s">
        <v>8017</v>
      </c>
      <c r="F7080" s="67"/>
      <c r="G7080" s="67"/>
      <c r="H7080" s="67"/>
    </row>
    <row r="7081" spans="1:8" s="2" customFormat="1" x14ac:dyDescent="0.25">
      <c r="A7081" t="s">
        <v>1054</v>
      </c>
      <c r="B7081"/>
      <c r="C7081" t="s">
        <v>970</v>
      </c>
      <c r="D7081"/>
      <c r="E7081" t="s">
        <v>8018</v>
      </c>
      <c r="F7081" s="67"/>
      <c r="G7081" s="67"/>
      <c r="H7081" s="67"/>
    </row>
    <row r="7082" spans="1:8" s="2" customFormat="1" x14ac:dyDescent="0.25">
      <c r="A7082" t="s">
        <v>1054</v>
      </c>
      <c r="B7082"/>
      <c r="C7082" t="s">
        <v>970</v>
      </c>
      <c r="D7082"/>
      <c r="E7082" t="s">
        <v>8019</v>
      </c>
      <c r="F7082" s="67"/>
      <c r="G7082" s="67"/>
      <c r="H7082" s="67"/>
    </row>
    <row r="7083" spans="1:8" s="2" customFormat="1" x14ac:dyDescent="0.25">
      <c r="A7083" t="s">
        <v>1054</v>
      </c>
      <c r="B7083"/>
      <c r="C7083" t="s">
        <v>970</v>
      </c>
      <c r="D7083"/>
      <c r="E7083" t="s">
        <v>8020</v>
      </c>
      <c r="F7083" s="67"/>
      <c r="G7083" s="67"/>
      <c r="H7083" s="67"/>
    </row>
    <row r="7084" spans="1:8" s="2" customFormat="1" x14ac:dyDescent="0.25">
      <c r="A7084" t="s">
        <v>1054</v>
      </c>
      <c r="B7084"/>
      <c r="C7084" t="s">
        <v>970</v>
      </c>
      <c r="D7084"/>
      <c r="E7084" t="s">
        <v>8021</v>
      </c>
      <c r="F7084" s="67"/>
      <c r="G7084" s="67"/>
      <c r="H7084" s="67"/>
    </row>
    <row r="7085" spans="1:8" s="2" customFormat="1" x14ac:dyDescent="0.25">
      <c r="A7085" t="s">
        <v>1054</v>
      </c>
      <c r="B7085"/>
      <c r="C7085" t="s">
        <v>970</v>
      </c>
      <c r="D7085"/>
      <c r="E7085" t="s">
        <v>8022</v>
      </c>
      <c r="F7085" s="67"/>
      <c r="G7085" s="67"/>
      <c r="H7085" s="67"/>
    </row>
    <row r="7086" spans="1:8" s="2" customFormat="1" x14ac:dyDescent="0.25">
      <c r="A7086" t="s">
        <v>1054</v>
      </c>
      <c r="B7086"/>
      <c r="C7086" t="s">
        <v>970</v>
      </c>
      <c r="D7086"/>
      <c r="E7086" t="s">
        <v>8023</v>
      </c>
      <c r="F7086" s="67"/>
      <c r="G7086" s="67"/>
      <c r="H7086" s="67"/>
    </row>
    <row r="7087" spans="1:8" s="2" customFormat="1" x14ac:dyDescent="0.25">
      <c r="A7087" t="s">
        <v>1054</v>
      </c>
      <c r="B7087"/>
      <c r="C7087" t="s">
        <v>970</v>
      </c>
      <c r="D7087"/>
      <c r="E7087" t="s">
        <v>8024</v>
      </c>
      <c r="F7087" s="67"/>
      <c r="G7087" s="67"/>
      <c r="H7087" s="67"/>
    </row>
    <row r="7088" spans="1:8" s="2" customFormat="1" x14ac:dyDescent="0.25">
      <c r="A7088" t="s">
        <v>1054</v>
      </c>
      <c r="B7088"/>
      <c r="C7088" t="s">
        <v>970</v>
      </c>
      <c r="D7088"/>
      <c r="E7088" t="s">
        <v>8025</v>
      </c>
      <c r="F7088" s="67"/>
      <c r="G7088" s="67"/>
      <c r="H7088" s="67"/>
    </row>
    <row r="7089" spans="1:8" s="2" customFormat="1" x14ac:dyDescent="0.25">
      <c r="A7089" t="s">
        <v>1054</v>
      </c>
      <c r="B7089"/>
      <c r="C7089" t="s">
        <v>970</v>
      </c>
      <c r="D7089"/>
      <c r="E7089" t="s">
        <v>8026</v>
      </c>
      <c r="F7089" s="67"/>
      <c r="G7089" s="67"/>
      <c r="H7089" s="67"/>
    </row>
    <row r="7090" spans="1:8" s="2" customFormat="1" x14ac:dyDescent="0.25">
      <c r="A7090" t="s">
        <v>1054</v>
      </c>
      <c r="B7090"/>
      <c r="C7090" t="s">
        <v>970</v>
      </c>
      <c r="D7090"/>
      <c r="E7090" t="s">
        <v>8027</v>
      </c>
      <c r="F7090" s="67"/>
      <c r="G7090" s="67"/>
      <c r="H7090" s="67"/>
    </row>
    <row r="7091" spans="1:8" s="2" customFormat="1" x14ac:dyDescent="0.25">
      <c r="A7091" t="s">
        <v>1054</v>
      </c>
      <c r="B7091"/>
      <c r="C7091" t="s">
        <v>970</v>
      </c>
      <c r="D7091"/>
      <c r="E7091" t="s">
        <v>8028</v>
      </c>
      <c r="F7091" s="67"/>
      <c r="G7091" s="67"/>
      <c r="H7091" s="67"/>
    </row>
    <row r="7092" spans="1:8" s="2" customFormat="1" x14ac:dyDescent="0.25">
      <c r="A7092" t="s">
        <v>1054</v>
      </c>
      <c r="B7092"/>
      <c r="C7092" t="s">
        <v>970</v>
      </c>
      <c r="D7092"/>
      <c r="E7092" t="s">
        <v>8029</v>
      </c>
      <c r="F7092" s="67"/>
      <c r="G7092" s="67"/>
      <c r="H7092" s="67"/>
    </row>
    <row r="7093" spans="1:8" s="2" customFormat="1" x14ac:dyDescent="0.25">
      <c r="A7093" t="s">
        <v>1054</v>
      </c>
      <c r="B7093"/>
      <c r="C7093" t="s">
        <v>970</v>
      </c>
      <c r="D7093"/>
      <c r="E7093" t="s">
        <v>6501</v>
      </c>
      <c r="F7093" s="67"/>
      <c r="G7093" s="67"/>
      <c r="H7093" s="67"/>
    </row>
    <row r="7094" spans="1:8" s="2" customFormat="1" x14ac:dyDescent="0.25">
      <c r="A7094" t="s">
        <v>1054</v>
      </c>
      <c r="B7094"/>
      <c r="C7094" t="s">
        <v>970</v>
      </c>
      <c r="D7094"/>
      <c r="E7094" t="s">
        <v>6389</v>
      </c>
      <c r="F7094" s="67"/>
      <c r="G7094" s="67"/>
      <c r="H7094" s="67"/>
    </row>
    <row r="7095" spans="1:8" s="2" customFormat="1" x14ac:dyDescent="0.25">
      <c r="A7095" t="s">
        <v>1054</v>
      </c>
      <c r="B7095"/>
      <c r="C7095" t="s">
        <v>970</v>
      </c>
      <c r="D7095"/>
      <c r="E7095" t="s">
        <v>8030</v>
      </c>
      <c r="F7095" s="67"/>
      <c r="G7095" s="67"/>
      <c r="H7095" s="67"/>
    </row>
    <row r="7096" spans="1:8" s="2" customFormat="1" x14ac:dyDescent="0.25">
      <c r="A7096" t="s">
        <v>1054</v>
      </c>
      <c r="B7096"/>
      <c r="C7096" t="s">
        <v>970</v>
      </c>
      <c r="D7096"/>
      <c r="E7096" t="s">
        <v>8031</v>
      </c>
      <c r="F7096" s="67"/>
      <c r="G7096" s="67"/>
      <c r="H7096" s="67"/>
    </row>
    <row r="7097" spans="1:8" s="2" customFormat="1" x14ac:dyDescent="0.25">
      <c r="A7097" t="s">
        <v>1054</v>
      </c>
      <c r="B7097"/>
      <c r="C7097" t="s">
        <v>970</v>
      </c>
      <c r="D7097"/>
      <c r="E7097" t="s">
        <v>8032</v>
      </c>
      <c r="F7097" s="67"/>
      <c r="G7097" s="67"/>
      <c r="H7097" s="67"/>
    </row>
    <row r="7098" spans="1:8" s="2" customFormat="1" x14ac:dyDescent="0.25">
      <c r="A7098" t="s">
        <v>1054</v>
      </c>
      <c r="B7098"/>
      <c r="C7098" t="s">
        <v>970</v>
      </c>
      <c r="D7098"/>
      <c r="E7098" t="s">
        <v>8033</v>
      </c>
      <c r="F7098" s="67"/>
      <c r="G7098" s="67"/>
      <c r="H7098" s="67"/>
    </row>
    <row r="7099" spans="1:8" s="2" customFormat="1" x14ac:dyDescent="0.25">
      <c r="A7099" t="s">
        <v>1054</v>
      </c>
      <c r="B7099"/>
      <c r="C7099" t="s">
        <v>970</v>
      </c>
      <c r="D7099"/>
      <c r="E7099" t="s">
        <v>8034</v>
      </c>
      <c r="F7099" s="67"/>
      <c r="G7099" s="67"/>
      <c r="H7099" s="67"/>
    </row>
    <row r="7100" spans="1:8" s="2" customFormat="1" x14ac:dyDescent="0.25">
      <c r="A7100" t="s">
        <v>1054</v>
      </c>
      <c r="B7100"/>
      <c r="C7100" t="s">
        <v>970</v>
      </c>
      <c r="D7100"/>
      <c r="E7100" t="s">
        <v>8035</v>
      </c>
      <c r="F7100" s="67"/>
      <c r="G7100" s="67"/>
      <c r="H7100" s="67"/>
    </row>
    <row r="7101" spans="1:8" s="2" customFormat="1" x14ac:dyDescent="0.25">
      <c r="A7101" t="s">
        <v>1054</v>
      </c>
      <c r="B7101"/>
      <c r="C7101" t="s">
        <v>970</v>
      </c>
      <c r="D7101"/>
      <c r="E7101" t="s">
        <v>8036</v>
      </c>
      <c r="F7101" s="67"/>
      <c r="G7101" s="67"/>
      <c r="H7101" s="67"/>
    </row>
    <row r="7102" spans="1:8" s="2" customFormat="1" x14ac:dyDescent="0.25">
      <c r="A7102" t="s">
        <v>1054</v>
      </c>
      <c r="B7102"/>
      <c r="C7102" t="s">
        <v>970</v>
      </c>
      <c r="D7102"/>
      <c r="E7102" t="s">
        <v>8037</v>
      </c>
      <c r="F7102" s="67"/>
      <c r="G7102" s="67"/>
      <c r="H7102" s="67"/>
    </row>
    <row r="7103" spans="1:8" s="2" customFormat="1" x14ac:dyDescent="0.25">
      <c r="A7103" t="s">
        <v>1054</v>
      </c>
      <c r="B7103"/>
      <c r="C7103" t="s">
        <v>970</v>
      </c>
      <c r="D7103"/>
      <c r="E7103" t="s">
        <v>8038</v>
      </c>
      <c r="F7103" s="67"/>
      <c r="G7103" s="67"/>
      <c r="H7103" s="67"/>
    </row>
    <row r="7104" spans="1:8" s="2" customFormat="1" x14ac:dyDescent="0.25">
      <c r="A7104" t="s">
        <v>1054</v>
      </c>
      <c r="B7104"/>
      <c r="C7104" t="s">
        <v>970</v>
      </c>
      <c r="D7104"/>
      <c r="E7104" t="s">
        <v>8039</v>
      </c>
      <c r="F7104" s="67"/>
      <c r="G7104" s="67"/>
      <c r="H7104" s="67"/>
    </row>
    <row r="7105" spans="1:8" s="2" customFormat="1" x14ac:dyDescent="0.25">
      <c r="A7105" t="s">
        <v>1054</v>
      </c>
      <c r="B7105"/>
      <c r="C7105" t="s">
        <v>970</v>
      </c>
      <c r="D7105"/>
      <c r="E7105" t="s">
        <v>8040</v>
      </c>
      <c r="F7105" s="67"/>
      <c r="G7105" s="67"/>
      <c r="H7105" s="67"/>
    </row>
    <row r="7106" spans="1:8" s="2" customFormat="1" x14ac:dyDescent="0.25">
      <c r="A7106" t="s">
        <v>1054</v>
      </c>
      <c r="B7106"/>
      <c r="C7106" t="s">
        <v>970</v>
      </c>
      <c r="D7106"/>
      <c r="E7106" t="s">
        <v>8041</v>
      </c>
      <c r="F7106" s="67"/>
      <c r="G7106" s="67"/>
      <c r="H7106" s="67"/>
    </row>
    <row r="7107" spans="1:8" s="2" customFormat="1" x14ac:dyDescent="0.25">
      <c r="A7107" t="s">
        <v>1054</v>
      </c>
      <c r="B7107"/>
      <c r="C7107" t="s">
        <v>970</v>
      </c>
      <c r="D7107"/>
      <c r="E7107" t="s">
        <v>8042</v>
      </c>
      <c r="F7107" s="67"/>
      <c r="G7107" s="67"/>
      <c r="H7107" s="67"/>
    </row>
    <row r="7108" spans="1:8" s="2" customFormat="1" x14ac:dyDescent="0.25">
      <c r="A7108" t="s">
        <v>1054</v>
      </c>
      <c r="B7108"/>
      <c r="C7108" t="s">
        <v>970</v>
      </c>
      <c r="D7108"/>
      <c r="E7108" t="s">
        <v>8043</v>
      </c>
      <c r="F7108" s="67"/>
      <c r="G7108" s="67"/>
      <c r="H7108" s="67"/>
    </row>
    <row r="7109" spans="1:8" s="2" customFormat="1" x14ac:dyDescent="0.25">
      <c r="A7109" t="s">
        <v>1054</v>
      </c>
      <c r="B7109"/>
      <c r="C7109" t="s">
        <v>970</v>
      </c>
      <c r="D7109"/>
      <c r="E7109" t="s">
        <v>8044</v>
      </c>
      <c r="F7109" s="67"/>
      <c r="G7109" s="67"/>
      <c r="H7109" s="67"/>
    </row>
    <row r="7110" spans="1:8" s="2" customFormat="1" x14ac:dyDescent="0.25">
      <c r="A7110" t="s">
        <v>1054</v>
      </c>
      <c r="B7110"/>
      <c r="C7110" t="s">
        <v>970</v>
      </c>
      <c r="D7110"/>
      <c r="E7110" t="s">
        <v>8045</v>
      </c>
      <c r="F7110" s="67"/>
      <c r="G7110" s="67"/>
      <c r="H7110" s="67"/>
    </row>
    <row r="7111" spans="1:8" s="2" customFormat="1" x14ac:dyDescent="0.25">
      <c r="A7111" t="s">
        <v>1054</v>
      </c>
      <c r="B7111"/>
      <c r="C7111" t="s">
        <v>970</v>
      </c>
      <c r="D7111"/>
      <c r="E7111" t="s">
        <v>2025</v>
      </c>
      <c r="F7111" s="67"/>
      <c r="G7111" s="67"/>
      <c r="H7111" s="67"/>
    </row>
    <row r="7112" spans="1:8" s="2" customFormat="1" x14ac:dyDescent="0.25">
      <c r="A7112" t="s">
        <v>1054</v>
      </c>
      <c r="B7112"/>
      <c r="C7112" t="s">
        <v>970</v>
      </c>
      <c r="D7112"/>
      <c r="E7112" t="s">
        <v>8046</v>
      </c>
      <c r="F7112" s="67"/>
      <c r="G7112" s="67"/>
      <c r="H7112" s="67"/>
    </row>
    <row r="7113" spans="1:8" s="2" customFormat="1" x14ac:dyDescent="0.25">
      <c r="A7113" t="s">
        <v>1054</v>
      </c>
      <c r="B7113"/>
      <c r="C7113" t="s">
        <v>970</v>
      </c>
      <c r="D7113"/>
      <c r="E7113" t="s">
        <v>8047</v>
      </c>
      <c r="F7113" s="67"/>
      <c r="G7113" s="67"/>
      <c r="H7113" s="67"/>
    </row>
    <row r="7114" spans="1:8" s="2" customFormat="1" x14ac:dyDescent="0.25">
      <c r="A7114" t="s">
        <v>1054</v>
      </c>
      <c r="B7114"/>
      <c r="C7114" t="s">
        <v>970</v>
      </c>
      <c r="D7114"/>
      <c r="E7114" t="s">
        <v>8048</v>
      </c>
      <c r="F7114" s="67"/>
      <c r="G7114" s="67"/>
      <c r="H7114" s="67"/>
    </row>
    <row r="7115" spans="1:8" s="2" customFormat="1" x14ac:dyDescent="0.25">
      <c r="A7115" t="s">
        <v>1054</v>
      </c>
      <c r="B7115"/>
      <c r="C7115" t="s">
        <v>970</v>
      </c>
      <c r="D7115"/>
      <c r="E7115" t="s">
        <v>8049</v>
      </c>
      <c r="F7115" s="67"/>
      <c r="G7115" s="67"/>
      <c r="H7115" s="67"/>
    </row>
    <row r="7116" spans="1:8" s="2" customFormat="1" x14ac:dyDescent="0.25">
      <c r="A7116" t="s">
        <v>1054</v>
      </c>
      <c r="B7116"/>
      <c r="C7116" t="s">
        <v>970</v>
      </c>
      <c r="D7116"/>
      <c r="E7116" t="s">
        <v>8050</v>
      </c>
      <c r="F7116" s="67"/>
      <c r="G7116" s="67"/>
      <c r="H7116" s="67"/>
    </row>
    <row r="7117" spans="1:8" s="2" customFormat="1" x14ac:dyDescent="0.25">
      <c r="A7117" t="s">
        <v>1054</v>
      </c>
      <c r="B7117"/>
      <c r="C7117" t="s">
        <v>970</v>
      </c>
      <c r="D7117"/>
      <c r="E7117" t="s">
        <v>8051</v>
      </c>
      <c r="F7117" s="67"/>
      <c r="G7117" s="67"/>
      <c r="H7117" s="67"/>
    </row>
    <row r="7118" spans="1:8" s="2" customFormat="1" x14ac:dyDescent="0.25">
      <c r="A7118" t="s">
        <v>1054</v>
      </c>
      <c r="B7118"/>
      <c r="C7118" t="s">
        <v>970</v>
      </c>
      <c r="D7118"/>
      <c r="E7118" t="s">
        <v>8052</v>
      </c>
      <c r="F7118" s="67"/>
      <c r="G7118" s="67"/>
      <c r="H7118" s="67"/>
    </row>
    <row r="7119" spans="1:8" s="2" customFormat="1" x14ac:dyDescent="0.25">
      <c r="A7119" t="s">
        <v>1054</v>
      </c>
      <c r="B7119"/>
      <c r="C7119" t="s">
        <v>970</v>
      </c>
      <c r="D7119"/>
      <c r="E7119" t="s">
        <v>8053</v>
      </c>
      <c r="F7119" s="67"/>
      <c r="G7119" s="67"/>
      <c r="H7119" s="67"/>
    </row>
    <row r="7120" spans="1:8" s="2" customFormat="1" x14ac:dyDescent="0.25">
      <c r="A7120" t="s">
        <v>1054</v>
      </c>
      <c r="B7120"/>
      <c r="C7120" t="s">
        <v>970</v>
      </c>
      <c r="D7120"/>
      <c r="E7120" t="s">
        <v>8054</v>
      </c>
      <c r="F7120" s="67"/>
      <c r="G7120" s="67"/>
      <c r="H7120" s="67"/>
    </row>
    <row r="7121" spans="1:8" s="2" customFormat="1" x14ac:dyDescent="0.25">
      <c r="A7121" t="s">
        <v>1054</v>
      </c>
      <c r="B7121"/>
      <c r="C7121" t="s">
        <v>970</v>
      </c>
      <c r="D7121"/>
      <c r="E7121" t="s">
        <v>8055</v>
      </c>
      <c r="F7121" s="67"/>
      <c r="G7121" s="67"/>
      <c r="H7121" s="67"/>
    </row>
    <row r="7122" spans="1:8" s="2" customFormat="1" x14ac:dyDescent="0.25">
      <c r="A7122" t="s">
        <v>1054</v>
      </c>
      <c r="B7122"/>
      <c r="C7122" t="s">
        <v>970</v>
      </c>
      <c r="D7122"/>
      <c r="E7122" t="s">
        <v>8056</v>
      </c>
      <c r="F7122" s="67"/>
      <c r="G7122" s="67"/>
      <c r="H7122" s="67"/>
    </row>
    <row r="7123" spans="1:8" s="2" customFormat="1" x14ac:dyDescent="0.25">
      <c r="A7123" t="s">
        <v>1054</v>
      </c>
      <c r="B7123"/>
      <c r="C7123" t="s">
        <v>970</v>
      </c>
      <c r="D7123"/>
      <c r="E7123" t="s">
        <v>8057</v>
      </c>
      <c r="F7123" s="67"/>
      <c r="G7123" s="67"/>
      <c r="H7123" s="67"/>
    </row>
    <row r="7124" spans="1:8" s="2" customFormat="1" x14ac:dyDescent="0.25">
      <c r="A7124" t="s">
        <v>1054</v>
      </c>
      <c r="B7124"/>
      <c r="C7124" t="s">
        <v>970</v>
      </c>
      <c r="D7124"/>
      <c r="E7124" t="s">
        <v>8058</v>
      </c>
      <c r="F7124" s="67"/>
      <c r="G7124" s="67"/>
      <c r="H7124" s="67"/>
    </row>
    <row r="7125" spans="1:8" s="2" customFormat="1" x14ac:dyDescent="0.25">
      <c r="A7125" t="s">
        <v>1054</v>
      </c>
      <c r="B7125"/>
      <c r="C7125" t="s">
        <v>970</v>
      </c>
      <c r="D7125"/>
      <c r="E7125" t="s">
        <v>8059</v>
      </c>
      <c r="F7125" s="67"/>
      <c r="G7125" s="67"/>
      <c r="H7125" s="67"/>
    </row>
    <row r="7126" spans="1:8" s="2" customFormat="1" x14ac:dyDescent="0.25">
      <c r="A7126" t="s">
        <v>1054</v>
      </c>
      <c r="B7126"/>
      <c r="C7126" t="s">
        <v>970</v>
      </c>
      <c r="D7126"/>
      <c r="E7126" t="s">
        <v>8060</v>
      </c>
      <c r="F7126" s="67"/>
      <c r="G7126" s="67"/>
      <c r="H7126" s="67"/>
    </row>
    <row r="7127" spans="1:8" s="2" customFormat="1" x14ac:dyDescent="0.25">
      <c r="A7127" t="s">
        <v>1054</v>
      </c>
      <c r="B7127"/>
      <c r="C7127" t="s">
        <v>970</v>
      </c>
      <c r="D7127"/>
      <c r="E7127" t="s">
        <v>8061</v>
      </c>
      <c r="F7127" s="67"/>
      <c r="G7127" s="67"/>
      <c r="H7127" s="67"/>
    </row>
    <row r="7128" spans="1:8" s="2" customFormat="1" x14ac:dyDescent="0.25">
      <c r="A7128" t="s">
        <v>1054</v>
      </c>
      <c r="B7128"/>
      <c r="C7128" t="s">
        <v>970</v>
      </c>
      <c r="D7128"/>
      <c r="E7128" t="s">
        <v>8062</v>
      </c>
      <c r="F7128" s="67"/>
      <c r="G7128" s="67"/>
      <c r="H7128" s="67"/>
    </row>
    <row r="7129" spans="1:8" s="2" customFormat="1" x14ac:dyDescent="0.25">
      <c r="A7129" t="s">
        <v>1054</v>
      </c>
      <c r="B7129"/>
      <c r="C7129" t="s">
        <v>970</v>
      </c>
      <c r="D7129"/>
      <c r="E7129" t="s">
        <v>8063</v>
      </c>
      <c r="F7129" s="67"/>
      <c r="G7129" s="67"/>
      <c r="H7129" s="67"/>
    </row>
    <row r="7130" spans="1:8" s="2" customFormat="1" x14ac:dyDescent="0.25">
      <c r="A7130" t="s">
        <v>1054</v>
      </c>
      <c r="B7130"/>
      <c r="C7130" t="s">
        <v>970</v>
      </c>
      <c r="D7130"/>
      <c r="E7130" t="s">
        <v>8064</v>
      </c>
      <c r="F7130" s="67"/>
      <c r="G7130" s="67"/>
      <c r="H7130" s="67"/>
    </row>
    <row r="7131" spans="1:8" s="2" customFormat="1" x14ac:dyDescent="0.25">
      <c r="A7131" t="s">
        <v>1054</v>
      </c>
      <c r="B7131"/>
      <c r="C7131" t="s">
        <v>970</v>
      </c>
      <c r="D7131"/>
      <c r="E7131" t="s">
        <v>8065</v>
      </c>
      <c r="F7131" s="67"/>
      <c r="G7131" s="67"/>
      <c r="H7131" s="67"/>
    </row>
    <row r="7132" spans="1:8" s="2" customFormat="1" x14ac:dyDescent="0.25">
      <c r="A7132" t="s">
        <v>1054</v>
      </c>
      <c r="B7132"/>
      <c r="C7132" t="s">
        <v>970</v>
      </c>
      <c r="D7132"/>
      <c r="E7132" t="s">
        <v>8066</v>
      </c>
      <c r="F7132" s="67"/>
      <c r="G7132" s="67"/>
      <c r="H7132" s="67"/>
    </row>
    <row r="7133" spans="1:8" s="2" customFormat="1" x14ac:dyDescent="0.25">
      <c r="A7133" t="s">
        <v>1054</v>
      </c>
      <c r="B7133"/>
      <c r="C7133" t="s">
        <v>970</v>
      </c>
      <c r="D7133"/>
      <c r="E7133" t="s">
        <v>8067</v>
      </c>
      <c r="F7133" s="67"/>
      <c r="G7133" s="67"/>
      <c r="H7133" s="67"/>
    </row>
    <row r="7134" spans="1:8" s="2" customFormat="1" x14ac:dyDescent="0.25">
      <c r="A7134" t="s">
        <v>1054</v>
      </c>
      <c r="B7134"/>
      <c r="C7134" t="s">
        <v>970</v>
      </c>
      <c r="D7134"/>
      <c r="E7134" t="s">
        <v>8068</v>
      </c>
      <c r="F7134" s="67"/>
      <c r="G7134" s="67"/>
      <c r="H7134" s="67"/>
    </row>
    <row r="7135" spans="1:8" s="2" customFormat="1" x14ac:dyDescent="0.25">
      <c r="A7135" t="s">
        <v>1054</v>
      </c>
      <c r="B7135"/>
      <c r="C7135" t="s">
        <v>970</v>
      </c>
      <c r="D7135"/>
      <c r="E7135" t="s">
        <v>8069</v>
      </c>
      <c r="F7135" s="67"/>
      <c r="G7135" s="67"/>
      <c r="H7135" s="67"/>
    </row>
    <row r="7136" spans="1:8" s="2" customFormat="1" x14ac:dyDescent="0.25">
      <c r="A7136" t="s">
        <v>1054</v>
      </c>
      <c r="B7136"/>
      <c r="C7136" t="s">
        <v>970</v>
      </c>
      <c r="D7136"/>
      <c r="E7136" t="s">
        <v>6284</v>
      </c>
      <c r="F7136" s="67"/>
      <c r="G7136" s="67"/>
      <c r="H7136" s="67"/>
    </row>
    <row r="7137" spans="1:8" s="2" customFormat="1" x14ac:dyDescent="0.25">
      <c r="A7137" t="s">
        <v>1054</v>
      </c>
      <c r="B7137"/>
      <c r="C7137" t="s">
        <v>970</v>
      </c>
      <c r="D7137"/>
      <c r="E7137" t="s">
        <v>8070</v>
      </c>
      <c r="F7137" s="67"/>
      <c r="G7137" s="67"/>
      <c r="H7137" s="67"/>
    </row>
    <row r="7138" spans="1:8" s="2" customFormat="1" x14ac:dyDescent="0.25">
      <c r="A7138" t="s">
        <v>1054</v>
      </c>
      <c r="B7138"/>
      <c r="C7138" t="s">
        <v>970</v>
      </c>
      <c r="D7138"/>
      <c r="E7138" t="s">
        <v>8071</v>
      </c>
      <c r="F7138" s="67"/>
      <c r="G7138" s="67"/>
      <c r="H7138" s="67"/>
    </row>
    <row r="7139" spans="1:8" s="2" customFormat="1" x14ac:dyDescent="0.25">
      <c r="A7139" t="s">
        <v>1054</v>
      </c>
      <c r="B7139"/>
      <c r="C7139" t="s">
        <v>970</v>
      </c>
      <c r="D7139"/>
      <c r="E7139" t="s">
        <v>8072</v>
      </c>
      <c r="F7139" s="67"/>
      <c r="G7139" s="67"/>
      <c r="H7139" s="67"/>
    </row>
    <row r="7140" spans="1:8" s="2" customFormat="1" x14ac:dyDescent="0.25">
      <c r="A7140" t="s">
        <v>1054</v>
      </c>
      <c r="B7140"/>
      <c r="C7140" t="s">
        <v>970</v>
      </c>
      <c r="D7140"/>
      <c r="E7140" t="s">
        <v>8073</v>
      </c>
      <c r="F7140" s="67"/>
      <c r="G7140" s="67"/>
      <c r="H7140" s="67"/>
    </row>
    <row r="7141" spans="1:8" s="2" customFormat="1" x14ac:dyDescent="0.25">
      <c r="A7141" t="s">
        <v>1054</v>
      </c>
      <c r="B7141"/>
      <c r="C7141" t="s">
        <v>970</v>
      </c>
      <c r="D7141"/>
      <c r="E7141" t="s">
        <v>8074</v>
      </c>
      <c r="F7141" s="67"/>
      <c r="G7141" s="67"/>
      <c r="H7141" s="67"/>
    </row>
    <row r="7142" spans="1:8" s="2" customFormat="1" x14ac:dyDescent="0.25">
      <c r="A7142" t="s">
        <v>1054</v>
      </c>
      <c r="B7142"/>
      <c r="C7142" t="s">
        <v>970</v>
      </c>
      <c r="D7142"/>
      <c r="E7142" t="s">
        <v>8075</v>
      </c>
      <c r="F7142" s="67"/>
      <c r="G7142" s="67"/>
      <c r="H7142" s="67"/>
    </row>
    <row r="7143" spans="1:8" s="2" customFormat="1" x14ac:dyDescent="0.25">
      <c r="A7143" t="s">
        <v>1054</v>
      </c>
      <c r="B7143"/>
      <c r="C7143" t="s">
        <v>970</v>
      </c>
      <c r="D7143"/>
      <c r="E7143" t="s">
        <v>8076</v>
      </c>
      <c r="F7143" s="67"/>
      <c r="G7143" s="67"/>
      <c r="H7143" s="67"/>
    </row>
    <row r="7144" spans="1:8" s="2" customFormat="1" x14ac:dyDescent="0.25">
      <c r="A7144" t="s">
        <v>1054</v>
      </c>
      <c r="B7144"/>
      <c r="C7144" t="s">
        <v>8077</v>
      </c>
      <c r="D7144"/>
      <c r="E7144" t="s">
        <v>8078</v>
      </c>
      <c r="F7144" s="67"/>
      <c r="G7144" s="67"/>
      <c r="H7144" s="67"/>
    </row>
    <row r="7145" spans="1:8" s="2" customFormat="1" x14ac:dyDescent="0.25">
      <c r="A7145" t="s">
        <v>1054</v>
      </c>
      <c r="B7145"/>
      <c r="C7145" t="s">
        <v>523</v>
      </c>
      <c r="D7145"/>
      <c r="E7145" t="s">
        <v>8079</v>
      </c>
      <c r="F7145" s="67"/>
      <c r="G7145" s="67"/>
      <c r="H7145" s="67"/>
    </row>
    <row r="7146" spans="1:8" s="2" customFormat="1" x14ac:dyDescent="0.25">
      <c r="A7146" t="s">
        <v>1054</v>
      </c>
      <c r="B7146"/>
      <c r="C7146" t="s">
        <v>523</v>
      </c>
      <c r="D7146"/>
      <c r="E7146" t="s">
        <v>1390</v>
      </c>
      <c r="F7146" s="67"/>
      <c r="G7146" s="67"/>
      <c r="H7146" s="67"/>
    </row>
    <row r="7147" spans="1:8" s="2" customFormat="1" x14ac:dyDescent="0.25">
      <c r="A7147" t="s">
        <v>1054</v>
      </c>
      <c r="B7147"/>
      <c r="C7147" t="s">
        <v>523</v>
      </c>
      <c r="D7147"/>
      <c r="E7147" t="s">
        <v>8080</v>
      </c>
      <c r="F7147" s="67"/>
      <c r="G7147" s="67"/>
      <c r="H7147" s="67"/>
    </row>
    <row r="7148" spans="1:8" s="2" customFormat="1" x14ac:dyDescent="0.25">
      <c r="A7148" t="s">
        <v>1054</v>
      </c>
      <c r="B7148"/>
      <c r="C7148" t="s">
        <v>523</v>
      </c>
      <c r="D7148"/>
      <c r="E7148" t="s">
        <v>8081</v>
      </c>
      <c r="F7148" s="67"/>
      <c r="G7148" s="67"/>
      <c r="H7148" s="67"/>
    </row>
    <row r="7149" spans="1:8" s="2" customFormat="1" x14ac:dyDescent="0.25">
      <c r="A7149" t="s">
        <v>1054</v>
      </c>
      <c r="B7149"/>
      <c r="C7149" t="s">
        <v>523</v>
      </c>
      <c r="D7149"/>
      <c r="E7149" t="s">
        <v>8082</v>
      </c>
      <c r="F7149" s="67"/>
      <c r="G7149" s="67"/>
      <c r="H7149" s="67"/>
    </row>
    <row r="7150" spans="1:8" s="2" customFormat="1" x14ac:dyDescent="0.25">
      <c r="A7150" t="s">
        <v>1054</v>
      </c>
      <c r="B7150"/>
      <c r="C7150" t="s">
        <v>523</v>
      </c>
      <c r="D7150"/>
      <c r="E7150" t="s">
        <v>8083</v>
      </c>
      <c r="F7150" s="67"/>
      <c r="G7150" s="67"/>
      <c r="H7150" s="67"/>
    </row>
    <row r="7151" spans="1:8" s="2" customFormat="1" x14ac:dyDescent="0.25">
      <c r="A7151" t="s">
        <v>1054</v>
      </c>
      <c r="B7151"/>
      <c r="C7151" t="s">
        <v>523</v>
      </c>
      <c r="D7151"/>
      <c r="E7151" t="s">
        <v>8084</v>
      </c>
      <c r="F7151" s="67"/>
      <c r="G7151" s="67"/>
      <c r="H7151" s="67"/>
    </row>
    <row r="7152" spans="1:8" s="2" customFormat="1" x14ac:dyDescent="0.25">
      <c r="A7152" t="s">
        <v>1054</v>
      </c>
      <c r="B7152"/>
      <c r="C7152" t="s">
        <v>523</v>
      </c>
      <c r="D7152"/>
      <c r="E7152" t="s">
        <v>8085</v>
      </c>
      <c r="F7152" s="67"/>
      <c r="G7152" s="67"/>
      <c r="H7152" s="67"/>
    </row>
    <row r="7153" spans="1:8" s="2" customFormat="1" x14ac:dyDescent="0.25">
      <c r="A7153" t="s">
        <v>1054</v>
      </c>
      <c r="B7153"/>
      <c r="C7153" t="s">
        <v>523</v>
      </c>
      <c r="D7153"/>
      <c r="E7153" t="s">
        <v>8086</v>
      </c>
      <c r="F7153" s="67"/>
      <c r="G7153" s="67"/>
      <c r="H7153" s="67"/>
    </row>
    <row r="7154" spans="1:8" s="2" customFormat="1" x14ac:dyDescent="0.25">
      <c r="A7154" t="s">
        <v>1054</v>
      </c>
      <c r="B7154"/>
      <c r="C7154" t="s">
        <v>523</v>
      </c>
      <c r="D7154"/>
      <c r="E7154" t="s">
        <v>8087</v>
      </c>
      <c r="F7154" s="67"/>
      <c r="G7154" s="67"/>
      <c r="H7154" s="67"/>
    </row>
    <row r="7155" spans="1:8" s="2" customFormat="1" x14ac:dyDescent="0.25">
      <c r="A7155" t="s">
        <v>1054</v>
      </c>
      <c r="B7155"/>
      <c r="C7155" t="s">
        <v>523</v>
      </c>
      <c r="D7155"/>
      <c r="E7155" t="s">
        <v>8088</v>
      </c>
      <c r="F7155" s="67"/>
      <c r="G7155" s="67"/>
      <c r="H7155" s="67"/>
    </row>
    <row r="7156" spans="1:8" s="2" customFormat="1" x14ac:dyDescent="0.25">
      <c r="A7156" t="s">
        <v>1054</v>
      </c>
      <c r="B7156"/>
      <c r="C7156" t="s">
        <v>523</v>
      </c>
      <c r="D7156"/>
      <c r="E7156" t="s">
        <v>8089</v>
      </c>
      <c r="F7156" s="67"/>
      <c r="G7156" s="67"/>
      <c r="H7156" s="67"/>
    </row>
    <row r="7157" spans="1:8" s="2" customFormat="1" x14ac:dyDescent="0.25">
      <c r="A7157" t="s">
        <v>1054</v>
      </c>
      <c r="B7157"/>
      <c r="C7157" t="s">
        <v>526</v>
      </c>
      <c r="D7157"/>
      <c r="E7157" t="s">
        <v>8090</v>
      </c>
      <c r="F7157" s="67"/>
      <c r="G7157" s="67"/>
      <c r="H7157" s="67"/>
    </row>
    <row r="7158" spans="1:8" s="2" customFormat="1" x14ac:dyDescent="0.25">
      <c r="A7158" t="s">
        <v>1054</v>
      </c>
      <c r="B7158"/>
      <c r="C7158" t="s">
        <v>526</v>
      </c>
      <c r="D7158"/>
      <c r="E7158" t="s">
        <v>8091</v>
      </c>
      <c r="F7158" s="67"/>
      <c r="G7158" s="67"/>
      <c r="H7158" s="67"/>
    </row>
    <row r="7159" spans="1:8" s="2" customFormat="1" x14ac:dyDescent="0.25">
      <c r="A7159" t="s">
        <v>1054</v>
      </c>
      <c r="B7159"/>
      <c r="C7159" t="s">
        <v>526</v>
      </c>
      <c r="D7159"/>
      <c r="E7159" t="s">
        <v>8092</v>
      </c>
      <c r="F7159" s="67"/>
      <c r="G7159" s="67"/>
      <c r="H7159" s="67"/>
    </row>
    <row r="7160" spans="1:8" s="2" customFormat="1" x14ac:dyDescent="0.25">
      <c r="A7160" t="s">
        <v>1054</v>
      </c>
      <c r="B7160"/>
      <c r="C7160" t="s">
        <v>526</v>
      </c>
      <c r="D7160"/>
      <c r="E7160" t="s">
        <v>8093</v>
      </c>
      <c r="F7160" s="67"/>
      <c r="G7160" s="67"/>
      <c r="H7160" s="67"/>
    </row>
    <row r="7161" spans="1:8" s="2" customFormat="1" x14ac:dyDescent="0.25">
      <c r="A7161" t="s">
        <v>1054</v>
      </c>
      <c r="B7161"/>
      <c r="C7161" t="s">
        <v>526</v>
      </c>
      <c r="D7161"/>
      <c r="E7161" t="s">
        <v>8094</v>
      </c>
      <c r="F7161" s="67"/>
      <c r="G7161" s="67"/>
      <c r="H7161" s="67"/>
    </row>
    <row r="7162" spans="1:8" s="2" customFormat="1" x14ac:dyDescent="0.25">
      <c r="A7162" t="s">
        <v>1054</v>
      </c>
      <c r="B7162"/>
      <c r="C7162" t="s">
        <v>526</v>
      </c>
      <c r="D7162"/>
      <c r="E7162" t="s">
        <v>8095</v>
      </c>
      <c r="F7162" s="67"/>
      <c r="G7162" s="67"/>
      <c r="H7162" s="67"/>
    </row>
    <row r="7163" spans="1:8" s="2" customFormat="1" x14ac:dyDescent="0.25">
      <c r="A7163" t="s">
        <v>1054</v>
      </c>
      <c r="B7163"/>
      <c r="C7163" t="s">
        <v>526</v>
      </c>
      <c r="D7163"/>
      <c r="E7163" t="s">
        <v>8096</v>
      </c>
      <c r="F7163" s="67"/>
      <c r="G7163" s="67"/>
      <c r="H7163" s="67"/>
    </row>
    <row r="7164" spans="1:8" s="2" customFormat="1" x14ac:dyDescent="0.25">
      <c r="A7164" t="s">
        <v>1054</v>
      </c>
      <c r="B7164"/>
      <c r="C7164" t="s">
        <v>526</v>
      </c>
      <c r="D7164"/>
      <c r="E7164" t="s">
        <v>8097</v>
      </c>
      <c r="F7164" s="67"/>
      <c r="G7164" s="67"/>
      <c r="H7164" s="67"/>
    </row>
    <row r="7165" spans="1:8" s="2" customFormat="1" x14ac:dyDescent="0.25">
      <c r="A7165" t="s">
        <v>1054</v>
      </c>
      <c r="B7165"/>
      <c r="C7165" t="s">
        <v>526</v>
      </c>
      <c r="D7165"/>
      <c r="E7165" t="s">
        <v>8098</v>
      </c>
      <c r="F7165" s="67"/>
      <c r="G7165" s="67"/>
      <c r="H7165" s="67"/>
    </row>
    <row r="7166" spans="1:8" s="2" customFormat="1" x14ac:dyDescent="0.25">
      <c r="A7166" t="s">
        <v>1054</v>
      </c>
      <c r="B7166"/>
      <c r="C7166" t="s">
        <v>526</v>
      </c>
      <c r="D7166"/>
      <c r="E7166" t="s">
        <v>8099</v>
      </c>
      <c r="F7166" s="67"/>
      <c r="G7166" s="67"/>
      <c r="H7166" s="67"/>
    </row>
    <row r="7167" spans="1:8" s="2" customFormat="1" x14ac:dyDescent="0.25">
      <c r="A7167" t="s">
        <v>1054</v>
      </c>
      <c r="B7167"/>
      <c r="C7167" t="s">
        <v>526</v>
      </c>
      <c r="D7167"/>
      <c r="E7167" t="s">
        <v>8100</v>
      </c>
      <c r="F7167" s="67"/>
      <c r="G7167" s="67"/>
      <c r="H7167" s="67"/>
    </row>
    <row r="7168" spans="1:8" s="2" customFormat="1" x14ac:dyDescent="0.25">
      <c r="A7168" t="s">
        <v>1054</v>
      </c>
      <c r="B7168"/>
      <c r="C7168" t="s">
        <v>526</v>
      </c>
      <c r="D7168"/>
      <c r="E7168" t="s">
        <v>2314</v>
      </c>
      <c r="F7168" s="67"/>
      <c r="G7168" s="67"/>
      <c r="H7168" s="67"/>
    </row>
    <row r="7169" spans="1:8" s="2" customFormat="1" x14ac:dyDescent="0.25">
      <c r="A7169" t="s">
        <v>1054</v>
      </c>
      <c r="B7169"/>
      <c r="C7169" t="s">
        <v>526</v>
      </c>
      <c r="D7169"/>
      <c r="E7169" t="s">
        <v>8101</v>
      </c>
      <c r="F7169" s="67"/>
      <c r="G7169" s="67"/>
      <c r="H7169" s="67"/>
    </row>
    <row r="7170" spans="1:8" s="2" customFormat="1" x14ac:dyDescent="0.25">
      <c r="A7170" t="s">
        <v>1054</v>
      </c>
      <c r="B7170"/>
      <c r="C7170" t="s">
        <v>526</v>
      </c>
      <c r="D7170"/>
      <c r="E7170" t="s">
        <v>8102</v>
      </c>
      <c r="F7170" s="67"/>
      <c r="G7170" s="67"/>
      <c r="H7170" s="67"/>
    </row>
    <row r="7171" spans="1:8" s="2" customFormat="1" x14ac:dyDescent="0.25">
      <c r="A7171" t="s">
        <v>1054</v>
      </c>
      <c r="B7171"/>
      <c r="C7171" t="s">
        <v>526</v>
      </c>
      <c r="D7171"/>
      <c r="E7171" t="s">
        <v>8103</v>
      </c>
      <c r="F7171" s="67"/>
      <c r="G7171" s="67"/>
      <c r="H7171" s="67"/>
    </row>
    <row r="7172" spans="1:8" s="2" customFormat="1" x14ac:dyDescent="0.25">
      <c r="A7172" t="s">
        <v>1054</v>
      </c>
      <c r="B7172"/>
      <c r="C7172" t="s">
        <v>526</v>
      </c>
      <c r="D7172"/>
      <c r="E7172" t="s">
        <v>8104</v>
      </c>
      <c r="F7172" s="67"/>
      <c r="G7172" s="67"/>
      <c r="H7172" s="67"/>
    </row>
    <row r="7173" spans="1:8" s="2" customFormat="1" x14ac:dyDescent="0.25">
      <c r="A7173" t="s">
        <v>1054</v>
      </c>
      <c r="B7173"/>
      <c r="C7173" t="s">
        <v>526</v>
      </c>
      <c r="D7173"/>
      <c r="E7173" t="s">
        <v>8105</v>
      </c>
      <c r="F7173" s="67"/>
      <c r="G7173" s="67"/>
      <c r="H7173" s="67"/>
    </row>
    <row r="7174" spans="1:8" s="2" customFormat="1" x14ac:dyDescent="0.25">
      <c r="A7174" t="s">
        <v>1054</v>
      </c>
      <c r="B7174"/>
      <c r="C7174" t="s">
        <v>978</v>
      </c>
      <c r="D7174" t="s">
        <v>7744</v>
      </c>
      <c r="E7174" t="s">
        <v>8106</v>
      </c>
      <c r="F7174" s="67"/>
      <c r="G7174" s="67"/>
      <c r="H7174" s="67"/>
    </row>
    <row r="7175" spans="1:8" s="2" customFormat="1" x14ac:dyDescent="0.25">
      <c r="A7175" t="s">
        <v>1054</v>
      </c>
      <c r="B7175"/>
      <c r="C7175" t="s">
        <v>978</v>
      </c>
      <c r="D7175" t="s">
        <v>7744</v>
      </c>
      <c r="E7175" t="s">
        <v>8107</v>
      </c>
      <c r="F7175" s="67"/>
      <c r="G7175" s="67"/>
      <c r="H7175" s="67"/>
    </row>
    <row r="7176" spans="1:8" s="2" customFormat="1" x14ac:dyDescent="0.25">
      <c r="A7176" t="s">
        <v>1054</v>
      </c>
      <c r="B7176"/>
      <c r="C7176" t="s">
        <v>978</v>
      </c>
      <c r="D7176" t="s">
        <v>7744</v>
      </c>
      <c r="E7176" t="s">
        <v>8108</v>
      </c>
      <c r="F7176" s="67"/>
      <c r="G7176" s="67"/>
      <c r="H7176" s="67"/>
    </row>
    <row r="7177" spans="1:8" s="2" customFormat="1" x14ac:dyDescent="0.25">
      <c r="A7177" t="s">
        <v>1054</v>
      </c>
      <c r="B7177"/>
      <c r="C7177" t="s">
        <v>978</v>
      </c>
      <c r="D7177" t="s">
        <v>7744</v>
      </c>
      <c r="E7177" t="s">
        <v>8109</v>
      </c>
      <c r="F7177" s="67"/>
      <c r="G7177" s="67"/>
      <c r="H7177" s="67"/>
    </row>
    <row r="7178" spans="1:8" s="2" customFormat="1" x14ac:dyDescent="0.25">
      <c r="A7178" t="s">
        <v>1054</v>
      </c>
      <c r="B7178"/>
      <c r="C7178" t="s">
        <v>978</v>
      </c>
      <c r="D7178" t="s">
        <v>7744</v>
      </c>
      <c r="E7178" t="s">
        <v>8110</v>
      </c>
      <c r="F7178" s="67"/>
      <c r="G7178" s="67"/>
      <c r="H7178" s="67"/>
    </row>
    <row r="7179" spans="1:8" s="2" customFormat="1" x14ac:dyDescent="0.25">
      <c r="A7179" t="s">
        <v>1054</v>
      </c>
      <c r="B7179"/>
      <c r="C7179" t="s">
        <v>978</v>
      </c>
      <c r="D7179" t="s">
        <v>7744</v>
      </c>
      <c r="E7179" t="s">
        <v>8111</v>
      </c>
      <c r="F7179" s="67"/>
      <c r="G7179" s="67"/>
      <c r="H7179" s="67"/>
    </row>
    <row r="7180" spans="1:8" s="2" customFormat="1" x14ac:dyDescent="0.25">
      <c r="A7180" t="s">
        <v>1054</v>
      </c>
      <c r="B7180"/>
      <c r="C7180" t="s">
        <v>978</v>
      </c>
      <c r="D7180" t="s">
        <v>7744</v>
      </c>
      <c r="E7180" t="s">
        <v>8112</v>
      </c>
      <c r="F7180" s="67"/>
      <c r="G7180" s="67"/>
      <c r="H7180" s="67"/>
    </row>
    <row r="7181" spans="1:8" s="2" customFormat="1" x14ac:dyDescent="0.25">
      <c r="A7181" t="s">
        <v>1054</v>
      </c>
      <c r="B7181"/>
      <c r="C7181" t="s">
        <v>978</v>
      </c>
      <c r="D7181" t="s">
        <v>7744</v>
      </c>
      <c r="E7181" t="s">
        <v>8113</v>
      </c>
      <c r="F7181" s="67"/>
      <c r="G7181" s="67"/>
      <c r="H7181" s="67"/>
    </row>
    <row r="7182" spans="1:8" s="2" customFormat="1" x14ac:dyDescent="0.25">
      <c r="A7182" t="s">
        <v>1054</v>
      </c>
      <c r="B7182"/>
      <c r="C7182" t="s">
        <v>978</v>
      </c>
      <c r="D7182" t="s">
        <v>7744</v>
      </c>
      <c r="E7182" t="s">
        <v>8114</v>
      </c>
      <c r="F7182" s="67"/>
      <c r="G7182" s="67"/>
      <c r="H7182" s="67"/>
    </row>
    <row r="7183" spans="1:8" s="2" customFormat="1" x14ac:dyDescent="0.25">
      <c r="A7183" t="s">
        <v>1054</v>
      </c>
      <c r="B7183"/>
      <c r="C7183" t="s">
        <v>978</v>
      </c>
      <c r="D7183" t="s">
        <v>7744</v>
      </c>
      <c r="E7183" t="s">
        <v>8115</v>
      </c>
      <c r="F7183" s="67"/>
      <c r="G7183" s="67"/>
      <c r="H7183" s="67"/>
    </row>
    <row r="7184" spans="1:8" s="2" customFormat="1" x14ac:dyDescent="0.25">
      <c r="A7184" t="s">
        <v>1054</v>
      </c>
      <c r="B7184"/>
      <c r="C7184" t="s">
        <v>978</v>
      </c>
      <c r="D7184" t="s">
        <v>7744</v>
      </c>
      <c r="E7184" t="s">
        <v>8116</v>
      </c>
      <c r="F7184" s="67"/>
      <c r="G7184" s="67"/>
      <c r="H7184" s="67"/>
    </row>
    <row r="7185" spans="1:8" s="2" customFormat="1" x14ac:dyDescent="0.25">
      <c r="A7185" t="s">
        <v>1054</v>
      </c>
      <c r="B7185"/>
      <c r="C7185" t="s">
        <v>978</v>
      </c>
      <c r="D7185" t="s">
        <v>7744</v>
      </c>
      <c r="E7185" t="s">
        <v>8117</v>
      </c>
      <c r="F7185" s="67"/>
      <c r="G7185" s="67"/>
      <c r="H7185" s="67"/>
    </row>
    <row r="7186" spans="1:8" s="2" customFormat="1" x14ac:dyDescent="0.25">
      <c r="A7186" t="s">
        <v>1054</v>
      </c>
      <c r="B7186"/>
      <c r="C7186" t="s">
        <v>978</v>
      </c>
      <c r="D7186" t="s">
        <v>7744</v>
      </c>
      <c r="E7186" t="s">
        <v>8118</v>
      </c>
      <c r="F7186" s="67"/>
      <c r="G7186" s="67"/>
      <c r="H7186" s="67"/>
    </row>
    <row r="7187" spans="1:8" s="2" customFormat="1" x14ac:dyDescent="0.25">
      <c r="A7187" t="s">
        <v>1054</v>
      </c>
      <c r="B7187"/>
      <c r="C7187" t="s">
        <v>978</v>
      </c>
      <c r="D7187"/>
      <c r="E7187" t="s">
        <v>8119</v>
      </c>
      <c r="F7187" s="67"/>
      <c r="G7187" s="67"/>
      <c r="H7187" s="67"/>
    </row>
    <row r="7188" spans="1:8" s="2" customFormat="1" x14ac:dyDescent="0.25">
      <c r="A7188" t="s">
        <v>1054</v>
      </c>
      <c r="B7188"/>
      <c r="C7188" t="s">
        <v>978</v>
      </c>
      <c r="D7188"/>
      <c r="E7188" t="s">
        <v>8120</v>
      </c>
      <c r="F7188" s="67"/>
      <c r="G7188" s="67"/>
      <c r="H7188" s="67"/>
    </row>
    <row r="7189" spans="1:8" s="2" customFormat="1" x14ac:dyDescent="0.25">
      <c r="A7189" t="s">
        <v>1054</v>
      </c>
      <c r="B7189"/>
      <c r="C7189" t="s">
        <v>978</v>
      </c>
      <c r="D7189"/>
      <c r="E7189" t="s">
        <v>8121</v>
      </c>
      <c r="F7189" s="67"/>
      <c r="G7189" s="67"/>
      <c r="H7189" s="67"/>
    </row>
    <row r="7190" spans="1:8" s="2" customFormat="1" x14ac:dyDescent="0.25">
      <c r="A7190" t="s">
        <v>1054</v>
      </c>
      <c r="B7190"/>
      <c r="C7190" t="s">
        <v>978</v>
      </c>
      <c r="D7190"/>
      <c r="E7190" t="s">
        <v>8122</v>
      </c>
      <c r="F7190" s="67"/>
      <c r="G7190" s="67"/>
      <c r="H7190" s="67"/>
    </row>
    <row r="7191" spans="1:8" s="2" customFormat="1" x14ac:dyDescent="0.25">
      <c r="A7191" t="s">
        <v>1054</v>
      </c>
      <c r="B7191"/>
      <c r="C7191" t="s">
        <v>978</v>
      </c>
      <c r="D7191"/>
      <c r="E7191" t="s">
        <v>8123</v>
      </c>
      <c r="F7191" s="67"/>
      <c r="G7191" s="67"/>
      <c r="H7191" s="67"/>
    </row>
    <row r="7192" spans="1:8" s="2" customFormat="1" x14ac:dyDescent="0.25">
      <c r="A7192" t="s">
        <v>1054</v>
      </c>
      <c r="B7192"/>
      <c r="C7192" t="s">
        <v>978</v>
      </c>
      <c r="D7192"/>
      <c r="E7192" t="s">
        <v>8124</v>
      </c>
      <c r="F7192" s="67"/>
      <c r="G7192" s="67"/>
      <c r="H7192" s="67"/>
    </row>
    <row r="7193" spans="1:8" s="2" customFormat="1" x14ac:dyDescent="0.25">
      <c r="A7193" t="s">
        <v>1054</v>
      </c>
      <c r="B7193"/>
      <c r="C7193" t="s">
        <v>978</v>
      </c>
      <c r="D7193"/>
      <c r="E7193" t="s">
        <v>8125</v>
      </c>
      <c r="F7193" s="67"/>
      <c r="G7193" s="67"/>
      <c r="H7193" s="67"/>
    </row>
    <row r="7194" spans="1:8" s="2" customFormat="1" x14ac:dyDescent="0.25">
      <c r="A7194" t="s">
        <v>1054</v>
      </c>
      <c r="B7194"/>
      <c r="C7194" t="s">
        <v>978</v>
      </c>
      <c r="D7194"/>
      <c r="E7194" t="s">
        <v>8126</v>
      </c>
      <c r="F7194" s="67"/>
      <c r="G7194" s="67"/>
      <c r="H7194" s="67"/>
    </row>
    <row r="7195" spans="1:8" s="2" customFormat="1" x14ac:dyDescent="0.25">
      <c r="A7195" t="s">
        <v>1054</v>
      </c>
      <c r="B7195"/>
      <c r="C7195" t="s">
        <v>978</v>
      </c>
      <c r="D7195"/>
      <c r="E7195" t="s">
        <v>8127</v>
      </c>
      <c r="F7195" s="67"/>
      <c r="G7195" s="67"/>
      <c r="H7195" s="67"/>
    </row>
    <row r="7196" spans="1:8" s="2" customFormat="1" x14ac:dyDescent="0.25">
      <c r="A7196" t="s">
        <v>1054</v>
      </c>
      <c r="B7196"/>
      <c r="C7196" t="s">
        <v>978</v>
      </c>
      <c r="D7196"/>
      <c r="E7196" t="s">
        <v>8128</v>
      </c>
      <c r="F7196" s="67"/>
      <c r="G7196" s="67"/>
      <c r="H7196" s="67"/>
    </row>
    <row r="7197" spans="1:8" s="2" customFormat="1" x14ac:dyDescent="0.25">
      <c r="A7197" t="s">
        <v>1054</v>
      </c>
      <c r="B7197"/>
      <c r="C7197" t="s">
        <v>978</v>
      </c>
      <c r="D7197"/>
      <c r="E7197" t="s">
        <v>8129</v>
      </c>
      <c r="F7197" s="67"/>
      <c r="G7197" s="67"/>
      <c r="H7197" s="67"/>
    </row>
    <row r="7198" spans="1:8" s="2" customFormat="1" x14ac:dyDescent="0.25">
      <c r="A7198" t="s">
        <v>1054</v>
      </c>
      <c r="B7198"/>
      <c r="C7198" t="s">
        <v>978</v>
      </c>
      <c r="D7198"/>
      <c r="E7198" t="s">
        <v>8130</v>
      </c>
      <c r="F7198" s="67"/>
      <c r="G7198" s="67"/>
      <c r="H7198" s="67"/>
    </row>
    <row r="7199" spans="1:8" s="2" customFormat="1" x14ac:dyDescent="0.25">
      <c r="A7199" t="s">
        <v>1054</v>
      </c>
      <c r="B7199"/>
      <c r="C7199" t="s">
        <v>978</v>
      </c>
      <c r="D7199"/>
      <c r="E7199" t="s">
        <v>8110</v>
      </c>
      <c r="F7199" s="67"/>
      <c r="G7199" s="67"/>
      <c r="H7199" s="67"/>
    </row>
    <row r="7200" spans="1:8" s="2" customFormat="1" x14ac:dyDescent="0.25">
      <c r="A7200" t="s">
        <v>1054</v>
      </c>
      <c r="B7200"/>
      <c r="C7200" t="s">
        <v>978</v>
      </c>
      <c r="D7200"/>
      <c r="E7200" t="s">
        <v>8131</v>
      </c>
      <c r="F7200" s="67"/>
      <c r="G7200" s="67"/>
      <c r="H7200" s="67"/>
    </row>
    <row r="7201" spans="1:8" s="2" customFormat="1" x14ac:dyDescent="0.25">
      <c r="A7201" t="s">
        <v>1054</v>
      </c>
      <c r="B7201"/>
      <c r="C7201" t="s">
        <v>978</v>
      </c>
      <c r="D7201"/>
      <c r="E7201" t="s">
        <v>8132</v>
      </c>
      <c r="F7201" s="67"/>
      <c r="G7201" s="67"/>
      <c r="H7201" s="67"/>
    </row>
    <row r="7202" spans="1:8" s="2" customFormat="1" x14ac:dyDescent="0.25">
      <c r="A7202" t="s">
        <v>1054</v>
      </c>
      <c r="B7202"/>
      <c r="C7202" t="s">
        <v>978</v>
      </c>
      <c r="D7202"/>
      <c r="E7202" t="s">
        <v>8133</v>
      </c>
      <c r="F7202" s="67"/>
      <c r="G7202" s="67"/>
      <c r="H7202" s="67"/>
    </row>
    <row r="7203" spans="1:8" s="2" customFormat="1" x14ac:dyDescent="0.25">
      <c r="A7203" t="s">
        <v>1054</v>
      </c>
      <c r="B7203"/>
      <c r="C7203" t="s">
        <v>978</v>
      </c>
      <c r="D7203"/>
      <c r="E7203" t="s">
        <v>8134</v>
      </c>
      <c r="F7203" s="67"/>
      <c r="G7203" s="67"/>
      <c r="H7203" s="67"/>
    </row>
    <row r="7204" spans="1:8" s="2" customFormat="1" x14ac:dyDescent="0.25">
      <c r="A7204" t="s">
        <v>1054</v>
      </c>
      <c r="B7204"/>
      <c r="C7204" t="s">
        <v>978</v>
      </c>
      <c r="D7204"/>
      <c r="E7204" t="s">
        <v>8135</v>
      </c>
      <c r="F7204" s="67"/>
      <c r="G7204" s="67"/>
      <c r="H7204" s="67"/>
    </row>
    <row r="7205" spans="1:8" s="2" customFormat="1" x14ac:dyDescent="0.25">
      <c r="A7205" t="s">
        <v>1054</v>
      </c>
      <c r="B7205"/>
      <c r="C7205" t="s">
        <v>978</v>
      </c>
      <c r="D7205"/>
      <c r="E7205" t="s">
        <v>8113</v>
      </c>
      <c r="F7205" s="67"/>
      <c r="G7205" s="67"/>
      <c r="H7205" s="67"/>
    </row>
    <row r="7206" spans="1:8" s="2" customFormat="1" x14ac:dyDescent="0.25">
      <c r="A7206" t="s">
        <v>1054</v>
      </c>
      <c r="B7206"/>
      <c r="C7206" t="s">
        <v>978</v>
      </c>
      <c r="D7206"/>
      <c r="E7206" t="s">
        <v>8136</v>
      </c>
      <c r="F7206" s="67"/>
      <c r="G7206" s="67"/>
      <c r="H7206" s="67"/>
    </row>
    <row r="7207" spans="1:8" s="2" customFormat="1" x14ac:dyDescent="0.25">
      <c r="A7207" t="s">
        <v>1054</v>
      </c>
      <c r="B7207"/>
      <c r="C7207" t="s">
        <v>978</v>
      </c>
      <c r="D7207"/>
      <c r="E7207" t="s">
        <v>8137</v>
      </c>
      <c r="F7207" s="67"/>
      <c r="G7207" s="67"/>
      <c r="H7207" s="67"/>
    </row>
    <row r="7208" spans="1:8" s="2" customFormat="1" x14ac:dyDescent="0.25">
      <c r="A7208" t="s">
        <v>1054</v>
      </c>
      <c r="B7208"/>
      <c r="C7208" t="s">
        <v>978</v>
      </c>
      <c r="D7208"/>
      <c r="E7208" t="s">
        <v>8138</v>
      </c>
      <c r="F7208" s="67"/>
      <c r="G7208" s="67"/>
      <c r="H7208" s="67"/>
    </row>
    <row r="7209" spans="1:8" s="2" customFormat="1" x14ac:dyDescent="0.25">
      <c r="A7209" t="s">
        <v>1054</v>
      </c>
      <c r="B7209"/>
      <c r="C7209" t="s">
        <v>978</v>
      </c>
      <c r="D7209"/>
      <c r="E7209" t="s">
        <v>7594</v>
      </c>
      <c r="F7209" s="67"/>
      <c r="G7209" s="67"/>
      <c r="H7209" s="67"/>
    </row>
    <row r="7210" spans="1:8" s="2" customFormat="1" x14ac:dyDescent="0.25">
      <c r="A7210" t="s">
        <v>1054</v>
      </c>
      <c r="B7210"/>
      <c r="C7210" t="s">
        <v>978</v>
      </c>
      <c r="D7210"/>
      <c r="E7210" t="s">
        <v>8139</v>
      </c>
      <c r="F7210" s="67"/>
      <c r="G7210" s="67"/>
      <c r="H7210" s="67"/>
    </row>
    <row r="7211" spans="1:8" s="2" customFormat="1" x14ac:dyDescent="0.25">
      <c r="A7211" t="s">
        <v>1054</v>
      </c>
      <c r="B7211"/>
      <c r="C7211" t="s">
        <v>978</v>
      </c>
      <c r="D7211"/>
      <c r="E7211" t="s">
        <v>8140</v>
      </c>
      <c r="F7211" s="67"/>
      <c r="G7211" s="67"/>
      <c r="H7211" s="67"/>
    </row>
    <row r="7212" spans="1:8" s="2" customFormat="1" x14ac:dyDescent="0.25">
      <c r="A7212" t="s">
        <v>1054</v>
      </c>
      <c r="B7212"/>
      <c r="C7212" t="s">
        <v>978</v>
      </c>
      <c r="D7212"/>
      <c r="E7212" t="s">
        <v>8141</v>
      </c>
      <c r="F7212" s="67"/>
      <c r="G7212" s="67"/>
      <c r="H7212" s="67"/>
    </row>
    <row r="7213" spans="1:8" s="2" customFormat="1" x14ac:dyDescent="0.25">
      <c r="A7213" t="s">
        <v>1054</v>
      </c>
      <c r="B7213"/>
      <c r="C7213" t="s">
        <v>978</v>
      </c>
      <c r="D7213"/>
      <c r="E7213" t="s">
        <v>6004</v>
      </c>
      <c r="F7213" s="67"/>
      <c r="G7213" s="67"/>
      <c r="H7213" s="67"/>
    </row>
    <row r="7214" spans="1:8" s="2" customFormat="1" x14ac:dyDescent="0.25">
      <c r="A7214" t="s">
        <v>1054</v>
      </c>
      <c r="B7214"/>
      <c r="C7214" t="s">
        <v>978</v>
      </c>
      <c r="D7214"/>
      <c r="E7214" t="s">
        <v>8142</v>
      </c>
      <c r="F7214" s="67"/>
      <c r="G7214" s="67"/>
      <c r="H7214" s="67"/>
    </row>
    <row r="7215" spans="1:8" s="2" customFormat="1" x14ac:dyDescent="0.25">
      <c r="A7215" t="s">
        <v>1054</v>
      </c>
      <c r="B7215"/>
      <c r="C7215" t="s">
        <v>978</v>
      </c>
      <c r="D7215"/>
      <c r="E7215" t="s">
        <v>8143</v>
      </c>
      <c r="F7215" s="67"/>
      <c r="G7215" s="67"/>
      <c r="H7215" s="67"/>
    </row>
    <row r="7216" spans="1:8" s="2" customFormat="1" x14ac:dyDescent="0.25">
      <c r="A7216" t="s">
        <v>1054</v>
      </c>
      <c r="B7216"/>
      <c r="C7216" t="s">
        <v>978</v>
      </c>
      <c r="D7216"/>
      <c r="E7216" t="s">
        <v>8144</v>
      </c>
      <c r="F7216" s="67"/>
      <c r="G7216" s="67"/>
      <c r="H7216" s="67"/>
    </row>
    <row r="7217" spans="1:8" s="2" customFormat="1" x14ac:dyDescent="0.25">
      <c r="A7217" t="s">
        <v>1054</v>
      </c>
      <c r="B7217"/>
      <c r="C7217" t="s">
        <v>978</v>
      </c>
      <c r="D7217"/>
      <c r="E7217" t="s">
        <v>7844</v>
      </c>
      <c r="F7217" s="67"/>
      <c r="G7217" s="67"/>
      <c r="H7217" s="67"/>
    </row>
    <row r="7218" spans="1:8" s="2" customFormat="1" x14ac:dyDescent="0.25">
      <c r="A7218" t="s">
        <v>1054</v>
      </c>
      <c r="B7218"/>
      <c r="C7218" t="s">
        <v>978</v>
      </c>
      <c r="D7218"/>
      <c r="E7218" t="s">
        <v>8145</v>
      </c>
      <c r="F7218" s="67"/>
      <c r="G7218" s="67"/>
      <c r="H7218" s="67"/>
    </row>
    <row r="7219" spans="1:8" s="2" customFormat="1" x14ac:dyDescent="0.25">
      <c r="A7219" t="s">
        <v>1054</v>
      </c>
      <c r="B7219"/>
      <c r="C7219" t="s">
        <v>978</v>
      </c>
      <c r="D7219"/>
      <c r="E7219" t="s">
        <v>8146</v>
      </c>
      <c r="F7219" s="67"/>
      <c r="G7219" s="67"/>
      <c r="H7219" s="67"/>
    </row>
    <row r="7220" spans="1:8" s="2" customFormat="1" x14ac:dyDescent="0.25">
      <c r="A7220" t="s">
        <v>1054</v>
      </c>
      <c r="B7220"/>
      <c r="C7220" t="s">
        <v>978</v>
      </c>
      <c r="D7220"/>
      <c r="E7220" t="s">
        <v>8147</v>
      </c>
      <c r="F7220" s="67"/>
      <c r="G7220" s="67"/>
      <c r="H7220" s="67"/>
    </row>
    <row r="7221" spans="1:8" s="2" customFormat="1" x14ac:dyDescent="0.25">
      <c r="A7221" t="s">
        <v>1054</v>
      </c>
      <c r="B7221"/>
      <c r="C7221" t="s">
        <v>978</v>
      </c>
      <c r="D7221"/>
      <c r="E7221" t="s">
        <v>8148</v>
      </c>
      <c r="F7221" s="67"/>
      <c r="G7221" s="67"/>
      <c r="H7221" s="67"/>
    </row>
    <row r="7222" spans="1:8" s="2" customFormat="1" x14ac:dyDescent="0.25">
      <c r="A7222" t="s">
        <v>1054</v>
      </c>
      <c r="B7222"/>
      <c r="C7222" t="s">
        <v>978</v>
      </c>
      <c r="D7222"/>
      <c r="E7222" t="s">
        <v>8149</v>
      </c>
      <c r="F7222" s="67"/>
      <c r="G7222" s="67"/>
      <c r="H7222" s="67"/>
    </row>
    <row r="7223" spans="1:8" s="2" customFormat="1" x14ac:dyDescent="0.25">
      <c r="A7223" t="s">
        <v>1054</v>
      </c>
      <c r="B7223"/>
      <c r="C7223" t="s">
        <v>978</v>
      </c>
      <c r="D7223"/>
      <c r="E7223" t="s">
        <v>8150</v>
      </c>
      <c r="F7223" s="67"/>
      <c r="G7223" s="67"/>
      <c r="H7223" s="67"/>
    </row>
    <row r="7224" spans="1:8" s="2" customFormat="1" x14ac:dyDescent="0.25">
      <c r="A7224" t="s">
        <v>1054</v>
      </c>
      <c r="B7224"/>
      <c r="C7224" t="s">
        <v>978</v>
      </c>
      <c r="D7224"/>
      <c r="E7224" t="s">
        <v>8151</v>
      </c>
      <c r="F7224" s="67"/>
      <c r="G7224" s="67"/>
      <c r="H7224" s="67"/>
    </row>
    <row r="7225" spans="1:8" s="2" customFormat="1" x14ac:dyDescent="0.25">
      <c r="A7225" t="s">
        <v>1054</v>
      </c>
      <c r="B7225"/>
      <c r="C7225" t="s">
        <v>978</v>
      </c>
      <c r="D7225"/>
      <c r="E7225" t="s">
        <v>8152</v>
      </c>
      <c r="F7225" s="67"/>
      <c r="G7225" s="67"/>
      <c r="H7225" s="67"/>
    </row>
    <row r="7226" spans="1:8" s="2" customFormat="1" x14ac:dyDescent="0.25">
      <c r="A7226" t="s">
        <v>1054</v>
      </c>
      <c r="B7226"/>
      <c r="C7226" t="s">
        <v>978</v>
      </c>
      <c r="D7226"/>
      <c r="E7226" t="s">
        <v>6065</v>
      </c>
      <c r="F7226" s="67"/>
      <c r="G7226" s="67"/>
      <c r="H7226" s="67"/>
    </row>
    <row r="7227" spans="1:8" s="2" customFormat="1" x14ac:dyDescent="0.25">
      <c r="A7227" t="s">
        <v>1054</v>
      </c>
      <c r="B7227"/>
      <c r="C7227" t="s">
        <v>978</v>
      </c>
      <c r="D7227"/>
      <c r="E7227" t="s">
        <v>8153</v>
      </c>
      <c r="F7227" s="67"/>
      <c r="G7227" s="67"/>
      <c r="H7227" s="67"/>
    </row>
    <row r="7228" spans="1:8" s="2" customFormat="1" x14ac:dyDescent="0.25">
      <c r="A7228" t="s">
        <v>1054</v>
      </c>
      <c r="B7228"/>
      <c r="C7228" t="s">
        <v>981</v>
      </c>
      <c r="D7228"/>
      <c r="E7228" t="s">
        <v>8154</v>
      </c>
      <c r="F7228" s="67"/>
      <c r="G7228" s="67"/>
      <c r="H7228" s="67"/>
    </row>
    <row r="7229" spans="1:8" s="2" customFormat="1" x14ac:dyDescent="0.25">
      <c r="A7229" t="s">
        <v>1054</v>
      </c>
      <c r="B7229"/>
      <c r="C7229" t="s">
        <v>981</v>
      </c>
      <c r="D7229"/>
      <c r="E7229" t="s">
        <v>8155</v>
      </c>
      <c r="F7229" s="67"/>
      <c r="G7229" s="67"/>
      <c r="H7229" s="67"/>
    </row>
    <row r="7230" spans="1:8" s="2" customFormat="1" x14ac:dyDescent="0.25">
      <c r="A7230" t="s">
        <v>1054</v>
      </c>
      <c r="B7230"/>
      <c r="C7230" t="s">
        <v>981</v>
      </c>
      <c r="D7230"/>
      <c r="E7230" t="s">
        <v>8156</v>
      </c>
      <c r="F7230" s="67"/>
      <c r="G7230" s="67"/>
      <c r="H7230" s="67"/>
    </row>
    <row r="7231" spans="1:8" s="2" customFormat="1" x14ac:dyDescent="0.25">
      <c r="A7231" t="s">
        <v>1054</v>
      </c>
      <c r="B7231"/>
      <c r="C7231" t="s">
        <v>981</v>
      </c>
      <c r="D7231"/>
      <c r="E7231" t="s">
        <v>8157</v>
      </c>
      <c r="F7231" s="67"/>
      <c r="G7231" s="67"/>
      <c r="H7231" s="67"/>
    </row>
    <row r="7232" spans="1:8" s="2" customFormat="1" x14ac:dyDescent="0.25">
      <c r="A7232" t="s">
        <v>1054</v>
      </c>
      <c r="B7232"/>
      <c r="C7232" t="s">
        <v>981</v>
      </c>
      <c r="D7232"/>
      <c r="E7232" t="s">
        <v>8158</v>
      </c>
      <c r="F7232" s="67"/>
      <c r="G7232" s="67"/>
      <c r="H7232" s="67"/>
    </row>
    <row r="7233" spans="1:8" s="2" customFormat="1" x14ac:dyDescent="0.25">
      <c r="A7233" t="s">
        <v>1054</v>
      </c>
      <c r="B7233"/>
      <c r="C7233" t="s">
        <v>981</v>
      </c>
      <c r="D7233"/>
      <c r="E7233" t="s">
        <v>8159</v>
      </c>
      <c r="F7233" s="67"/>
      <c r="G7233" s="67"/>
      <c r="H7233" s="67"/>
    </row>
    <row r="7234" spans="1:8" s="2" customFormat="1" x14ac:dyDescent="0.25">
      <c r="A7234" t="s">
        <v>1054</v>
      </c>
      <c r="B7234"/>
      <c r="C7234" t="s">
        <v>981</v>
      </c>
      <c r="D7234"/>
      <c r="E7234" t="s">
        <v>8160</v>
      </c>
      <c r="F7234" s="67"/>
      <c r="G7234" s="67"/>
      <c r="H7234" s="67"/>
    </row>
    <row r="7235" spans="1:8" s="2" customFormat="1" x14ac:dyDescent="0.25">
      <c r="A7235" t="s">
        <v>1054</v>
      </c>
      <c r="B7235"/>
      <c r="C7235" t="s">
        <v>981</v>
      </c>
      <c r="D7235"/>
      <c r="E7235" t="s">
        <v>8161</v>
      </c>
      <c r="F7235" s="67"/>
      <c r="G7235" s="67"/>
      <c r="H7235" s="67"/>
    </row>
    <row r="7236" spans="1:8" s="2" customFormat="1" x14ac:dyDescent="0.25">
      <c r="A7236" t="s">
        <v>1054</v>
      </c>
      <c r="B7236"/>
      <c r="C7236" t="s">
        <v>981</v>
      </c>
      <c r="D7236"/>
      <c r="E7236" t="s">
        <v>8162</v>
      </c>
      <c r="F7236" s="67"/>
      <c r="G7236" s="67"/>
      <c r="H7236" s="67"/>
    </row>
    <row r="7237" spans="1:8" s="2" customFormat="1" x14ac:dyDescent="0.25">
      <c r="A7237" t="s">
        <v>1054</v>
      </c>
      <c r="B7237"/>
      <c r="C7237" t="s">
        <v>981</v>
      </c>
      <c r="D7237"/>
      <c r="E7237" t="s">
        <v>8163</v>
      </c>
      <c r="F7237" s="67"/>
      <c r="G7237" s="67"/>
      <c r="H7237" s="67"/>
    </row>
    <row r="7238" spans="1:8" s="2" customFormat="1" x14ac:dyDescent="0.25">
      <c r="A7238" t="s">
        <v>1054</v>
      </c>
      <c r="B7238"/>
      <c r="C7238" t="s">
        <v>981</v>
      </c>
      <c r="D7238"/>
      <c r="E7238" t="s">
        <v>8164</v>
      </c>
      <c r="F7238" s="67"/>
      <c r="G7238" s="67"/>
      <c r="H7238" s="67"/>
    </row>
    <row r="7239" spans="1:8" s="2" customFormat="1" x14ac:dyDescent="0.25">
      <c r="A7239" t="s">
        <v>1054</v>
      </c>
      <c r="B7239"/>
      <c r="C7239" t="s">
        <v>981</v>
      </c>
      <c r="D7239"/>
      <c r="E7239" t="s">
        <v>8165</v>
      </c>
      <c r="F7239" s="67"/>
      <c r="G7239" s="67"/>
      <c r="H7239" s="67"/>
    </row>
    <row r="7240" spans="1:8" s="2" customFormat="1" x14ac:dyDescent="0.25">
      <c r="A7240" t="s">
        <v>1054</v>
      </c>
      <c r="B7240"/>
      <c r="C7240" t="s">
        <v>981</v>
      </c>
      <c r="D7240"/>
      <c r="E7240" t="s">
        <v>8166</v>
      </c>
      <c r="F7240" s="67"/>
      <c r="G7240" s="67"/>
      <c r="H7240" s="67"/>
    </row>
    <row r="7241" spans="1:8" s="2" customFormat="1" x14ac:dyDescent="0.25">
      <c r="A7241" t="s">
        <v>1054</v>
      </c>
      <c r="B7241"/>
      <c r="C7241" t="s">
        <v>981</v>
      </c>
      <c r="D7241"/>
      <c r="E7241" t="s">
        <v>8167</v>
      </c>
      <c r="F7241" s="67"/>
      <c r="G7241" s="67"/>
      <c r="H7241" s="67"/>
    </row>
    <row r="7242" spans="1:8" s="2" customFormat="1" x14ac:dyDescent="0.25">
      <c r="A7242" t="s">
        <v>1054</v>
      </c>
      <c r="B7242"/>
      <c r="C7242" t="s">
        <v>981</v>
      </c>
      <c r="D7242"/>
      <c r="E7242" t="s">
        <v>8168</v>
      </c>
      <c r="F7242" s="67"/>
      <c r="G7242" s="67"/>
      <c r="H7242" s="67"/>
    </row>
    <row r="7243" spans="1:8" s="2" customFormat="1" x14ac:dyDescent="0.25">
      <c r="A7243" t="s">
        <v>1054</v>
      </c>
      <c r="B7243"/>
      <c r="C7243" t="s">
        <v>981</v>
      </c>
      <c r="D7243"/>
      <c r="E7243" t="s">
        <v>8169</v>
      </c>
      <c r="F7243" s="67"/>
      <c r="G7243" s="67"/>
      <c r="H7243" s="67"/>
    </row>
    <row r="7244" spans="1:8" s="2" customFormat="1" x14ac:dyDescent="0.25">
      <c r="A7244" t="s">
        <v>1054</v>
      </c>
      <c r="B7244"/>
      <c r="C7244" t="s">
        <v>981</v>
      </c>
      <c r="D7244"/>
      <c r="E7244" t="s">
        <v>8170</v>
      </c>
      <c r="F7244" s="67"/>
      <c r="G7244" s="67"/>
      <c r="H7244" s="67"/>
    </row>
    <row r="7245" spans="1:8" s="2" customFormat="1" x14ac:dyDescent="0.25">
      <c r="A7245" t="s">
        <v>1054</v>
      </c>
      <c r="B7245"/>
      <c r="C7245" t="s">
        <v>981</v>
      </c>
      <c r="D7245"/>
      <c r="E7245" t="s">
        <v>8171</v>
      </c>
      <c r="F7245" s="67"/>
      <c r="G7245" s="67"/>
      <c r="H7245" s="67"/>
    </row>
    <row r="7246" spans="1:8" s="2" customFormat="1" x14ac:dyDescent="0.25">
      <c r="A7246" t="s">
        <v>1054</v>
      </c>
      <c r="B7246"/>
      <c r="C7246" t="s">
        <v>981</v>
      </c>
      <c r="D7246"/>
      <c r="E7246" t="s">
        <v>8172</v>
      </c>
      <c r="F7246" s="67"/>
      <c r="G7246" s="67"/>
      <c r="H7246" s="67"/>
    </row>
    <row r="7247" spans="1:8" s="2" customFormat="1" x14ac:dyDescent="0.25">
      <c r="A7247" t="s">
        <v>1054</v>
      </c>
      <c r="B7247"/>
      <c r="C7247" t="s">
        <v>981</v>
      </c>
      <c r="D7247"/>
      <c r="E7247" t="s">
        <v>8173</v>
      </c>
      <c r="F7247" s="67"/>
      <c r="G7247" s="67"/>
      <c r="H7247" s="67"/>
    </row>
    <row r="7248" spans="1:8" s="2" customFormat="1" x14ac:dyDescent="0.25">
      <c r="A7248" t="s">
        <v>1054</v>
      </c>
      <c r="B7248"/>
      <c r="C7248" t="s">
        <v>981</v>
      </c>
      <c r="D7248"/>
      <c r="E7248" t="s">
        <v>8174</v>
      </c>
      <c r="F7248" s="67"/>
      <c r="G7248" s="67"/>
      <c r="H7248" s="67"/>
    </row>
    <row r="7249" spans="1:8" s="2" customFormat="1" x14ac:dyDescent="0.25">
      <c r="A7249" t="s">
        <v>1054</v>
      </c>
      <c r="B7249"/>
      <c r="C7249" t="s">
        <v>981</v>
      </c>
      <c r="D7249"/>
      <c r="E7249" t="s">
        <v>8175</v>
      </c>
      <c r="F7249" s="67"/>
      <c r="G7249" s="67"/>
      <c r="H7249" s="67"/>
    </row>
    <row r="7250" spans="1:8" s="2" customFormat="1" x14ac:dyDescent="0.25">
      <c r="A7250" t="s">
        <v>1054</v>
      </c>
      <c r="B7250"/>
      <c r="C7250" t="s">
        <v>981</v>
      </c>
      <c r="D7250"/>
      <c r="E7250" t="s">
        <v>8176</v>
      </c>
      <c r="F7250" s="67"/>
      <c r="G7250" s="67"/>
      <c r="H7250" s="67"/>
    </row>
    <row r="7251" spans="1:8" s="2" customFormat="1" x14ac:dyDescent="0.25">
      <c r="A7251" t="s">
        <v>1054</v>
      </c>
      <c r="B7251"/>
      <c r="C7251" t="s">
        <v>981</v>
      </c>
      <c r="D7251"/>
      <c r="E7251" t="s">
        <v>8177</v>
      </c>
      <c r="F7251" s="67"/>
      <c r="G7251" s="67"/>
      <c r="H7251" s="67"/>
    </row>
    <row r="7252" spans="1:8" s="2" customFormat="1" x14ac:dyDescent="0.25">
      <c r="A7252" t="s">
        <v>1054</v>
      </c>
      <c r="B7252"/>
      <c r="C7252" t="s">
        <v>981</v>
      </c>
      <c r="D7252"/>
      <c r="E7252" t="s">
        <v>8178</v>
      </c>
      <c r="F7252" s="67"/>
      <c r="G7252" s="67"/>
      <c r="H7252" s="67"/>
    </row>
    <row r="7253" spans="1:8" s="2" customFormat="1" x14ac:dyDescent="0.25">
      <c r="A7253" t="s">
        <v>1054</v>
      </c>
      <c r="B7253"/>
      <c r="C7253" t="s">
        <v>981</v>
      </c>
      <c r="D7253"/>
      <c r="E7253" t="s">
        <v>8179</v>
      </c>
      <c r="F7253" s="67"/>
      <c r="G7253" s="67"/>
      <c r="H7253" s="67"/>
    </row>
    <row r="7254" spans="1:8" s="2" customFormat="1" x14ac:dyDescent="0.25">
      <c r="A7254" t="s">
        <v>1054</v>
      </c>
      <c r="B7254"/>
      <c r="C7254" t="s">
        <v>981</v>
      </c>
      <c r="D7254"/>
      <c r="E7254" t="s">
        <v>8180</v>
      </c>
      <c r="F7254" s="67"/>
      <c r="G7254" s="67"/>
      <c r="H7254" s="67"/>
    </row>
    <row r="7255" spans="1:8" s="2" customFormat="1" x14ac:dyDescent="0.25">
      <c r="A7255" t="s">
        <v>1054</v>
      </c>
      <c r="B7255"/>
      <c r="C7255" t="s">
        <v>983</v>
      </c>
      <c r="D7255" t="s">
        <v>7586</v>
      </c>
      <c r="E7255" t="s">
        <v>8181</v>
      </c>
      <c r="F7255" s="67"/>
      <c r="G7255" s="67"/>
      <c r="H7255" s="67"/>
    </row>
    <row r="7256" spans="1:8" s="2" customFormat="1" x14ac:dyDescent="0.25">
      <c r="A7256" t="s">
        <v>1054</v>
      </c>
      <c r="B7256"/>
      <c r="C7256" t="s">
        <v>983</v>
      </c>
      <c r="D7256" t="s">
        <v>7586</v>
      </c>
      <c r="E7256" t="s">
        <v>8182</v>
      </c>
      <c r="F7256" s="67"/>
      <c r="G7256" s="67"/>
      <c r="H7256" s="67"/>
    </row>
    <row r="7257" spans="1:8" s="2" customFormat="1" x14ac:dyDescent="0.25">
      <c r="A7257" t="s">
        <v>1054</v>
      </c>
      <c r="B7257"/>
      <c r="C7257" t="s">
        <v>983</v>
      </c>
      <c r="D7257" t="s">
        <v>7586</v>
      </c>
      <c r="E7257" t="s">
        <v>8183</v>
      </c>
      <c r="F7257" s="67"/>
      <c r="G7257" s="67"/>
      <c r="H7257" s="67"/>
    </row>
    <row r="7258" spans="1:8" s="2" customFormat="1" x14ac:dyDescent="0.25">
      <c r="A7258" t="s">
        <v>1054</v>
      </c>
      <c r="B7258"/>
      <c r="C7258" t="s">
        <v>983</v>
      </c>
      <c r="D7258" t="s">
        <v>7586</v>
      </c>
      <c r="E7258" t="s">
        <v>8184</v>
      </c>
      <c r="F7258" s="67"/>
      <c r="G7258" s="67"/>
      <c r="H7258" s="67"/>
    </row>
    <row r="7259" spans="1:8" s="2" customFormat="1" x14ac:dyDescent="0.25">
      <c r="A7259" t="s">
        <v>1054</v>
      </c>
      <c r="B7259"/>
      <c r="C7259" t="s">
        <v>983</v>
      </c>
      <c r="D7259" t="s">
        <v>7586</v>
      </c>
      <c r="E7259" t="s">
        <v>8185</v>
      </c>
      <c r="F7259" s="67"/>
      <c r="G7259" s="67"/>
      <c r="H7259" s="67"/>
    </row>
    <row r="7260" spans="1:8" s="2" customFormat="1" x14ac:dyDescent="0.25">
      <c r="A7260" t="s">
        <v>1054</v>
      </c>
      <c r="B7260"/>
      <c r="C7260" t="s">
        <v>983</v>
      </c>
      <c r="D7260" t="s">
        <v>7586</v>
      </c>
      <c r="E7260" t="s">
        <v>8186</v>
      </c>
      <c r="F7260" s="67"/>
      <c r="G7260" s="67"/>
      <c r="H7260" s="67"/>
    </row>
    <row r="7261" spans="1:8" s="2" customFormat="1" x14ac:dyDescent="0.25">
      <c r="A7261" t="s">
        <v>1054</v>
      </c>
      <c r="B7261"/>
      <c r="C7261" t="s">
        <v>983</v>
      </c>
      <c r="D7261" t="s">
        <v>7586</v>
      </c>
      <c r="E7261" t="s">
        <v>8187</v>
      </c>
      <c r="F7261" s="67"/>
      <c r="G7261" s="67"/>
      <c r="H7261" s="67"/>
    </row>
    <row r="7262" spans="1:8" s="2" customFormat="1" x14ac:dyDescent="0.25">
      <c r="A7262" t="s">
        <v>1054</v>
      </c>
      <c r="B7262"/>
      <c r="C7262" t="s">
        <v>983</v>
      </c>
      <c r="D7262" t="s">
        <v>7586</v>
      </c>
      <c r="E7262" t="s">
        <v>8188</v>
      </c>
      <c r="F7262" s="67"/>
      <c r="G7262" s="67"/>
      <c r="H7262" s="67"/>
    </row>
    <row r="7263" spans="1:8" s="2" customFormat="1" x14ac:dyDescent="0.25">
      <c r="A7263" t="s">
        <v>1054</v>
      </c>
      <c r="B7263"/>
      <c r="C7263" t="s">
        <v>983</v>
      </c>
      <c r="D7263" t="s">
        <v>7586</v>
      </c>
      <c r="E7263" t="s">
        <v>8189</v>
      </c>
      <c r="F7263" s="67"/>
      <c r="G7263" s="67"/>
      <c r="H7263" s="67"/>
    </row>
    <row r="7264" spans="1:8" s="2" customFormat="1" x14ac:dyDescent="0.25">
      <c r="A7264" t="s">
        <v>1054</v>
      </c>
      <c r="B7264"/>
      <c r="C7264" t="s">
        <v>983</v>
      </c>
      <c r="D7264" t="s">
        <v>7586</v>
      </c>
      <c r="E7264" t="s">
        <v>8190</v>
      </c>
      <c r="F7264" s="67"/>
      <c r="G7264" s="67"/>
      <c r="H7264" s="67"/>
    </row>
    <row r="7265" spans="1:8" s="2" customFormat="1" x14ac:dyDescent="0.25">
      <c r="A7265" t="s">
        <v>1054</v>
      </c>
      <c r="B7265"/>
      <c r="C7265" t="s">
        <v>983</v>
      </c>
      <c r="D7265" t="s">
        <v>7586</v>
      </c>
      <c r="E7265" t="s">
        <v>8191</v>
      </c>
      <c r="F7265" s="67"/>
      <c r="G7265" s="67"/>
      <c r="H7265" s="67"/>
    </row>
    <row r="7266" spans="1:8" s="2" customFormat="1" x14ac:dyDescent="0.25">
      <c r="A7266" t="s">
        <v>1054</v>
      </c>
      <c r="B7266"/>
      <c r="C7266" t="s">
        <v>983</v>
      </c>
      <c r="D7266" t="s">
        <v>7586</v>
      </c>
      <c r="E7266" t="s">
        <v>8192</v>
      </c>
      <c r="F7266" s="67"/>
      <c r="G7266" s="67"/>
      <c r="H7266" s="67"/>
    </row>
    <row r="7267" spans="1:8" s="2" customFormat="1" x14ac:dyDescent="0.25">
      <c r="A7267" t="s">
        <v>1054</v>
      </c>
      <c r="B7267"/>
      <c r="C7267" t="s">
        <v>983</v>
      </c>
      <c r="D7267" t="s">
        <v>7586</v>
      </c>
      <c r="E7267" t="s">
        <v>8193</v>
      </c>
      <c r="F7267" s="67"/>
      <c r="G7267" s="67"/>
      <c r="H7267" s="67"/>
    </row>
    <row r="7268" spans="1:8" s="2" customFormat="1" x14ac:dyDescent="0.25">
      <c r="A7268" t="s">
        <v>1054</v>
      </c>
      <c r="B7268"/>
      <c r="C7268" t="s">
        <v>983</v>
      </c>
      <c r="D7268" t="s">
        <v>7586</v>
      </c>
      <c r="E7268" t="s">
        <v>8194</v>
      </c>
      <c r="F7268" s="67"/>
      <c r="G7268" s="67"/>
      <c r="H7268" s="67"/>
    </row>
    <row r="7269" spans="1:8" s="2" customFormat="1" x14ac:dyDescent="0.25">
      <c r="A7269" t="s">
        <v>1054</v>
      </c>
      <c r="B7269"/>
      <c r="C7269" t="s">
        <v>983</v>
      </c>
      <c r="D7269" t="s">
        <v>7586</v>
      </c>
      <c r="E7269" t="s">
        <v>8195</v>
      </c>
      <c r="F7269" s="67"/>
      <c r="G7269" s="67"/>
      <c r="H7269" s="67"/>
    </row>
    <row r="7270" spans="1:8" s="2" customFormat="1" x14ac:dyDescent="0.25">
      <c r="A7270" t="s">
        <v>1054</v>
      </c>
      <c r="B7270"/>
      <c r="C7270" t="s">
        <v>983</v>
      </c>
      <c r="D7270" t="s">
        <v>7586</v>
      </c>
      <c r="E7270" t="s">
        <v>8196</v>
      </c>
      <c r="F7270" s="67"/>
      <c r="G7270" s="67"/>
      <c r="H7270" s="67"/>
    </row>
    <row r="7271" spans="1:8" s="2" customFormat="1" x14ac:dyDescent="0.25">
      <c r="A7271" t="s">
        <v>1054</v>
      </c>
      <c r="B7271"/>
      <c r="C7271" t="s">
        <v>983</v>
      </c>
      <c r="D7271"/>
      <c r="E7271" t="s">
        <v>8197</v>
      </c>
      <c r="F7271" s="67"/>
      <c r="G7271" s="67"/>
      <c r="H7271" s="67"/>
    </row>
    <row r="7272" spans="1:8" s="2" customFormat="1" x14ac:dyDescent="0.25">
      <c r="A7272" t="s">
        <v>1054</v>
      </c>
      <c r="B7272"/>
      <c r="C7272" t="s">
        <v>983</v>
      </c>
      <c r="D7272"/>
      <c r="E7272" t="s">
        <v>8198</v>
      </c>
      <c r="F7272" s="67"/>
      <c r="G7272" s="67"/>
      <c r="H7272" s="67"/>
    </row>
    <row r="7273" spans="1:8" s="2" customFormat="1" x14ac:dyDescent="0.25">
      <c r="A7273" t="s">
        <v>1054</v>
      </c>
      <c r="B7273"/>
      <c r="C7273" t="s">
        <v>983</v>
      </c>
      <c r="D7273"/>
      <c r="E7273" t="s">
        <v>8199</v>
      </c>
      <c r="F7273" s="67"/>
      <c r="G7273" s="67"/>
      <c r="H7273" s="67"/>
    </row>
    <row r="7274" spans="1:8" s="2" customFormat="1" x14ac:dyDescent="0.25">
      <c r="A7274" t="s">
        <v>1054</v>
      </c>
      <c r="B7274"/>
      <c r="C7274" t="s">
        <v>983</v>
      </c>
      <c r="D7274"/>
      <c r="E7274" t="s">
        <v>8200</v>
      </c>
      <c r="F7274" s="67"/>
      <c r="G7274" s="67"/>
      <c r="H7274" s="67"/>
    </row>
    <row r="7275" spans="1:8" s="2" customFormat="1" x14ac:dyDescent="0.25">
      <c r="A7275" t="s">
        <v>1054</v>
      </c>
      <c r="B7275"/>
      <c r="C7275" t="s">
        <v>983</v>
      </c>
      <c r="D7275"/>
      <c r="E7275" t="s">
        <v>8201</v>
      </c>
      <c r="F7275" s="67"/>
      <c r="G7275" s="67"/>
      <c r="H7275" s="67"/>
    </row>
    <row r="7276" spans="1:8" s="2" customFormat="1" x14ac:dyDescent="0.25">
      <c r="A7276" t="s">
        <v>1054</v>
      </c>
      <c r="B7276"/>
      <c r="C7276" t="s">
        <v>983</v>
      </c>
      <c r="D7276"/>
      <c r="E7276" t="s">
        <v>8202</v>
      </c>
      <c r="F7276" s="67"/>
      <c r="G7276" s="67"/>
      <c r="H7276" s="67"/>
    </row>
    <row r="7277" spans="1:8" s="2" customFormat="1" x14ac:dyDescent="0.25">
      <c r="A7277" t="s">
        <v>1054</v>
      </c>
      <c r="B7277"/>
      <c r="C7277" t="s">
        <v>983</v>
      </c>
      <c r="D7277"/>
      <c r="E7277" t="s">
        <v>8203</v>
      </c>
      <c r="F7277" s="67"/>
      <c r="G7277" s="67"/>
      <c r="H7277" s="67"/>
    </row>
    <row r="7278" spans="1:8" s="2" customFormat="1" x14ac:dyDescent="0.25">
      <c r="A7278" t="s">
        <v>1054</v>
      </c>
      <c r="B7278"/>
      <c r="C7278" t="s">
        <v>983</v>
      </c>
      <c r="D7278"/>
      <c r="E7278" t="s">
        <v>8204</v>
      </c>
      <c r="F7278" s="67"/>
      <c r="G7278" s="67"/>
      <c r="H7278" s="67"/>
    </row>
    <row r="7279" spans="1:8" s="2" customFormat="1" x14ac:dyDescent="0.25">
      <c r="A7279" t="s">
        <v>1054</v>
      </c>
      <c r="B7279"/>
      <c r="C7279" t="s">
        <v>983</v>
      </c>
      <c r="D7279"/>
      <c r="E7279" t="s">
        <v>8205</v>
      </c>
      <c r="F7279" s="67"/>
      <c r="G7279" s="67"/>
      <c r="H7279" s="67"/>
    </row>
    <row r="7280" spans="1:8" s="2" customFormat="1" x14ac:dyDescent="0.25">
      <c r="A7280" t="s">
        <v>1054</v>
      </c>
      <c r="B7280"/>
      <c r="C7280" t="s">
        <v>983</v>
      </c>
      <c r="D7280"/>
      <c r="E7280" t="s">
        <v>8206</v>
      </c>
      <c r="F7280" s="67"/>
      <c r="G7280" s="67"/>
      <c r="H7280" s="67"/>
    </row>
    <row r="7281" spans="1:8" s="2" customFormat="1" x14ac:dyDescent="0.25">
      <c r="A7281" t="s">
        <v>1054</v>
      </c>
      <c r="B7281"/>
      <c r="C7281" t="s">
        <v>983</v>
      </c>
      <c r="D7281"/>
      <c r="E7281" t="s">
        <v>8207</v>
      </c>
      <c r="F7281" s="67"/>
      <c r="G7281" s="67"/>
      <c r="H7281" s="67"/>
    </row>
    <row r="7282" spans="1:8" s="2" customFormat="1" x14ac:dyDescent="0.25">
      <c r="A7282" t="s">
        <v>1054</v>
      </c>
      <c r="B7282"/>
      <c r="C7282" t="s">
        <v>983</v>
      </c>
      <c r="D7282"/>
      <c r="E7282" t="s">
        <v>8208</v>
      </c>
      <c r="F7282" s="67"/>
      <c r="G7282" s="67"/>
      <c r="H7282" s="67"/>
    </row>
    <row r="7283" spans="1:8" s="2" customFormat="1" x14ac:dyDescent="0.25">
      <c r="A7283" t="s">
        <v>1054</v>
      </c>
      <c r="B7283"/>
      <c r="C7283" t="s">
        <v>983</v>
      </c>
      <c r="D7283"/>
      <c r="E7283" t="s">
        <v>8209</v>
      </c>
      <c r="F7283" s="67"/>
      <c r="G7283" s="67"/>
      <c r="H7283" s="67"/>
    </row>
    <row r="7284" spans="1:8" s="2" customFormat="1" x14ac:dyDescent="0.25">
      <c r="A7284" t="s">
        <v>1054</v>
      </c>
      <c r="B7284"/>
      <c r="C7284" t="s">
        <v>983</v>
      </c>
      <c r="D7284"/>
      <c r="E7284" t="s">
        <v>8210</v>
      </c>
      <c r="F7284" s="67"/>
      <c r="G7284" s="67"/>
      <c r="H7284" s="67"/>
    </row>
    <row r="7285" spans="1:8" s="2" customFormat="1" x14ac:dyDescent="0.25">
      <c r="A7285" t="s">
        <v>1054</v>
      </c>
      <c r="B7285"/>
      <c r="C7285" t="s">
        <v>983</v>
      </c>
      <c r="D7285"/>
      <c r="E7285" t="s">
        <v>8211</v>
      </c>
      <c r="F7285" s="67"/>
      <c r="G7285" s="67"/>
      <c r="H7285" s="67"/>
    </row>
    <row r="7286" spans="1:8" s="2" customFormat="1" x14ac:dyDescent="0.25">
      <c r="A7286" t="s">
        <v>1054</v>
      </c>
      <c r="B7286"/>
      <c r="C7286" t="s">
        <v>983</v>
      </c>
      <c r="D7286"/>
      <c r="E7286" t="s">
        <v>8212</v>
      </c>
      <c r="F7286" s="67"/>
      <c r="G7286" s="67"/>
      <c r="H7286" s="67"/>
    </row>
    <row r="7287" spans="1:8" s="2" customFormat="1" x14ac:dyDescent="0.25">
      <c r="A7287" t="s">
        <v>1054</v>
      </c>
      <c r="B7287"/>
      <c r="C7287" t="s">
        <v>983</v>
      </c>
      <c r="D7287"/>
      <c r="E7287" t="s">
        <v>8213</v>
      </c>
      <c r="F7287" s="67"/>
      <c r="G7287" s="67"/>
      <c r="H7287" s="67"/>
    </row>
    <row r="7288" spans="1:8" s="2" customFormat="1" x14ac:dyDescent="0.25">
      <c r="A7288" t="s">
        <v>1054</v>
      </c>
      <c r="B7288"/>
      <c r="C7288" t="s">
        <v>983</v>
      </c>
      <c r="D7288"/>
      <c r="E7288" t="s">
        <v>8214</v>
      </c>
      <c r="F7288" s="67"/>
      <c r="G7288" s="67"/>
      <c r="H7288" s="67"/>
    </row>
    <row r="7289" spans="1:8" s="2" customFormat="1" x14ac:dyDescent="0.25">
      <c r="A7289" t="s">
        <v>1054</v>
      </c>
      <c r="B7289"/>
      <c r="C7289" t="s">
        <v>983</v>
      </c>
      <c r="D7289"/>
      <c r="E7289" t="s">
        <v>8215</v>
      </c>
      <c r="F7289" s="67"/>
      <c r="G7289" s="67"/>
      <c r="H7289" s="67"/>
    </row>
    <row r="7290" spans="1:8" s="2" customFormat="1" x14ac:dyDescent="0.25">
      <c r="A7290" t="s">
        <v>1054</v>
      </c>
      <c r="B7290"/>
      <c r="C7290" t="s">
        <v>983</v>
      </c>
      <c r="D7290"/>
      <c r="E7290" t="s">
        <v>8216</v>
      </c>
      <c r="F7290" s="67"/>
      <c r="G7290" s="67"/>
      <c r="H7290" s="67"/>
    </row>
    <row r="7291" spans="1:8" s="2" customFormat="1" x14ac:dyDescent="0.25">
      <c r="A7291" t="s">
        <v>1054</v>
      </c>
      <c r="B7291"/>
      <c r="C7291" t="s">
        <v>983</v>
      </c>
      <c r="D7291"/>
      <c r="E7291" t="s">
        <v>8217</v>
      </c>
      <c r="F7291" s="67"/>
      <c r="G7291" s="67"/>
      <c r="H7291" s="67"/>
    </row>
    <row r="7292" spans="1:8" s="2" customFormat="1" x14ac:dyDescent="0.25">
      <c r="A7292" t="s">
        <v>1054</v>
      </c>
      <c r="B7292"/>
      <c r="C7292" t="s">
        <v>983</v>
      </c>
      <c r="D7292"/>
      <c r="E7292" t="s">
        <v>8218</v>
      </c>
      <c r="F7292" s="67"/>
      <c r="G7292" s="67"/>
      <c r="H7292" s="67"/>
    </row>
    <row r="7293" spans="1:8" s="2" customFormat="1" x14ac:dyDescent="0.25">
      <c r="A7293" t="s">
        <v>1054</v>
      </c>
      <c r="B7293"/>
      <c r="C7293" t="s">
        <v>983</v>
      </c>
      <c r="D7293"/>
      <c r="E7293" t="s">
        <v>8219</v>
      </c>
      <c r="F7293" s="67"/>
      <c r="G7293" s="67"/>
      <c r="H7293" s="67"/>
    </row>
    <row r="7294" spans="1:8" s="2" customFormat="1" x14ac:dyDescent="0.25">
      <c r="A7294" t="s">
        <v>1054</v>
      </c>
      <c r="B7294"/>
      <c r="C7294" t="s">
        <v>983</v>
      </c>
      <c r="D7294"/>
      <c r="E7294" t="s">
        <v>8220</v>
      </c>
      <c r="F7294" s="67"/>
      <c r="G7294" s="67"/>
      <c r="H7294" s="67"/>
    </row>
    <row r="7295" spans="1:8" s="2" customFormat="1" x14ac:dyDescent="0.25">
      <c r="A7295" t="s">
        <v>1054</v>
      </c>
      <c r="B7295"/>
      <c r="C7295" t="s">
        <v>983</v>
      </c>
      <c r="D7295"/>
      <c r="E7295" t="s">
        <v>8221</v>
      </c>
      <c r="F7295" s="67"/>
      <c r="G7295" s="67"/>
      <c r="H7295" s="67"/>
    </row>
    <row r="7296" spans="1:8" s="2" customFormat="1" x14ac:dyDescent="0.25">
      <c r="A7296" t="s">
        <v>1054</v>
      </c>
      <c r="B7296"/>
      <c r="C7296" t="s">
        <v>983</v>
      </c>
      <c r="D7296"/>
      <c r="E7296" t="s">
        <v>8222</v>
      </c>
      <c r="F7296" s="67"/>
      <c r="G7296" s="67"/>
      <c r="H7296" s="67"/>
    </row>
    <row r="7297" spans="1:8" s="2" customFormat="1" x14ac:dyDescent="0.25">
      <c r="A7297" t="s">
        <v>1054</v>
      </c>
      <c r="B7297"/>
      <c r="C7297" t="s">
        <v>983</v>
      </c>
      <c r="D7297"/>
      <c r="E7297" t="s">
        <v>8223</v>
      </c>
      <c r="F7297" s="67"/>
      <c r="G7297" s="67"/>
      <c r="H7297" s="67"/>
    </row>
    <row r="7298" spans="1:8" s="2" customFormat="1" x14ac:dyDescent="0.25">
      <c r="A7298" t="s">
        <v>1054</v>
      </c>
      <c r="B7298"/>
      <c r="C7298" t="s">
        <v>983</v>
      </c>
      <c r="D7298"/>
      <c r="E7298" t="s">
        <v>8224</v>
      </c>
      <c r="F7298" s="67"/>
      <c r="G7298" s="67"/>
      <c r="H7298" s="67"/>
    </row>
    <row r="7299" spans="1:8" s="2" customFormat="1" x14ac:dyDescent="0.25">
      <c r="A7299" t="s">
        <v>1054</v>
      </c>
      <c r="B7299"/>
      <c r="C7299" t="s">
        <v>983</v>
      </c>
      <c r="D7299"/>
      <c r="E7299" t="s">
        <v>8225</v>
      </c>
      <c r="F7299" s="67"/>
      <c r="G7299" s="67"/>
      <c r="H7299" s="67"/>
    </row>
    <row r="7300" spans="1:8" s="2" customFormat="1" x14ac:dyDescent="0.25">
      <c r="A7300" t="s">
        <v>1054</v>
      </c>
      <c r="B7300"/>
      <c r="C7300" t="s">
        <v>983</v>
      </c>
      <c r="D7300"/>
      <c r="E7300" t="s">
        <v>8226</v>
      </c>
      <c r="F7300" s="67"/>
      <c r="G7300" s="67"/>
      <c r="H7300" s="67"/>
    </row>
    <row r="7301" spans="1:8" s="2" customFormat="1" x14ac:dyDescent="0.25">
      <c r="A7301" t="s">
        <v>1054</v>
      </c>
      <c r="B7301"/>
      <c r="C7301" t="s">
        <v>983</v>
      </c>
      <c r="D7301"/>
      <c r="E7301" t="s">
        <v>8227</v>
      </c>
      <c r="F7301" s="67"/>
      <c r="G7301" s="67"/>
      <c r="H7301" s="67"/>
    </row>
    <row r="7302" spans="1:8" s="2" customFormat="1" x14ac:dyDescent="0.25">
      <c r="A7302" t="s">
        <v>1054</v>
      </c>
      <c r="B7302"/>
      <c r="C7302" t="s">
        <v>983</v>
      </c>
      <c r="D7302"/>
      <c r="E7302" t="s">
        <v>8228</v>
      </c>
      <c r="F7302" s="67"/>
      <c r="G7302" s="67"/>
      <c r="H7302" s="67"/>
    </row>
    <row r="7303" spans="1:8" s="2" customFormat="1" x14ac:dyDescent="0.25">
      <c r="A7303" t="s">
        <v>1054</v>
      </c>
      <c r="B7303"/>
      <c r="C7303" t="s">
        <v>983</v>
      </c>
      <c r="D7303"/>
      <c r="E7303" t="s">
        <v>8229</v>
      </c>
      <c r="F7303" s="67"/>
      <c r="G7303" s="67"/>
      <c r="H7303" s="67"/>
    </row>
    <row r="7304" spans="1:8" s="2" customFormat="1" x14ac:dyDescent="0.25">
      <c r="A7304" t="s">
        <v>1054</v>
      </c>
      <c r="B7304"/>
      <c r="C7304" t="s">
        <v>983</v>
      </c>
      <c r="D7304"/>
      <c r="E7304" t="s">
        <v>8230</v>
      </c>
      <c r="F7304" s="67"/>
      <c r="G7304" s="67"/>
      <c r="H7304" s="67"/>
    </row>
    <row r="7305" spans="1:8" s="2" customFormat="1" x14ac:dyDescent="0.25">
      <c r="A7305" t="s">
        <v>1054</v>
      </c>
      <c r="B7305"/>
      <c r="C7305" t="s">
        <v>985</v>
      </c>
      <c r="D7305" t="s">
        <v>7586</v>
      </c>
      <c r="E7305" t="s">
        <v>8231</v>
      </c>
      <c r="F7305" s="67"/>
      <c r="G7305" s="67"/>
      <c r="H7305" s="67"/>
    </row>
    <row r="7306" spans="1:8" s="2" customFormat="1" x14ac:dyDescent="0.25">
      <c r="A7306" t="s">
        <v>1054</v>
      </c>
      <c r="B7306"/>
      <c r="C7306" t="s">
        <v>985</v>
      </c>
      <c r="D7306" t="s">
        <v>7586</v>
      </c>
      <c r="E7306" t="s">
        <v>6290</v>
      </c>
      <c r="F7306" s="67"/>
      <c r="G7306" s="67"/>
      <c r="H7306" s="67"/>
    </row>
    <row r="7307" spans="1:8" s="2" customFormat="1" x14ac:dyDescent="0.25">
      <c r="A7307" t="s">
        <v>1054</v>
      </c>
      <c r="B7307"/>
      <c r="C7307" t="s">
        <v>985</v>
      </c>
      <c r="D7307" t="s">
        <v>7586</v>
      </c>
      <c r="E7307" t="s">
        <v>8232</v>
      </c>
      <c r="F7307" s="67"/>
      <c r="G7307" s="67"/>
      <c r="H7307" s="67"/>
    </row>
    <row r="7308" spans="1:8" s="2" customFormat="1" x14ac:dyDescent="0.25">
      <c r="A7308" t="s">
        <v>1054</v>
      </c>
      <c r="B7308"/>
      <c r="C7308" t="s">
        <v>985</v>
      </c>
      <c r="D7308" t="s">
        <v>7586</v>
      </c>
      <c r="E7308" t="s">
        <v>8233</v>
      </c>
      <c r="F7308" s="67"/>
      <c r="G7308" s="67"/>
      <c r="H7308" s="67"/>
    </row>
    <row r="7309" spans="1:8" s="2" customFormat="1" x14ac:dyDescent="0.25">
      <c r="A7309" t="s">
        <v>1054</v>
      </c>
      <c r="B7309"/>
      <c r="C7309" t="s">
        <v>985</v>
      </c>
      <c r="D7309" t="s">
        <v>7586</v>
      </c>
      <c r="E7309" t="s">
        <v>8234</v>
      </c>
      <c r="F7309" s="67"/>
      <c r="G7309" s="67"/>
      <c r="H7309" s="67"/>
    </row>
    <row r="7310" spans="1:8" s="2" customFormat="1" x14ac:dyDescent="0.25">
      <c r="A7310" t="s">
        <v>1054</v>
      </c>
      <c r="B7310"/>
      <c r="C7310" t="s">
        <v>985</v>
      </c>
      <c r="D7310" t="s">
        <v>7586</v>
      </c>
      <c r="E7310" t="s">
        <v>8235</v>
      </c>
      <c r="F7310" s="67"/>
      <c r="G7310" s="67"/>
      <c r="H7310" s="67"/>
    </row>
    <row r="7311" spans="1:8" s="2" customFormat="1" x14ac:dyDescent="0.25">
      <c r="A7311" t="s">
        <v>1054</v>
      </c>
      <c r="B7311"/>
      <c r="C7311" t="s">
        <v>985</v>
      </c>
      <c r="D7311" t="s">
        <v>7586</v>
      </c>
      <c r="E7311" t="s">
        <v>8236</v>
      </c>
      <c r="F7311" s="67"/>
      <c r="G7311" s="67"/>
      <c r="H7311" s="67"/>
    </row>
    <row r="7312" spans="1:8" s="2" customFormat="1" x14ac:dyDescent="0.25">
      <c r="A7312" t="s">
        <v>1054</v>
      </c>
      <c r="B7312"/>
      <c r="C7312" t="s">
        <v>985</v>
      </c>
      <c r="D7312" t="s">
        <v>7586</v>
      </c>
      <c r="E7312" t="s">
        <v>8237</v>
      </c>
      <c r="F7312" s="67"/>
      <c r="G7312" s="67"/>
      <c r="H7312" s="67"/>
    </row>
    <row r="7313" spans="1:8" s="2" customFormat="1" x14ac:dyDescent="0.25">
      <c r="A7313" t="s">
        <v>1054</v>
      </c>
      <c r="B7313"/>
      <c r="C7313" t="s">
        <v>985</v>
      </c>
      <c r="D7313" t="s">
        <v>7586</v>
      </c>
      <c r="E7313" t="s">
        <v>8238</v>
      </c>
      <c r="F7313" s="67"/>
      <c r="G7313" s="67"/>
      <c r="H7313" s="67"/>
    </row>
    <row r="7314" spans="1:8" s="2" customFormat="1" x14ac:dyDescent="0.25">
      <c r="A7314" t="s">
        <v>1054</v>
      </c>
      <c r="B7314"/>
      <c r="C7314" t="s">
        <v>985</v>
      </c>
      <c r="D7314" t="s">
        <v>7586</v>
      </c>
      <c r="E7314" t="s">
        <v>8239</v>
      </c>
      <c r="F7314" s="67"/>
      <c r="G7314" s="67"/>
      <c r="H7314" s="67"/>
    </row>
    <row r="7315" spans="1:8" s="2" customFormat="1" x14ac:dyDescent="0.25">
      <c r="A7315" t="s">
        <v>1054</v>
      </c>
      <c r="B7315"/>
      <c r="C7315" t="s">
        <v>985</v>
      </c>
      <c r="D7315" t="s">
        <v>7586</v>
      </c>
      <c r="E7315" t="s">
        <v>8240</v>
      </c>
      <c r="F7315" s="67"/>
      <c r="G7315" s="67"/>
      <c r="H7315" s="67"/>
    </row>
    <row r="7316" spans="1:8" s="2" customFormat="1" x14ac:dyDescent="0.25">
      <c r="A7316" t="s">
        <v>1054</v>
      </c>
      <c r="B7316"/>
      <c r="C7316" t="s">
        <v>985</v>
      </c>
      <c r="D7316" t="s">
        <v>7586</v>
      </c>
      <c r="E7316" t="s">
        <v>8241</v>
      </c>
      <c r="F7316" s="67"/>
      <c r="G7316" s="67"/>
      <c r="H7316" s="67"/>
    </row>
    <row r="7317" spans="1:8" s="2" customFormat="1" x14ac:dyDescent="0.25">
      <c r="A7317" t="s">
        <v>1054</v>
      </c>
      <c r="B7317"/>
      <c r="C7317" t="s">
        <v>985</v>
      </c>
      <c r="D7317" t="s">
        <v>7586</v>
      </c>
      <c r="E7317" t="s">
        <v>8242</v>
      </c>
      <c r="F7317" s="67"/>
      <c r="G7317" s="67"/>
      <c r="H7317" s="67"/>
    </row>
    <row r="7318" spans="1:8" s="2" customFormat="1" x14ac:dyDescent="0.25">
      <c r="A7318" t="s">
        <v>1054</v>
      </c>
      <c r="B7318"/>
      <c r="C7318" t="s">
        <v>985</v>
      </c>
      <c r="D7318" t="s">
        <v>7586</v>
      </c>
      <c r="E7318" t="s">
        <v>8243</v>
      </c>
      <c r="F7318" s="67"/>
      <c r="G7318" s="67"/>
      <c r="H7318" s="67"/>
    </row>
    <row r="7319" spans="1:8" s="2" customFormat="1" x14ac:dyDescent="0.25">
      <c r="A7319" t="s">
        <v>1054</v>
      </c>
      <c r="B7319"/>
      <c r="C7319" t="s">
        <v>985</v>
      </c>
      <c r="D7319" t="s">
        <v>7586</v>
      </c>
      <c r="E7319" t="s">
        <v>8244</v>
      </c>
      <c r="F7319" s="67"/>
      <c r="G7319" s="67"/>
      <c r="H7319" s="67"/>
    </row>
    <row r="7320" spans="1:8" s="2" customFormat="1" x14ac:dyDescent="0.25">
      <c r="A7320" t="s">
        <v>1054</v>
      </c>
      <c r="B7320"/>
      <c r="C7320" t="s">
        <v>985</v>
      </c>
      <c r="D7320" t="s">
        <v>7586</v>
      </c>
      <c r="E7320" t="s">
        <v>8245</v>
      </c>
      <c r="F7320" s="67"/>
      <c r="G7320" s="67"/>
      <c r="H7320" s="67"/>
    </row>
    <row r="7321" spans="1:8" s="2" customFormat="1" x14ac:dyDescent="0.25">
      <c r="A7321" t="s">
        <v>1054</v>
      </c>
      <c r="B7321"/>
      <c r="C7321" t="s">
        <v>985</v>
      </c>
      <c r="D7321"/>
      <c r="E7321" t="s">
        <v>4029</v>
      </c>
      <c r="F7321" s="67"/>
      <c r="G7321" s="67"/>
      <c r="H7321" s="67"/>
    </row>
    <row r="7322" spans="1:8" s="2" customFormat="1" x14ac:dyDescent="0.25">
      <c r="A7322" t="s">
        <v>1054</v>
      </c>
      <c r="B7322"/>
      <c r="C7322" t="s">
        <v>985</v>
      </c>
      <c r="D7322"/>
      <c r="E7322" t="s">
        <v>8246</v>
      </c>
      <c r="F7322" s="67"/>
      <c r="G7322" s="67"/>
      <c r="H7322" s="67"/>
    </row>
    <row r="7323" spans="1:8" s="2" customFormat="1" x14ac:dyDescent="0.25">
      <c r="A7323" t="s">
        <v>1054</v>
      </c>
      <c r="B7323"/>
      <c r="C7323" t="s">
        <v>985</v>
      </c>
      <c r="D7323"/>
      <c r="E7323" t="s">
        <v>8247</v>
      </c>
      <c r="F7323" s="67"/>
      <c r="G7323" s="67"/>
      <c r="H7323" s="67"/>
    </row>
    <row r="7324" spans="1:8" s="2" customFormat="1" x14ac:dyDescent="0.25">
      <c r="A7324" t="s">
        <v>1054</v>
      </c>
      <c r="B7324"/>
      <c r="C7324" t="s">
        <v>985</v>
      </c>
      <c r="D7324"/>
      <c r="E7324" t="s">
        <v>8232</v>
      </c>
      <c r="F7324" s="67"/>
      <c r="G7324" s="67"/>
      <c r="H7324" s="67"/>
    </row>
    <row r="7325" spans="1:8" s="2" customFormat="1" x14ac:dyDescent="0.25">
      <c r="A7325" t="s">
        <v>1054</v>
      </c>
      <c r="B7325"/>
      <c r="C7325" t="s">
        <v>985</v>
      </c>
      <c r="D7325"/>
      <c r="E7325" t="s">
        <v>8248</v>
      </c>
      <c r="F7325" s="67"/>
      <c r="G7325" s="67"/>
      <c r="H7325" s="67"/>
    </row>
    <row r="7326" spans="1:8" s="2" customFormat="1" x14ac:dyDescent="0.25">
      <c r="A7326" t="s">
        <v>1054</v>
      </c>
      <c r="B7326"/>
      <c r="C7326" t="s">
        <v>985</v>
      </c>
      <c r="D7326"/>
      <c r="E7326" t="s">
        <v>8249</v>
      </c>
      <c r="F7326" s="67"/>
      <c r="G7326" s="67"/>
      <c r="H7326" s="67"/>
    </row>
    <row r="7327" spans="1:8" s="2" customFormat="1" x14ac:dyDescent="0.25">
      <c r="A7327" t="s">
        <v>1054</v>
      </c>
      <c r="B7327"/>
      <c r="C7327" t="s">
        <v>985</v>
      </c>
      <c r="D7327"/>
      <c r="E7327" t="s">
        <v>8250</v>
      </c>
      <c r="F7327" s="67"/>
      <c r="G7327" s="67"/>
      <c r="H7327" s="67"/>
    </row>
    <row r="7328" spans="1:8" s="2" customFormat="1" x14ac:dyDescent="0.25">
      <c r="A7328" t="s">
        <v>1054</v>
      </c>
      <c r="B7328"/>
      <c r="C7328" t="s">
        <v>985</v>
      </c>
      <c r="D7328"/>
      <c r="E7328" t="s">
        <v>8251</v>
      </c>
      <c r="F7328" s="67"/>
      <c r="G7328" s="67"/>
      <c r="H7328" s="67"/>
    </row>
    <row r="7329" spans="1:8" s="2" customFormat="1" x14ac:dyDescent="0.25">
      <c r="A7329" t="s">
        <v>1054</v>
      </c>
      <c r="B7329"/>
      <c r="C7329" t="s">
        <v>985</v>
      </c>
      <c r="D7329"/>
      <c r="E7329" t="s">
        <v>8252</v>
      </c>
      <c r="F7329" s="67"/>
      <c r="G7329" s="67"/>
      <c r="H7329" s="67"/>
    </row>
    <row r="7330" spans="1:8" s="2" customFormat="1" x14ac:dyDescent="0.25">
      <c r="A7330" t="s">
        <v>1054</v>
      </c>
      <c r="B7330"/>
      <c r="C7330" t="s">
        <v>985</v>
      </c>
      <c r="D7330"/>
      <c r="E7330" t="s">
        <v>8253</v>
      </c>
      <c r="F7330" s="67"/>
      <c r="G7330" s="67"/>
      <c r="H7330" s="67"/>
    </row>
    <row r="7331" spans="1:8" s="2" customFormat="1" x14ac:dyDescent="0.25">
      <c r="A7331" t="s">
        <v>1054</v>
      </c>
      <c r="B7331"/>
      <c r="C7331" t="s">
        <v>985</v>
      </c>
      <c r="D7331"/>
      <c r="E7331" t="s">
        <v>8254</v>
      </c>
      <c r="F7331" s="67"/>
      <c r="G7331" s="67"/>
      <c r="H7331" s="67"/>
    </row>
    <row r="7332" spans="1:8" s="2" customFormat="1" x14ac:dyDescent="0.25">
      <c r="A7332" t="s">
        <v>1054</v>
      </c>
      <c r="B7332"/>
      <c r="C7332" t="s">
        <v>985</v>
      </c>
      <c r="D7332"/>
      <c r="E7332" t="s">
        <v>8255</v>
      </c>
      <c r="F7332" s="67"/>
      <c r="G7332" s="67"/>
      <c r="H7332" s="67"/>
    </row>
    <row r="7333" spans="1:8" s="2" customFormat="1" x14ac:dyDescent="0.25">
      <c r="A7333" t="s">
        <v>1054</v>
      </c>
      <c r="B7333"/>
      <c r="C7333" t="s">
        <v>985</v>
      </c>
      <c r="D7333"/>
      <c r="E7333" t="s">
        <v>8256</v>
      </c>
      <c r="F7333" s="67"/>
      <c r="G7333" s="67"/>
      <c r="H7333" s="67"/>
    </row>
    <row r="7334" spans="1:8" s="2" customFormat="1" x14ac:dyDescent="0.25">
      <c r="A7334" t="s">
        <v>1054</v>
      </c>
      <c r="B7334"/>
      <c r="C7334" t="s">
        <v>985</v>
      </c>
      <c r="D7334"/>
      <c r="E7334" t="s">
        <v>8257</v>
      </c>
      <c r="F7334" s="67"/>
      <c r="G7334" s="67"/>
      <c r="H7334" s="67"/>
    </row>
    <row r="7335" spans="1:8" s="2" customFormat="1" x14ac:dyDescent="0.25">
      <c r="A7335" t="s">
        <v>1054</v>
      </c>
      <c r="B7335"/>
      <c r="C7335" t="s">
        <v>985</v>
      </c>
      <c r="D7335"/>
      <c r="E7335" t="s">
        <v>8258</v>
      </c>
      <c r="F7335" s="67"/>
      <c r="G7335" s="67"/>
      <c r="H7335" s="67"/>
    </row>
    <row r="7336" spans="1:8" s="2" customFormat="1" x14ac:dyDescent="0.25">
      <c r="A7336" t="s">
        <v>1054</v>
      </c>
      <c r="B7336"/>
      <c r="C7336" t="s">
        <v>985</v>
      </c>
      <c r="D7336"/>
      <c r="E7336" t="s">
        <v>8259</v>
      </c>
      <c r="F7336" s="67"/>
      <c r="G7336" s="67"/>
      <c r="H7336" s="67"/>
    </row>
    <row r="7337" spans="1:8" s="2" customFormat="1" x14ac:dyDescent="0.25">
      <c r="A7337" t="s">
        <v>1054</v>
      </c>
      <c r="B7337"/>
      <c r="C7337" t="s">
        <v>985</v>
      </c>
      <c r="D7337"/>
      <c r="E7337" t="s">
        <v>8260</v>
      </c>
      <c r="F7337" s="67"/>
      <c r="G7337" s="67"/>
      <c r="H7337" s="67"/>
    </row>
    <row r="7338" spans="1:8" s="2" customFormat="1" x14ac:dyDescent="0.25">
      <c r="A7338" t="s">
        <v>1054</v>
      </c>
      <c r="B7338"/>
      <c r="C7338" t="s">
        <v>985</v>
      </c>
      <c r="D7338"/>
      <c r="E7338" t="s">
        <v>8242</v>
      </c>
      <c r="F7338" s="67"/>
      <c r="G7338" s="67"/>
      <c r="H7338" s="67"/>
    </row>
    <row r="7339" spans="1:8" s="2" customFormat="1" x14ac:dyDescent="0.25">
      <c r="A7339" t="s">
        <v>1054</v>
      </c>
      <c r="B7339"/>
      <c r="C7339" t="s">
        <v>985</v>
      </c>
      <c r="D7339"/>
      <c r="E7339" t="s">
        <v>8261</v>
      </c>
      <c r="F7339" s="67"/>
      <c r="G7339" s="67"/>
      <c r="H7339" s="67"/>
    </row>
    <row r="7340" spans="1:8" s="2" customFormat="1" x14ac:dyDescent="0.25">
      <c r="A7340" t="s">
        <v>1054</v>
      </c>
      <c r="B7340"/>
      <c r="C7340" t="s">
        <v>985</v>
      </c>
      <c r="D7340"/>
      <c r="E7340" t="s">
        <v>8243</v>
      </c>
      <c r="F7340" s="67"/>
      <c r="G7340" s="67"/>
      <c r="H7340" s="67"/>
    </row>
    <row r="7341" spans="1:8" s="2" customFormat="1" x14ac:dyDescent="0.25">
      <c r="A7341" t="s">
        <v>1054</v>
      </c>
      <c r="B7341"/>
      <c r="C7341" t="s">
        <v>985</v>
      </c>
      <c r="D7341"/>
      <c r="E7341" t="s">
        <v>985</v>
      </c>
      <c r="F7341" s="67"/>
      <c r="G7341" s="67"/>
      <c r="H7341" s="67"/>
    </row>
    <row r="7342" spans="1:8" s="2" customFormat="1" x14ac:dyDescent="0.25">
      <c r="A7342" t="s">
        <v>1054</v>
      </c>
      <c r="B7342"/>
      <c r="C7342" t="s">
        <v>985</v>
      </c>
      <c r="D7342"/>
      <c r="E7342" t="s">
        <v>8262</v>
      </c>
      <c r="F7342" s="67"/>
      <c r="G7342" s="67"/>
      <c r="H7342" s="67"/>
    </row>
    <row r="7343" spans="1:8" s="2" customFormat="1" x14ac:dyDescent="0.25">
      <c r="A7343" t="s">
        <v>1054</v>
      </c>
      <c r="B7343"/>
      <c r="C7343" t="s">
        <v>985</v>
      </c>
      <c r="D7343"/>
      <c r="E7343" t="s">
        <v>8263</v>
      </c>
      <c r="F7343" s="67"/>
      <c r="G7343" s="67"/>
      <c r="H7343" s="67"/>
    </row>
    <row r="7344" spans="1:8" s="2" customFormat="1" x14ac:dyDescent="0.25">
      <c r="A7344" t="s">
        <v>1054</v>
      </c>
      <c r="B7344"/>
      <c r="C7344" t="s">
        <v>985</v>
      </c>
      <c r="D7344"/>
      <c r="E7344" t="s">
        <v>8264</v>
      </c>
      <c r="F7344" s="67"/>
      <c r="G7344" s="67"/>
      <c r="H7344" s="67"/>
    </row>
    <row r="7345" spans="1:8" s="2" customFormat="1" x14ac:dyDescent="0.25">
      <c r="A7345" t="s">
        <v>1054</v>
      </c>
      <c r="B7345"/>
      <c r="C7345" t="s">
        <v>985</v>
      </c>
      <c r="D7345"/>
      <c r="E7345" t="s">
        <v>8265</v>
      </c>
      <c r="F7345" s="67"/>
      <c r="G7345" s="67"/>
      <c r="H7345" s="67"/>
    </row>
    <row r="7346" spans="1:8" s="2" customFormat="1" x14ac:dyDescent="0.25">
      <c r="A7346" t="s">
        <v>1054</v>
      </c>
      <c r="B7346"/>
      <c r="C7346" t="s">
        <v>985</v>
      </c>
      <c r="D7346"/>
      <c r="E7346" t="s">
        <v>8266</v>
      </c>
      <c r="F7346" s="67"/>
      <c r="G7346" s="67"/>
      <c r="H7346" s="67"/>
    </row>
    <row r="7347" spans="1:8" s="2" customFormat="1" x14ac:dyDescent="0.25">
      <c r="A7347" t="s">
        <v>1054</v>
      </c>
      <c r="B7347"/>
      <c r="C7347" t="s">
        <v>985</v>
      </c>
      <c r="D7347"/>
      <c r="E7347" t="s">
        <v>8267</v>
      </c>
      <c r="F7347" s="67"/>
      <c r="G7347" s="67"/>
      <c r="H7347" s="67"/>
    </row>
    <row r="7348" spans="1:8" s="2" customFormat="1" x14ac:dyDescent="0.25">
      <c r="A7348" t="s">
        <v>1054</v>
      </c>
      <c r="B7348"/>
      <c r="C7348" t="s">
        <v>987</v>
      </c>
      <c r="D7348"/>
      <c r="E7348" t="s">
        <v>8268</v>
      </c>
      <c r="F7348" s="67"/>
      <c r="G7348" s="67"/>
      <c r="H7348" s="67"/>
    </row>
    <row r="7349" spans="1:8" s="2" customFormat="1" x14ac:dyDescent="0.25">
      <c r="A7349" t="s">
        <v>1054</v>
      </c>
      <c r="B7349"/>
      <c r="C7349" t="s">
        <v>987</v>
      </c>
      <c r="D7349"/>
      <c r="E7349" t="s">
        <v>8269</v>
      </c>
      <c r="F7349" s="67"/>
      <c r="G7349" s="67"/>
      <c r="H7349" s="67"/>
    </row>
    <row r="7350" spans="1:8" s="2" customFormat="1" x14ac:dyDescent="0.25">
      <c r="A7350" t="s">
        <v>1054</v>
      </c>
      <c r="B7350"/>
      <c r="C7350" t="s">
        <v>987</v>
      </c>
      <c r="D7350"/>
      <c r="E7350" t="s">
        <v>8270</v>
      </c>
      <c r="F7350" s="67"/>
      <c r="G7350" s="67"/>
      <c r="H7350" s="67"/>
    </row>
    <row r="7351" spans="1:8" s="2" customFormat="1" x14ac:dyDescent="0.25">
      <c r="A7351" t="s">
        <v>1054</v>
      </c>
      <c r="B7351"/>
      <c r="C7351" t="s">
        <v>987</v>
      </c>
      <c r="D7351"/>
      <c r="E7351" t="s">
        <v>8271</v>
      </c>
      <c r="F7351" s="67"/>
      <c r="G7351" s="67"/>
      <c r="H7351" s="67"/>
    </row>
    <row r="7352" spans="1:8" s="2" customFormat="1" x14ac:dyDescent="0.25">
      <c r="A7352" t="s">
        <v>1054</v>
      </c>
      <c r="B7352"/>
      <c r="C7352" t="s">
        <v>987</v>
      </c>
      <c r="D7352"/>
      <c r="E7352" t="s">
        <v>8272</v>
      </c>
      <c r="F7352" s="67"/>
      <c r="G7352" s="67"/>
      <c r="H7352" s="67"/>
    </row>
    <row r="7353" spans="1:8" s="2" customFormat="1" x14ac:dyDescent="0.25">
      <c r="A7353" t="s">
        <v>1054</v>
      </c>
      <c r="B7353"/>
      <c r="C7353" t="s">
        <v>987</v>
      </c>
      <c r="D7353"/>
      <c r="E7353" t="s">
        <v>8273</v>
      </c>
      <c r="F7353" s="67"/>
      <c r="G7353" s="67"/>
      <c r="H7353" s="67"/>
    </row>
    <row r="7354" spans="1:8" s="2" customFormat="1" x14ac:dyDescent="0.25">
      <c r="A7354" t="s">
        <v>1054</v>
      </c>
      <c r="B7354"/>
      <c r="C7354" t="s">
        <v>987</v>
      </c>
      <c r="D7354"/>
      <c r="E7354" t="s">
        <v>8274</v>
      </c>
      <c r="F7354" s="67"/>
      <c r="G7354" s="67"/>
      <c r="H7354" s="67"/>
    </row>
    <row r="7355" spans="1:8" s="2" customFormat="1" x14ac:dyDescent="0.25">
      <c r="A7355" t="s">
        <v>1054</v>
      </c>
      <c r="B7355"/>
      <c r="C7355" t="s">
        <v>987</v>
      </c>
      <c r="D7355"/>
      <c r="E7355" t="s">
        <v>8275</v>
      </c>
      <c r="F7355" s="67"/>
      <c r="G7355" s="67"/>
      <c r="H7355" s="67"/>
    </row>
    <row r="7356" spans="1:8" s="2" customFormat="1" x14ac:dyDescent="0.25">
      <c r="A7356" t="s">
        <v>1054</v>
      </c>
      <c r="B7356"/>
      <c r="C7356" t="s">
        <v>987</v>
      </c>
      <c r="D7356"/>
      <c r="E7356" t="s">
        <v>8276</v>
      </c>
      <c r="F7356" s="67"/>
      <c r="G7356" s="67"/>
      <c r="H7356" s="67"/>
    </row>
    <row r="7357" spans="1:8" s="2" customFormat="1" x14ac:dyDescent="0.25">
      <c r="A7357" t="s">
        <v>1054</v>
      </c>
      <c r="B7357"/>
      <c r="C7357" t="s">
        <v>987</v>
      </c>
      <c r="D7357"/>
      <c r="E7357" t="s">
        <v>8277</v>
      </c>
      <c r="F7357" s="67"/>
      <c r="G7357" s="67"/>
      <c r="H7357" s="67"/>
    </row>
    <row r="7358" spans="1:8" s="2" customFormat="1" x14ac:dyDescent="0.25">
      <c r="A7358" t="s">
        <v>1054</v>
      </c>
      <c r="B7358"/>
      <c r="C7358" t="s">
        <v>987</v>
      </c>
      <c r="D7358"/>
      <c r="E7358" t="s">
        <v>8278</v>
      </c>
      <c r="F7358" s="67"/>
      <c r="G7358" s="67"/>
      <c r="H7358" s="67"/>
    </row>
    <row r="7359" spans="1:8" s="2" customFormat="1" x14ac:dyDescent="0.25">
      <c r="A7359" t="s">
        <v>1054</v>
      </c>
      <c r="B7359"/>
      <c r="C7359" t="s">
        <v>987</v>
      </c>
      <c r="D7359"/>
      <c r="E7359" t="s">
        <v>8279</v>
      </c>
      <c r="F7359" s="67"/>
      <c r="G7359" s="67"/>
      <c r="H7359" s="67"/>
    </row>
    <row r="7360" spans="1:8" s="2" customFormat="1" x14ac:dyDescent="0.25">
      <c r="A7360" t="s">
        <v>1054</v>
      </c>
      <c r="B7360"/>
      <c r="C7360" t="s">
        <v>987</v>
      </c>
      <c r="D7360"/>
      <c r="E7360" t="s">
        <v>8280</v>
      </c>
      <c r="F7360" s="67"/>
      <c r="G7360" s="67"/>
      <c r="H7360" s="67"/>
    </row>
    <row r="7361" spans="1:8" s="2" customFormat="1" x14ac:dyDescent="0.25">
      <c r="A7361" t="s">
        <v>1054</v>
      </c>
      <c r="B7361"/>
      <c r="C7361" t="s">
        <v>987</v>
      </c>
      <c r="D7361"/>
      <c r="E7361" t="s">
        <v>8281</v>
      </c>
      <c r="F7361" s="67"/>
      <c r="G7361" s="67"/>
      <c r="H7361" s="67"/>
    </row>
    <row r="7362" spans="1:8" s="2" customFormat="1" x14ac:dyDescent="0.25">
      <c r="A7362" t="s">
        <v>1054</v>
      </c>
      <c r="B7362"/>
      <c r="C7362" t="s">
        <v>987</v>
      </c>
      <c r="D7362"/>
      <c r="E7362" t="s">
        <v>8282</v>
      </c>
      <c r="F7362" s="67"/>
      <c r="G7362" s="67"/>
      <c r="H7362" s="67"/>
    </row>
    <row r="7363" spans="1:8" s="2" customFormat="1" x14ac:dyDescent="0.25">
      <c r="A7363" t="s">
        <v>1054</v>
      </c>
      <c r="B7363"/>
      <c r="C7363" t="s">
        <v>987</v>
      </c>
      <c r="D7363"/>
      <c r="E7363" t="s">
        <v>8283</v>
      </c>
      <c r="F7363" s="67"/>
      <c r="G7363" s="67"/>
      <c r="H7363" s="67"/>
    </row>
    <row r="7364" spans="1:8" s="2" customFormat="1" x14ac:dyDescent="0.25">
      <c r="A7364" t="s">
        <v>1054</v>
      </c>
      <c r="B7364"/>
      <c r="C7364" t="s">
        <v>987</v>
      </c>
      <c r="D7364"/>
      <c r="E7364" t="s">
        <v>8284</v>
      </c>
      <c r="F7364" s="67"/>
      <c r="G7364" s="67"/>
      <c r="H7364" s="67"/>
    </row>
    <row r="7365" spans="1:8" s="2" customFormat="1" x14ac:dyDescent="0.25">
      <c r="A7365" t="s">
        <v>1054</v>
      </c>
      <c r="B7365"/>
      <c r="C7365" t="s">
        <v>987</v>
      </c>
      <c r="D7365"/>
      <c r="E7365" t="s">
        <v>8285</v>
      </c>
      <c r="F7365" s="67"/>
      <c r="G7365" s="67"/>
      <c r="H7365" s="67"/>
    </row>
    <row r="7366" spans="1:8" s="2" customFormat="1" x14ac:dyDescent="0.25">
      <c r="A7366" t="s">
        <v>1054</v>
      </c>
      <c r="B7366"/>
      <c r="C7366" t="s">
        <v>987</v>
      </c>
      <c r="D7366"/>
      <c r="E7366" t="s">
        <v>8286</v>
      </c>
      <c r="F7366" s="67"/>
      <c r="G7366" s="67"/>
      <c r="H7366" s="67"/>
    </row>
    <row r="7367" spans="1:8" s="2" customFormat="1" x14ac:dyDescent="0.25">
      <c r="A7367" t="s">
        <v>1054</v>
      </c>
      <c r="B7367"/>
      <c r="C7367" t="s">
        <v>987</v>
      </c>
      <c r="D7367"/>
      <c r="E7367" t="s">
        <v>8287</v>
      </c>
      <c r="F7367" s="67"/>
      <c r="G7367" s="67"/>
      <c r="H7367" s="67"/>
    </row>
    <row r="7368" spans="1:8" s="2" customFormat="1" x14ac:dyDescent="0.25">
      <c r="A7368" t="s">
        <v>1054</v>
      </c>
      <c r="B7368"/>
      <c r="C7368" t="s">
        <v>987</v>
      </c>
      <c r="D7368"/>
      <c r="E7368" t="s">
        <v>8288</v>
      </c>
      <c r="F7368" s="67"/>
      <c r="G7368" s="67"/>
      <c r="H7368" s="67"/>
    </row>
    <row r="7369" spans="1:8" s="2" customFormat="1" x14ac:dyDescent="0.25">
      <c r="A7369" t="s">
        <v>1054</v>
      </c>
      <c r="B7369"/>
      <c r="C7369" t="s">
        <v>987</v>
      </c>
      <c r="D7369"/>
      <c r="E7369" t="s">
        <v>8289</v>
      </c>
      <c r="F7369" s="67"/>
      <c r="G7369" s="67"/>
      <c r="H7369" s="67"/>
    </row>
    <row r="7370" spans="1:8" s="2" customFormat="1" x14ac:dyDescent="0.25">
      <c r="A7370" t="s">
        <v>1054</v>
      </c>
      <c r="B7370"/>
      <c r="C7370" t="s">
        <v>987</v>
      </c>
      <c r="D7370"/>
      <c r="E7370" t="s">
        <v>8290</v>
      </c>
      <c r="F7370" s="67"/>
      <c r="G7370" s="67"/>
      <c r="H7370" s="67"/>
    </row>
    <row r="7371" spans="1:8" s="2" customFormat="1" x14ac:dyDescent="0.25">
      <c r="A7371" t="s">
        <v>1054</v>
      </c>
      <c r="B7371"/>
      <c r="C7371" t="s">
        <v>987</v>
      </c>
      <c r="D7371"/>
      <c r="E7371" t="s">
        <v>8291</v>
      </c>
      <c r="F7371" s="67"/>
      <c r="G7371" s="67"/>
      <c r="H7371" s="67"/>
    </row>
    <row r="7372" spans="1:8" s="2" customFormat="1" x14ac:dyDescent="0.25">
      <c r="A7372" t="s">
        <v>1054</v>
      </c>
      <c r="B7372"/>
      <c r="C7372" t="s">
        <v>990</v>
      </c>
      <c r="D7372" t="s">
        <v>6009</v>
      </c>
      <c r="E7372" t="s">
        <v>8292</v>
      </c>
      <c r="F7372" s="67"/>
      <c r="G7372" s="67"/>
      <c r="H7372" s="67"/>
    </row>
    <row r="7373" spans="1:8" s="2" customFormat="1" x14ac:dyDescent="0.25">
      <c r="A7373" t="s">
        <v>1054</v>
      </c>
      <c r="B7373"/>
      <c r="C7373" t="s">
        <v>990</v>
      </c>
      <c r="D7373" t="s">
        <v>6009</v>
      </c>
      <c r="E7373" t="s">
        <v>8293</v>
      </c>
      <c r="F7373" s="67"/>
      <c r="G7373" s="67"/>
      <c r="H7373" s="67"/>
    </row>
    <row r="7374" spans="1:8" s="2" customFormat="1" x14ac:dyDescent="0.25">
      <c r="A7374" t="s">
        <v>1054</v>
      </c>
      <c r="B7374"/>
      <c r="C7374" t="s">
        <v>990</v>
      </c>
      <c r="D7374" t="s">
        <v>6009</v>
      </c>
      <c r="E7374" t="s">
        <v>8294</v>
      </c>
      <c r="F7374" s="67"/>
      <c r="G7374" s="67"/>
      <c r="H7374" s="67"/>
    </row>
    <row r="7375" spans="1:8" s="2" customFormat="1" x14ac:dyDescent="0.25">
      <c r="A7375" t="s">
        <v>1054</v>
      </c>
      <c r="B7375"/>
      <c r="C7375" t="s">
        <v>990</v>
      </c>
      <c r="D7375" t="s">
        <v>6009</v>
      </c>
      <c r="E7375" t="s">
        <v>8295</v>
      </c>
      <c r="F7375" s="67"/>
      <c r="G7375" s="67"/>
      <c r="H7375" s="67"/>
    </row>
    <row r="7376" spans="1:8" s="2" customFormat="1" x14ac:dyDescent="0.25">
      <c r="A7376" t="s">
        <v>1054</v>
      </c>
      <c r="B7376"/>
      <c r="C7376" t="s">
        <v>990</v>
      </c>
      <c r="D7376"/>
      <c r="E7376" t="s">
        <v>8296</v>
      </c>
      <c r="F7376" s="67"/>
      <c r="G7376" s="67"/>
      <c r="H7376" s="67"/>
    </row>
    <row r="7377" spans="1:8" s="2" customFormat="1" x14ac:dyDescent="0.25">
      <c r="A7377" t="s">
        <v>1054</v>
      </c>
      <c r="B7377"/>
      <c r="C7377" t="s">
        <v>990</v>
      </c>
      <c r="D7377"/>
      <c r="E7377" t="s">
        <v>8297</v>
      </c>
      <c r="F7377" s="67"/>
      <c r="G7377" s="67"/>
      <c r="H7377" s="67"/>
    </row>
    <row r="7378" spans="1:8" s="2" customFormat="1" x14ac:dyDescent="0.25">
      <c r="A7378" t="s">
        <v>1054</v>
      </c>
      <c r="B7378"/>
      <c r="C7378" t="s">
        <v>990</v>
      </c>
      <c r="D7378"/>
      <c r="E7378" t="s">
        <v>8298</v>
      </c>
      <c r="F7378" s="67"/>
      <c r="G7378" s="67"/>
      <c r="H7378" s="67"/>
    </row>
    <row r="7379" spans="1:8" s="2" customFormat="1" x14ac:dyDescent="0.25">
      <c r="A7379" t="s">
        <v>1054</v>
      </c>
      <c r="B7379"/>
      <c r="C7379" t="s">
        <v>990</v>
      </c>
      <c r="D7379"/>
      <c r="E7379" t="s">
        <v>8292</v>
      </c>
      <c r="F7379" s="67"/>
      <c r="G7379" s="67"/>
      <c r="H7379" s="67"/>
    </row>
    <row r="7380" spans="1:8" s="2" customFormat="1" x14ac:dyDescent="0.25">
      <c r="A7380" t="s">
        <v>1054</v>
      </c>
      <c r="B7380"/>
      <c r="C7380" t="s">
        <v>990</v>
      </c>
      <c r="D7380"/>
      <c r="E7380" t="s">
        <v>8299</v>
      </c>
      <c r="F7380" s="67"/>
      <c r="G7380" s="67"/>
      <c r="H7380" s="67"/>
    </row>
    <row r="7381" spans="1:8" s="2" customFormat="1" x14ac:dyDescent="0.25">
      <c r="A7381" t="s">
        <v>1054</v>
      </c>
      <c r="B7381"/>
      <c r="C7381" t="s">
        <v>990</v>
      </c>
      <c r="D7381"/>
      <c r="E7381" t="s">
        <v>8300</v>
      </c>
      <c r="F7381" s="67"/>
      <c r="G7381" s="67"/>
      <c r="H7381" s="67"/>
    </row>
    <row r="7382" spans="1:8" s="2" customFormat="1" x14ac:dyDescent="0.25">
      <c r="A7382" t="s">
        <v>1054</v>
      </c>
      <c r="B7382"/>
      <c r="C7382" t="s">
        <v>990</v>
      </c>
      <c r="D7382"/>
      <c r="E7382" t="s">
        <v>8301</v>
      </c>
      <c r="F7382" s="67"/>
      <c r="G7382" s="67"/>
      <c r="H7382" s="67"/>
    </row>
    <row r="7383" spans="1:8" s="2" customFormat="1" x14ac:dyDescent="0.25">
      <c r="A7383" t="s">
        <v>1054</v>
      </c>
      <c r="B7383"/>
      <c r="C7383" t="s">
        <v>990</v>
      </c>
      <c r="D7383"/>
      <c r="E7383" t="s">
        <v>2964</v>
      </c>
      <c r="F7383" s="67"/>
      <c r="G7383" s="67"/>
      <c r="H7383" s="67"/>
    </row>
    <row r="7384" spans="1:8" s="2" customFormat="1" x14ac:dyDescent="0.25">
      <c r="A7384" t="s">
        <v>1054</v>
      </c>
      <c r="B7384"/>
      <c r="C7384" t="s">
        <v>990</v>
      </c>
      <c r="D7384"/>
      <c r="E7384" t="s">
        <v>8302</v>
      </c>
      <c r="F7384" s="67"/>
      <c r="G7384" s="67"/>
      <c r="H7384" s="67"/>
    </row>
    <row r="7385" spans="1:8" s="2" customFormat="1" x14ac:dyDescent="0.25">
      <c r="A7385" t="s">
        <v>1054</v>
      </c>
      <c r="B7385"/>
      <c r="C7385" t="s">
        <v>990</v>
      </c>
      <c r="D7385"/>
      <c r="E7385" t="s">
        <v>8303</v>
      </c>
      <c r="F7385" s="67"/>
      <c r="G7385" s="67"/>
      <c r="H7385" s="67"/>
    </row>
    <row r="7386" spans="1:8" s="2" customFormat="1" x14ac:dyDescent="0.25">
      <c r="A7386" t="s">
        <v>1054</v>
      </c>
      <c r="B7386"/>
      <c r="C7386" t="s">
        <v>990</v>
      </c>
      <c r="D7386"/>
      <c r="E7386" t="s">
        <v>8304</v>
      </c>
      <c r="F7386" s="67"/>
      <c r="G7386" s="67"/>
      <c r="H7386" s="67"/>
    </row>
    <row r="7387" spans="1:8" s="2" customFormat="1" x14ac:dyDescent="0.25">
      <c r="A7387" t="s">
        <v>1054</v>
      </c>
      <c r="B7387"/>
      <c r="C7387" t="s">
        <v>990</v>
      </c>
      <c r="D7387"/>
      <c r="E7387" t="s">
        <v>8305</v>
      </c>
      <c r="F7387" s="67"/>
      <c r="G7387" s="67"/>
      <c r="H7387" s="67"/>
    </row>
    <row r="7388" spans="1:8" s="2" customFormat="1" x14ac:dyDescent="0.25">
      <c r="A7388" t="s">
        <v>1054</v>
      </c>
      <c r="B7388"/>
      <c r="C7388" t="s">
        <v>990</v>
      </c>
      <c r="D7388"/>
      <c r="E7388" t="s">
        <v>8306</v>
      </c>
      <c r="F7388" s="67"/>
      <c r="G7388" s="67"/>
      <c r="H7388" s="67"/>
    </row>
    <row r="7389" spans="1:8" s="2" customFormat="1" x14ac:dyDescent="0.25">
      <c r="A7389" t="s">
        <v>1054</v>
      </c>
      <c r="B7389"/>
      <c r="C7389" t="s">
        <v>990</v>
      </c>
      <c r="D7389"/>
      <c r="E7389" t="s">
        <v>8307</v>
      </c>
      <c r="F7389" s="67"/>
      <c r="G7389" s="67"/>
      <c r="H7389" s="67"/>
    </row>
    <row r="7390" spans="1:8" s="2" customFormat="1" x14ac:dyDescent="0.25">
      <c r="A7390" t="s">
        <v>1054</v>
      </c>
      <c r="B7390"/>
      <c r="C7390" t="s">
        <v>990</v>
      </c>
      <c r="D7390"/>
      <c r="E7390" t="s">
        <v>8308</v>
      </c>
      <c r="F7390" s="67"/>
      <c r="G7390" s="67"/>
      <c r="H7390" s="67"/>
    </row>
    <row r="7391" spans="1:8" s="2" customFormat="1" x14ac:dyDescent="0.25">
      <c r="A7391" t="s">
        <v>1054</v>
      </c>
      <c r="B7391"/>
      <c r="C7391" t="s">
        <v>990</v>
      </c>
      <c r="D7391"/>
      <c r="E7391" t="s">
        <v>8309</v>
      </c>
      <c r="F7391" s="67"/>
      <c r="G7391" s="67"/>
      <c r="H7391" s="67"/>
    </row>
    <row r="7392" spans="1:8" s="2" customFormat="1" x14ac:dyDescent="0.25">
      <c r="A7392" t="s">
        <v>1054</v>
      </c>
      <c r="B7392"/>
      <c r="C7392" t="s">
        <v>990</v>
      </c>
      <c r="D7392"/>
      <c r="E7392" t="s">
        <v>8310</v>
      </c>
      <c r="F7392" s="67"/>
      <c r="G7392" s="67"/>
      <c r="H7392" s="67"/>
    </row>
    <row r="7393" spans="1:8" s="2" customFormat="1" x14ac:dyDescent="0.25">
      <c r="A7393" t="s">
        <v>1054</v>
      </c>
      <c r="B7393"/>
      <c r="C7393" t="s">
        <v>990</v>
      </c>
      <c r="D7393"/>
      <c r="E7393" t="s">
        <v>8311</v>
      </c>
      <c r="F7393" s="67"/>
      <c r="G7393" s="67"/>
      <c r="H7393" s="67"/>
    </row>
    <row r="7394" spans="1:8" s="2" customFormat="1" x14ac:dyDescent="0.25">
      <c r="A7394" t="s">
        <v>1054</v>
      </c>
      <c r="B7394"/>
      <c r="C7394" t="s">
        <v>990</v>
      </c>
      <c r="D7394"/>
      <c r="E7394" t="s">
        <v>8312</v>
      </c>
      <c r="F7394" s="67"/>
      <c r="G7394" s="67"/>
      <c r="H7394" s="67"/>
    </row>
    <row r="7395" spans="1:8" s="2" customFormat="1" x14ac:dyDescent="0.25">
      <c r="A7395" t="s">
        <v>1054</v>
      </c>
      <c r="B7395"/>
      <c r="C7395" t="s">
        <v>990</v>
      </c>
      <c r="D7395"/>
      <c r="E7395" t="s">
        <v>8313</v>
      </c>
      <c r="F7395" s="67"/>
      <c r="G7395" s="67"/>
      <c r="H7395" s="67"/>
    </row>
    <row r="7396" spans="1:8" s="2" customFormat="1" x14ac:dyDescent="0.25">
      <c r="A7396" t="s">
        <v>1054</v>
      </c>
      <c r="B7396"/>
      <c r="C7396" t="s">
        <v>990</v>
      </c>
      <c r="D7396"/>
      <c r="E7396" t="s">
        <v>8314</v>
      </c>
      <c r="F7396" s="67"/>
      <c r="G7396" s="67"/>
      <c r="H7396" s="67"/>
    </row>
    <row r="7397" spans="1:8" s="2" customFormat="1" x14ac:dyDescent="0.25">
      <c r="A7397" t="s">
        <v>1054</v>
      </c>
      <c r="B7397"/>
      <c r="C7397" t="s">
        <v>990</v>
      </c>
      <c r="D7397"/>
      <c r="E7397" t="s">
        <v>8315</v>
      </c>
      <c r="F7397" s="67"/>
      <c r="G7397" s="67"/>
      <c r="H7397" s="67"/>
    </row>
    <row r="7398" spans="1:8" s="2" customFormat="1" x14ac:dyDescent="0.25">
      <c r="A7398" t="s">
        <v>1054</v>
      </c>
      <c r="B7398"/>
      <c r="C7398" t="s">
        <v>990</v>
      </c>
      <c r="D7398"/>
      <c r="E7398" t="s">
        <v>8316</v>
      </c>
      <c r="F7398" s="67"/>
      <c r="G7398" s="67"/>
      <c r="H7398" s="67"/>
    </row>
    <row r="7399" spans="1:8" s="2" customFormat="1" x14ac:dyDescent="0.25">
      <c r="A7399" t="s">
        <v>1054</v>
      </c>
      <c r="B7399"/>
      <c r="C7399" t="s">
        <v>990</v>
      </c>
      <c r="D7399"/>
      <c r="E7399" t="s">
        <v>8317</v>
      </c>
      <c r="F7399" s="67"/>
      <c r="G7399" s="67"/>
      <c r="H7399" s="67"/>
    </row>
    <row r="7400" spans="1:8" s="2" customFormat="1" x14ac:dyDescent="0.25">
      <c r="A7400" t="s">
        <v>1054</v>
      </c>
      <c r="B7400"/>
      <c r="C7400" t="s">
        <v>990</v>
      </c>
      <c r="D7400"/>
      <c r="E7400" t="s">
        <v>8318</v>
      </c>
      <c r="F7400" s="67"/>
      <c r="G7400" s="67"/>
      <c r="H7400" s="67"/>
    </row>
    <row r="7401" spans="1:8" s="2" customFormat="1" x14ac:dyDescent="0.25">
      <c r="A7401" t="s">
        <v>1054</v>
      </c>
      <c r="B7401"/>
      <c r="C7401" t="s">
        <v>990</v>
      </c>
      <c r="D7401"/>
      <c r="E7401" t="s">
        <v>8319</v>
      </c>
      <c r="F7401" s="67"/>
      <c r="G7401" s="67"/>
      <c r="H7401" s="67"/>
    </row>
    <row r="7402" spans="1:8" s="2" customFormat="1" x14ac:dyDescent="0.25">
      <c r="A7402" t="s">
        <v>1054</v>
      </c>
      <c r="B7402"/>
      <c r="C7402" t="s">
        <v>990</v>
      </c>
      <c r="D7402"/>
      <c r="E7402" t="s">
        <v>8320</v>
      </c>
      <c r="F7402" s="67"/>
      <c r="G7402" s="67"/>
      <c r="H7402" s="67"/>
    </row>
    <row r="7403" spans="1:8" s="2" customFormat="1" x14ac:dyDescent="0.25">
      <c r="A7403" t="s">
        <v>1054</v>
      </c>
      <c r="B7403"/>
      <c r="C7403" t="s">
        <v>990</v>
      </c>
      <c r="D7403"/>
      <c r="E7403" t="s">
        <v>1854</v>
      </c>
      <c r="F7403" s="67"/>
      <c r="G7403" s="67"/>
      <c r="H7403" s="67"/>
    </row>
    <row r="7404" spans="1:8" s="2" customFormat="1" x14ac:dyDescent="0.25">
      <c r="A7404" t="s">
        <v>1054</v>
      </c>
      <c r="B7404"/>
      <c r="C7404" t="s">
        <v>990</v>
      </c>
      <c r="D7404"/>
      <c r="E7404" t="s">
        <v>8321</v>
      </c>
      <c r="F7404" s="67"/>
      <c r="G7404" s="67"/>
      <c r="H7404" s="67"/>
    </row>
    <row r="7405" spans="1:8" s="2" customFormat="1" x14ac:dyDescent="0.25">
      <c r="A7405" t="s">
        <v>1054</v>
      </c>
      <c r="B7405"/>
      <c r="C7405" t="s">
        <v>990</v>
      </c>
      <c r="D7405"/>
      <c r="E7405" t="s">
        <v>8322</v>
      </c>
      <c r="F7405" s="67"/>
      <c r="G7405" s="67"/>
      <c r="H7405" s="67"/>
    </row>
    <row r="7406" spans="1:8" s="2" customFormat="1" x14ac:dyDescent="0.25">
      <c r="A7406" t="s">
        <v>1054</v>
      </c>
      <c r="B7406"/>
      <c r="C7406" t="s">
        <v>990</v>
      </c>
      <c r="D7406"/>
      <c r="E7406" t="s">
        <v>8323</v>
      </c>
      <c r="F7406" s="67"/>
      <c r="G7406" s="67"/>
      <c r="H7406" s="67"/>
    </row>
    <row r="7407" spans="1:8" s="2" customFormat="1" x14ac:dyDescent="0.25">
      <c r="A7407" t="s">
        <v>1054</v>
      </c>
      <c r="B7407"/>
      <c r="C7407" t="s">
        <v>990</v>
      </c>
      <c r="D7407"/>
      <c r="E7407" t="s">
        <v>8324</v>
      </c>
      <c r="F7407" s="67"/>
      <c r="G7407" s="67"/>
      <c r="H7407" s="67"/>
    </row>
    <row r="7408" spans="1:8" s="2" customFormat="1" x14ac:dyDescent="0.25">
      <c r="A7408" t="s">
        <v>1054</v>
      </c>
      <c r="B7408"/>
      <c r="C7408" t="s">
        <v>990</v>
      </c>
      <c r="D7408"/>
      <c r="E7408" t="s">
        <v>8325</v>
      </c>
      <c r="F7408" s="67"/>
      <c r="G7408" s="67"/>
      <c r="H7408" s="67"/>
    </row>
    <row r="7409" spans="1:8" s="2" customFormat="1" x14ac:dyDescent="0.25">
      <c r="A7409" t="s">
        <v>1054</v>
      </c>
      <c r="B7409"/>
      <c r="C7409" t="s">
        <v>990</v>
      </c>
      <c r="D7409"/>
      <c r="E7409" t="s">
        <v>8326</v>
      </c>
      <c r="F7409" s="67"/>
      <c r="G7409" s="67"/>
      <c r="H7409" s="67"/>
    </row>
    <row r="7410" spans="1:8" s="2" customFormat="1" x14ac:dyDescent="0.25">
      <c r="A7410" t="s">
        <v>1054</v>
      </c>
      <c r="B7410"/>
      <c r="C7410" t="s">
        <v>990</v>
      </c>
      <c r="D7410"/>
      <c r="E7410" t="s">
        <v>8327</v>
      </c>
      <c r="F7410" s="67"/>
      <c r="G7410" s="67"/>
      <c r="H7410" s="67"/>
    </row>
    <row r="7411" spans="1:8" s="2" customFormat="1" x14ac:dyDescent="0.25">
      <c r="A7411" t="s">
        <v>1054</v>
      </c>
      <c r="B7411"/>
      <c r="C7411" t="s">
        <v>990</v>
      </c>
      <c r="D7411"/>
      <c r="E7411" t="s">
        <v>8328</v>
      </c>
      <c r="F7411" s="67"/>
      <c r="G7411" s="67"/>
      <c r="H7411" s="67"/>
    </row>
    <row r="7412" spans="1:8" s="2" customFormat="1" x14ac:dyDescent="0.25">
      <c r="A7412" t="s">
        <v>1054</v>
      </c>
      <c r="B7412"/>
      <c r="C7412" t="s">
        <v>990</v>
      </c>
      <c r="D7412"/>
      <c r="E7412" t="s">
        <v>8329</v>
      </c>
      <c r="F7412" s="67"/>
      <c r="G7412" s="67"/>
      <c r="H7412" s="67"/>
    </row>
    <row r="7413" spans="1:8" s="2" customFormat="1" x14ac:dyDescent="0.25">
      <c r="A7413" t="s">
        <v>1054</v>
      </c>
      <c r="B7413"/>
      <c r="C7413" t="s">
        <v>990</v>
      </c>
      <c r="D7413"/>
      <c r="E7413" t="s">
        <v>8330</v>
      </c>
      <c r="F7413" s="67"/>
      <c r="G7413" s="67"/>
      <c r="H7413" s="67"/>
    </row>
    <row r="7414" spans="1:8" s="2" customFormat="1" x14ac:dyDescent="0.25">
      <c r="A7414" t="s">
        <v>1054</v>
      </c>
      <c r="B7414"/>
      <c r="C7414" t="s">
        <v>615</v>
      </c>
      <c r="D7414" t="s">
        <v>7744</v>
      </c>
      <c r="E7414" t="s">
        <v>8331</v>
      </c>
      <c r="F7414" s="67"/>
      <c r="G7414" s="67"/>
      <c r="H7414" s="67"/>
    </row>
    <row r="7415" spans="1:8" s="2" customFormat="1" x14ac:dyDescent="0.25">
      <c r="A7415" t="s">
        <v>1054</v>
      </c>
      <c r="B7415"/>
      <c r="C7415" t="s">
        <v>615</v>
      </c>
      <c r="D7415" t="s">
        <v>7744</v>
      </c>
      <c r="E7415" t="s">
        <v>8332</v>
      </c>
      <c r="F7415" s="67"/>
      <c r="G7415" s="67"/>
      <c r="H7415" s="67"/>
    </row>
    <row r="7416" spans="1:8" s="2" customFormat="1" x14ac:dyDescent="0.25">
      <c r="A7416" t="s">
        <v>1054</v>
      </c>
      <c r="B7416"/>
      <c r="C7416" t="s">
        <v>615</v>
      </c>
      <c r="D7416" t="s">
        <v>7744</v>
      </c>
      <c r="E7416" t="s">
        <v>8333</v>
      </c>
      <c r="F7416" s="67"/>
      <c r="G7416" s="67"/>
      <c r="H7416" s="67"/>
    </row>
    <row r="7417" spans="1:8" s="2" customFormat="1" x14ac:dyDescent="0.25">
      <c r="A7417" t="s">
        <v>1054</v>
      </c>
      <c r="B7417"/>
      <c r="C7417" t="s">
        <v>535</v>
      </c>
      <c r="D7417"/>
      <c r="E7417" t="s">
        <v>8334</v>
      </c>
      <c r="F7417" s="67"/>
      <c r="G7417" s="67"/>
      <c r="H7417" s="67"/>
    </row>
    <row r="7418" spans="1:8" s="2" customFormat="1" x14ac:dyDescent="0.25">
      <c r="A7418" t="s">
        <v>1054</v>
      </c>
      <c r="B7418"/>
      <c r="C7418" t="s">
        <v>535</v>
      </c>
      <c r="D7418"/>
      <c r="E7418" t="s">
        <v>8335</v>
      </c>
      <c r="F7418" s="67"/>
      <c r="G7418" s="67"/>
      <c r="H7418" s="67"/>
    </row>
    <row r="7419" spans="1:8" s="2" customFormat="1" x14ac:dyDescent="0.25">
      <c r="A7419" t="s">
        <v>1054</v>
      </c>
      <c r="B7419"/>
      <c r="C7419" t="s">
        <v>535</v>
      </c>
      <c r="D7419"/>
      <c r="E7419" t="s">
        <v>8336</v>
      </c>
      <c r="F7419" s="67"/>
      <c r="G7419" s="67"/>
      <c r="H7419" s="67"/>
    </row>
    <row r="7420" spans="1:8" s="2" customFormat="1" x14ac:dyDescent="0.25">
      <c r="A7420" t="s">
        <v>1054</v>
      </c>
      <c r="B7420"/>
      <c r="C7420" t="s">
        <v>535</v>
      </c>
      <c r="D7420"/>
      <c r="E7420" t="s">
        <v>8337</v>
      </c>
      <c r="F7420" s="67"/>
      <c r="G7420" s="67"/>
      <c r="H7420" s="67"/>
    </row>
    <row r="7421" spans="1:8" s="2" customFormat="1" x14ac:dyDescent="0.25">
      <c r="A7421" t="s">
        <v>1054</v>
      </c>
      <c r="B7421"/>
      <c r="C7421" t="s">
        <v>535</v>
      </c>
      <c r="D7421"/>
      <c r="E7421" t="s">
        <v>8338</v>
      </c>
      <c r="F7421" s="67"/>
      <c r="G7421" s="67"/>
      <c r="H7421" s="67"/>
    </row>
    <row r="7422" spans="1:8" s="2" customFormat="1" x14ac:dyDescent="0.25">
      <c r="A7422" t="s">
        <v>1054</v>
      </c>
      <c r="B7422"/>
      <c r="C7422" t="s">
        <v>535</v>
      </c>
      <c r="D7422"/>
      <c r="E7422" t="s">
        <v>8339</v>
      </c>
      <c r="F7422" s="67"/>
      <c r="G7422" s="67"/>
      <c r="H7422" s="67"/>
    </row>
    <row r="7423" spans="1:8" s="2" customFormat="1" x14ac:dyDescent="0.25">
      <c r="A7423" t="s">
        <v>1054</v>
      </c>
      <c r="B7423"/>
      <c r="C7423" t="s">
        <v>535</v>
      </c>
      <c r="D7423"/>
      <c r="E7423" t="s">
        <v>8340</v>
      </c>
      <c r="F7423" s="67"/>
      <c r="G7423" s="67"/>
      <c r="H7423" s="67"/>
    </row>
    <row r="7424" spans="1:8" s="2" customFormat="1" x14ac:dyDescent="0.25">
      <c r="A7424" t="s">
        <v>1054</v>
      </c>
      <c r="B7424"/>
      <c r="C7424" t="s">
        <v>535</v>
      </c>
      <c r="D7424"/>
      <c r="E7424" t="s">
        <v>8341</v>
      </c>
      <c r="F7424" s="67"/>
      <c r="G7424" s="67"/>
      <c r="H7424" s="67"/>
    </row>
    <row r="7425" spans="1:8" s="2" customFormat="1" x14ac:dyDescent="0.25">
      <c r="A7425" t="s">
        <v>1054</v>
      </c>
      <c r="B7425"/>
      <c r="C7425" t="s">
        <v>535</v>
      </c>
      <c r="D7425"/>
      <c r="E7425" t="s">
        <v>8342</v>
      </c>
      <c r="F7425" s="67"/>
      <c r="G7425" s="67"/>
      <c r="H7425" s="67"/>
    </row>
    <row r="7426" spans="1:8" s="2" customFormat="1" x14ac:dyDescent="0.25">
      <c r="A7426" t="s">
        <v>1054</v>
      </c>
      <c r="B7426"/>
      <c r="C7426" t="s">
        <v>535</v>
      </c>
      <c r="D7426"/>
      <c r="E7426" t="s">
        <v>8343</v>
      </c>
      <c r="F7426" s="67"/>
      <c r="G7426" s="67"/>
      <c r="H7426" s="67"/>
    </row>
    <row r="7427" spans="1:8" s="2" customFormat="1" x14ac:dyDescent="0.25">
      <c r="A7427" t="s">
        <v>1054</v>
      </c>
      <c r="B7427"/>
      <c r="C7427" t="s">
        <v>535</v>
      </c>
      <c r="D7427"/>
      <c r="E7427" t="s">
        <v>8344</v>
      </c>
      <c r="F7427" s="67"/>
      <c r="G7427" s="67"/>
      <c r="H7427" s="67"/>
    </row>
    <row r="7428" spans="1:8" s="2" customFormat="1" x14ac:dyDescent="0.25">
      <c r="A7428" t="s">
        <v>1054</v>
      </c>
      <c r="B7428"/>
      <c r="C7428" t="s">
        <v>541</v>
      </c>
      <c r="D7428"/>
      <c r="E7428" t="s">
        <v>8345</v>
      </c>
      <c r="F7428" s="67"/>
      <c r="G7428" s="67"/>
      <c r="H7428" s="67"/>
    </row>
    <row r="7429" spans="1:8" s="2" customFormat="1" x14ac:dyDescent="0.25">
      <c r="A7429" t="s">
        <v>1054</v>
      </c>
      <c r="B7429"/>
      <c r="C7429" t="s">
        <v>541</v>
      </c>
      <c r="D7429"/>
      <c r="E7429" t="s">
        <v>8346</v>
      </c>
      <c r="F7429" s="67"/>
      <c r="G7429" s="67"/>
      <c r="H7429" s="67"/>
    </row>
    <row r="7430" spans="1:8" s="2" customFormat="1" x14ac:dyDescent="0.25">
      <c r="A7430" t="s">
        <v>1054</v>
      </c>
      <c r="B7430"/>
      <c r="C7430" t="s">
        <v>541</v>
      </c>
      <c r="D7430"/>
      <c r="E7430" t="s">
        <v>8347</v>
      </c>
      <c r="F7430" s="67"/>
      <c r="G7430" s="67"/>
      <c r="H7430" s="67"/>
    </row>
    <row r="7431" spans="1:8" s="2" customFormat="1" x14ac:dyDescent="0.25">
      <c r="A7431" t="s">
        <v>1054</v>
      </c>
      <c r="B7431"/>
      <c r="C7431" t="s">
        <v>541</v>
      </c>
      <c r="D7431"/>
      <c r="E7431" t="s">
        <v>8348</v>
      </c>
      <c r="F7431" s="67"/>
      <c r="G7431" s="67"/>
      <c r="H7431" s="67"/>
    </row>
    <row r="7432" spans="1:8" s="2" customFormat="1" x14ac:dyDescent="0.25">
      <c r="A7432" t="s">
        <v>1054</v>
      </c>
      <c r="B7432"/>
      <c r="C7432" t="s">
        <v>541</v>
      </c>
      <c r="D7432"/>
      <c r="E7432" t="s">
        <v>8349</v>
      </c>
      <c r="F7432" s="67"/>
      <c r="G7432" s="67"/>
      <c r="H7432" s="67"/>
    </row>
    <row r="7433" spans="1:8" s="2" customFormat="1" x14ac:dyDescent="0.25">
      <c r="A7433" t="s">
        <v>1054</v>
      </c>
      <c r="B7433"/>
      <c r="C7433" t="s">
        <v>541</v>
      </c>
      <c r="D7433"/>
      <c r="E7433" t="s">
        <v>8350</v>
      </c>
      <c r="F7433" s="67"/>
      <c r="G7433" s="67"/>
      <c r="H7433" s="67"/>
    </row>
    <row r="7434" spans="1:8" s="2" customFormat="1" x14ac:dyDescent="0.25">
      <c r="A7434" t="s">
        <v>1054</v>
      </c>
      <c r="B7434"/>
      <c r="C7434" t="s">
        <v>541</v>
      </c>
      <c r="D7434"/>
      <c r="E7434" t="s">
        <v>8351</v>
      </c>
      <c r="F7434" s="67"/>
      <c r="G7434" s="67"/>
      <c r="H7434" s="67"/>
    </row>
    <row r="7435" spans="1:8" s="2" customFormat="1" x14ac:dyDescent="0.25">
      <c r="A7435" t="s">
        <v>1054</v>
      </c>
      <c r="B7435"/>
      <c r="C7435" t="s">
        <v>541</v>
      </c>
      <c r="D7435"/>
      <c r="E7435" t="s">
        <v>8352</v>
      </c>
      <c r="F7435" s="67"/>
      <c r="G7435" s="67"/>
      <c r="H7435" s="67"/>
    </row>
    <row r="7436" spans="1:8" s="2" customFormat="1" x14ac:dyDescent="0.25">
      <c r="A7436" t="s">
        <v>1054</v>
      </c>
      <c r="B7436"/>
      <c r="C7436" t="s">
        <v>541</v>
      </c>
      <c r="D7436"/>
      <c r="E7436" t="s">
        <v>8353</v>
      </c>
      <c r="F7436" s="67"/>
      <c r="G7436" s="67"/>
      <c r="H7436" s="67"/>
    </row>
    <row r="7437" spans="1:8" s="2" customFormat="1" x14ac:dyDescent="0.25">
      <c r="A7437" t="s">
        <v>1054</v>
      </c>
      <c r="B7437"/>
      <c r="C7437" t="s">
        <v>541</v>
      </c>
      <c r="D7437"/>
      <c r="E7437" t="s">
        <v>8354</v>
      </c>
      <c r="F7437" s="67"/>
      <c r="G7437" s="67"/>
      <c r="H7437" s="67"/>
    </row>
    <row r="7438" spans="1:8" s="2" customFormat="1" x14ac:dyDescent="0.25">
      <c r="A7438" t="s">
        <v>1054</v>
      </c>
      <c r="B7438"/>
      <c r="C7438" t="s">
        <v>541</v>
      </c>
      <c r="D7438"/>
      <c r="E7438" t="s">
        <v>8355</v>
      </c>
      <c r="F7438" s="67"/>
      <c r="G7438" s="67"/>
      <c r="H7438" s="67"/>
    </row>
    <row r="7439" spans="1:8" s="2" customFormat="1" x14ac:dyDescent="0.25">
      <c r="A7439" t="s">
        <v>1054</v>
      </c>
      <c r="B7439"/>
      <c r="C7439" t="s">
        <v>541</v>
      </c>
      <c r="D7439"/>
      <c r="E7439" t="s">
        <v>8356</v>
      </c>
      <c r="F7439" s="67"/>
      <c r="G7439" s="67"/>
      <c r="H7439" s="67"/>
    </row>
    <row r="7440" spans="1:8" s="2" customFormat="1" x14ac:dyDescent="0.25">
      <c r="A7440" t="s">
        <v>1054</v>
      </c>
      <c r="B7440"/>
      <c r="C7440" t="s">
        <v>541</v>
      </c>
      <c r="D7440"/>
      <c r="E7440" t="s">
        <v>8357</v>
      </c>
      <c r="F7440" s="67"/>
      <c r="G7440" s="67"/>
      <c r="H7440" s="67"/>
    </row>
    <row r="7441" spans="1:8" s="2" customFormat="1" x14ac:dyDescent="0.25">
      <c r="A7441" t="s">
        <v>1054</v>
      </c>
      <c r="B7441"/>
      <c r="C7441" t="s">
        <v>541</v>
      </c>
      <c r="D7441"/>
      <c r="E7441" t="s">
        <v>8358</v>
      </c>
      <c r="F7441" s="67"/>
      <c r="G7441" s="67"/>
      <c r="H7441" s="67"/>
    </row>
    <row r="7442" spans="1:8" s="2" customFormat="1" x14ac:dyDescent="0.25">
      <c r="A7442" t="s">
        <v>1054</v>
      </c>
      <c r="B7442"/>
      <c r="C7442" t="s">
        <v>993</v>
      </c>
      <c r="D7442"/>
      <c r="E7442" t="s">
        <v>8359</v>
      </c>
      <c r="F7442" s="67"/>
      <c r="G7442" s="67"/>
      <c r="H7442" s="67"/>
    </row>
    <row r="7443" spans="1:8" s="2" customFormat="1" x14ac:dyDescent="0.25">
      <c r="A7443" t="s">
        <v>1054</v>
      </c>
      <c r="B7443"/>
      <c r="C7443" t="s">
        <v>993</v>
      </c>
      <c r="D7443"/>
      <c r="E7443" t="s">
        <v>8360</v>
      </c>
      <c r="F7443" s="67"/>
      <c r="G7443" s="67"/>
      <c r="H7443" s="67"/>
    </row>
    <row r="7444" spans="1:8" s="2" customFormat="1" x14ac:dyDescent="0.25">
      <c r="A7444" t="s">
        <v>1054</v>
      </c>
      <c r="B7444"/>
      <c r="C7444" t="s">
        <v>993</v>
      </c>
      <c r="D7444"/>
      <c r="E7444" t="s">
        <v>8361</v>
      </c>
      <c r="F7444" s="67"/>
      <c r="G7444" s="67"/>
      <c r="H7444" s="67"/>
    </row>
    <row r="7445" spans="1:8" s="2" customFormat="1" x14ac:dyDescent="0.25">
      <c r="A7445" t="s">
        <v>1054</v>
      </c>
      <c r="B7445"/>
      <c r="C7445" t="s">
        <v>993</v>
      </c>
      <c r="D7445"/>
      <c r="E7445" t="s">
        <v>8362</v>
      </c>
      <c r="F7445" s="67"/>
      <c r="G7445" s="67"/>
      <c r="H7445" s="67"/>
    </row>
    <row r="7446" spans="1:8" s="2" customFormat="1" x14ac:dyDescent="0.25">
      <c r="A7446" t="s">
        <v>1054</v>
      </c>
      <c r="B7446"/>
      <c r="C7446" t="s">
        <v>993</v>
      </c>
      <c r="D7446"/>
      <c r="E7446" t="s">
        <v>8363</v>
      </c>
      <c r="F7446" s="67"/>
      <c r="G7446" s="67"/>
      <c r="H7446" s="67"/>
    </row>
    <row r="7447" spans="1:8" s="2" customFormat="1" x14ac:dyDescent="0.25">
      <c r="A7447" t="s">
        <v>1054</v>
      </c>
      <c r="B7447"/>
      <c r="C7447" t="s">
        <v>993</v>
      </c>
      <c r="D7447"/>
      <c r="E7447" t="s">
        <v>8364</v>
      </c>
      <c r="F7447" s="67"/>
      <c r="G7447" s="67"/>
      <c r="H7447" s="67"/>
    </row>
    <row r="7448" spans="1:8" s="2" customFormat="1" x14ac:dyDescent="0.25">
      <c r="A7448" t="s">
        <v>1054</v>
      </c>
      <c r="B7448"/>
      <c r="C7448" t="s">
        <v>993</v>
      </c>
      <c r="D7448"/>
      <c r="E7448" t="s">
        <v>8365</v>
      </c>
      <c r="F7448" s="67"/>
      <c r="G7448" s="67"/>
      <c r="H7448" s="67"/>
    </row>
    <row r="7449" spans="1:8" s="2" customFormat="1" x14ac:dyDescent="0.25">
      <c r="A7449" t="s">
        <v>1054</v>
      </c>
      <c r="B7449"/>
      <c r="C7449" t="s">
        <v>993</v>
      </c>
      <c r="D7449"/>
      <c r="E7449" t="s">
        <v>8366</v>
      </c>
      <c r="F7449" s="67"/>
      <c r="G7449" s="67"/>
      <c r="H7449" s="67"/>
    </row>
    <row r="7450" spans="1:8" s="2" customFormat="1" x14ac:dyDescent="0.25">
      <c r="A7450" t="s">
        <v>1054</v>
      </c>
      <c r="B7450"/>
      <c r="C7450" t="s">
        <v>993</v>
      </c>
      <c r="D7450"/>
      <c r="E7450" t="s">
        <v>8367</v>
      </c>
      <c r="F7450" s="67"/>
      <c r="G7450" s="67"/>
      <c r="H7450" s="67"/>
    </row>
    <row r="7451" spans="1:8" s="2" customFormat="1" x14ac:dyDescent="0.25">
      <c r="A7451" t="s">
        <v>1054</v>
      </c>
      <c r="B7451"/>
      <c r="C7451" t="s">
        <v>993</v>
      </c>
      <c r="D7451"/>
      <c r="E7451" t="s">
        <v>8368</v>
      </c>
      <c r="F7451" s="67"/>
      <c r="G7451" s="67"/>
      <c r="H7451" s="67"/>
    </row>
    <row r="7452" spans="1:8" s="2" customFormat="1" x14ac:dyDescent="0.25">
      <c r="A7452" t="s">
        <v>1054</v>
      </c>
      <c r="B7452"/>
      <c r="C7452" t="s">
        <v>993</v>
      </c>
      <c r="D7452"/>
      <c r="E7452" t="s">
        <v>8369</v>
      </c>
      <c r="F7452" s="67"/>
      <c r="G7452" s="67"/>
      <c r="H7452" s="67"/>
    </row>
    <row r="7453" spans="1:8" s="2" customFormat="1" x14ac:dyDescent="0.25">
      <c r="A7453" t="s">
        <v>1054</v>
      </c>
      <c r="B7453"/>
      <c r="C7453" t="s">
        <v>993</v>
      </c>
      <c r="D7453"/>
      <c r="E7453" t="s">
        <v>8370</v>
      </c>
      <c r="F7453" s="67"/>
      <c r="G7453" s="67"/>
      <c r="H7453" s="67"/>
    </row>
    <row r="7454" spans="1:8" s="2" customFormat="1" x14ac:dyDescent="0.25">
      <c r="A7454" t="s">
        <v>1054</v>
      </c>
      <c r="B7454"/>
      <c r="C7454" t="s">
        <v>993</v>
      </c>
      <c r="D7454"/>
      <c r="E7454" t="s">
        <v>8371</v>
      </c>
      <c r="F7454" s="67"/>
      <c r="G7454" s="67"/>
      <c r="H7454" s="67"/>
    </row>
    <row r="7455" spans="1:8" s="2" customFormat="1" x14ac:dyDescent="0.25">
      <c r="A7455" t="s">
        <v>1054</v>
      </c>
      <c r="B7455"/>
      <c r="C7455" t="s">
        <v>993</v>
      </c>
      <c r="D7455"/>
      <c r="E7455" t="s">
        <v>8372</v>
      </c>
      <c r="F7455" s="67"/>
      <c r="G7455" s="67"/>
      <c r="H7455" s="67"/>
    </row>
    <row r="7456" spans="1:8" s="2" customFormat="1" x14ac:dyDescent="0.25">
      <c r="A7456" t="s">
        <v>1054</v>
      </c>
      <c r="B7456"/>
      <c r="C7456" t="s">
        <v>993</v>
      </c>
      <c r="D7456"/>
      <c r="E7456" t="s">
        <v>8373</v>
      </c>
      <c r="F7456" s="67"/>
      <c r="G7456" s="67"/>
      <c r="H7456" s="67"/>
    </row>
    <row r="7457" spans="1:8" s="2" customFormat="1" x14ac:dyDescent="0.25">
      <c r="A7457" t="s">
        <v>1054</v>
      </c>
      <c r="B7457"/>
      <c r="C7457" t="s">
        <v>993</v>
      </c>
      <c r="D7457"/>
      <c r="E7457" t="s">
        <v>8374</v>
      </c>
      <c r="F7457" s="67"/>
      <c r="G7457" s="67"/>
      <c r="H7457" s="67"/>
    </row>
    <row r="7458" spans="1:8" s="2" customFormat="1" x14ac:dyDescent="0.25">
      <c r="A7458" t="s">
        <v>1054</v>
      </c>
      <c r="B7458"/>
      <c r="C7458" t="s">
        <v>993</v>
      </c>
      <c r="D7458"/>
      <c r="E7458" t="s">
        <v>8375</v>
      </c>
      <c r="F7458" s="67"/>
      <c r="G7458" s="67"/>
      <c r="H7458" s="67"/>
    </row>
    <row r="7459" spans="1:8" s="2" customFormat="1" x14ac:dyDescent="0.25">
      <c r="A7459" t="s">
        <v>1054</v>
      </c>
      <c r="B7459"/>
      <c r="C7459" t="s">
        <v>993</v>
      </c>
      <c r="D7459"/>
      <c r="E7459" t="s">
        <v>8376</v>
      </c>
      <c r="F7459" s="67"/>
      <c r="G7459" s="67"/>
      <c r="H7459" s="67"/>
    </row>
    <row r="7460" spans="1:8" s="2" customFormat="1" x14ac:dyDescent="0.25">
      <c r="A7460" t="s">
        <v>1054</v>
      </c>
      <c r="B7460"/>
      <c r="C7460" t="s">
        <v>993</v>
      </c>
      <c r="D7460"/>
      <c r="E7460" t="s">
        <v>8377</v>
      </c>
      <c r="F7460" s="67"/>
      <c r="G7460" s="67"/>
      <c r="H7460" s="67"/>
    </row>
    <row r="7461" spans="1:8" s="2" customFormat="1" x14ac:dyDescent="0.25">
      <c r="A7461" t="s">
        <v>1054</v>
      </c>
      <c r="B7461"/>
      <c r="C7461" t="s">
        <v>993</v>
      </c>
      <c r="D7461"/>
      <c r="E7461" t="s">
        <v>8378</v>
      </c>
      <c r="F7461" s="67"/>
      <c r="G7461" s="67"/>
      <c r="H7461" s="67"/>
    </row>
    <row r="7462" spans="1:8" s="2" customFormat="1" x14ac:dyDescent="0.25">
      <c r="A7462" t="s">
        <v>1054</v>
      </c>
      <c r="B7462"/>
      <c r="C7462" t="s">
        <v>993</v>
      </c>
      <c r="D7462"/>
      <c r="E7462" t="s">
        <v>8379</v>
      </c>
      <c r="F7462" s="67"/>
      <c r="G7462" s="67"/>
      <c r="H7462" s="67"/>
    </row>
    <row r="7463" spans="1:8" s="2" customFormat="1" x14ac:dyDescent="0.25">
      <c r="A7463" t="s">
        <v>1054</v>
      </c>
      <c r="B7463"/>
      <c r="C7463" t="s">
        <v>993</v>
      </c>
      <c r="D7463"/>
      <c r="E7463" t="s">
        <v>8380</v>
      </c>
      <c r="F7463" s="67"/>
      <c r="G7463" s="67"/>
      <c r="H7463" s="67"/>
    </row>
    <row r="7464" spans="1:8" s="2" customFormat="1" x14ac:dyDescent="0.25">
      <c r="A7464" t="s">
        <v>1054</v>
      </c>
      <c r="B7464"/>
      <c r="C7464" t="s">
        <v>993</v>
      </c>
      <c r="D7464"/>
      <c r="E7464" t="s">
        <v>8381</v>
      </c>
      <c r="F7464" s="67"/>
      <c r="G7464" s="67"/>
      <c r="H7464" s="67"/>
    </row>
    <row r="7465" spans="1:8" s="2" customFormat="1" x14ac:dyDescent="0.25">
      <c r="A7465" t="s">
        <v>1054</v>
      </c>
      <c r="B7465"/>
      <c r="C7465" t="s">
        <v>993</v>
      </c>
      <c r="D7465"/>
      <c r="E7465" t="s">
        <v>8382</v>
      </c>
      <c r="F7465" s="67"/>
      <c r="G7465" s="67"/>
      <c r="H7465" s="67"/>
    </row>
    <row r="7466" spans="1:8" s="2" customFormat="1" x14ac:dyDescent="0.25">
      <c r="A7466" t="s">
        <v>1054</v>
      </c>
      <c r="B7466"/>
      <c r="C7466" t="s">
        <v>993</v>
      </c>
      <c r="D7466"/>
      <c r="E7466" t="s">
        <v>8383</v>
      </c>
      <c r="F7466" s="67"/>
      <c r="G7466" s="67"/>
      <c r="H7466" s="67"/>
    </row>
    <row r="7467" spans="1:8" s="2" customFormat="1" x14ac:dyDescent="0.25">
      <c r="A7467" t="s">
        <v>1054</v>
      </c>
      <c r="B7467"/>
      <c r="C7467" t="s">
        <v>993</v>
      </c>
      <c r="D7467"/>
      <c r="E7467" t="s">
        <v>8384</v>
      </c>
      <c r="F7467" s="67"/>
      <c r="G7467" s="67"/>
      <c r="H7467" s="67"/>
    </row>
    <row r="7468" spans="1:8" s="2" customFormat="1" x14ac:dyDescent="0.25">
      <c r="A7468" t="s">
        <v>1054</v>
      </c>
      <c r="B7468"/>
      <c r="C7468" t="s">
        <v>993</v>
      </c>
      <c r="D7468"/>
      <c r="E7468" t="s">
        <v>8385</v>
      </c>
      <c r="F7468" s="67"/>
      <c r="G7468" s="67"/>
      <c r="H7468" s="67"/>
    </row>
    <row r="7469" spans="1:8" s="2" customFormat="1" x14ac:dyDescent="0.25">
      <c r="A7469" t="s">
        <v>1054</v>
      </c>
      <c r="B7469"/>
      <c r="C7469" t="s">
        <v>993</v>
      </c>
      <c r="D7469"/>
      <c r="E7469" t="s">
        <v>8386</v>
      </c>
      <c r="F7469" s="67"/>
      <c r="G7469" s="67"/>
      <c r="H7469" s="67"/>
    </row>
    <row r="7470" spans="1:8" s="2" customFormat="1" x14ac:dyDescent="0.25">
      <c r="A7470" t="s">
        <v>1054</v>
      </c>
      <c r="B7470"/>
      <c r="C7470" t="s">
        <v>993</v>
      </c>
      <c r="D7470"/>
      <c r="E7470" t="s">
        <v>8387</v>
      </c>
      <c r="F7470" s="67"/>
      <c r="G7470" s="67"/>
      <c r="H7470" s="67"/>
    </row>
    <row r="7471" spans="1:8" s="2" customFormat="1" x14ac:dyDescent="0.25">
      <c r="A7471" t="s">
        <v>1054</v>
      </c>
      <c r="B7471"/>
      <c r="C7471"/>
      <c r="D7471" t="s">
        <v>6009</v>
      </c>
      <c r="E7471" t="s">
        <v>8388</v>
      </c>
      <c r="F7471" s="67"/>
      <c r="G7471" s="67"/>
      <c r="H7471" s="67"/>
    </row>
    <row r="7472" spans="1:8" s="2" customFormat="1" x14ac:dyDescent="0.25">
      <c r="A7472" t="s">
        <v>1054</v>
      </c>
      <c r="B7472"/>
      <c r="C7472"/>
      <c r="D7472" t="s">
        <v>6009</v>
      </c>
      <c r="E7472" t="s">
        <v>7668</v>
      </c>
      <c r="F7472" s="67"/>
      <c r="G7472" s="67"/>
      <c r="H7472" s="67"/>
    </row>
    <row r="7473" spans="1:8" s="2" customFormat="1" x14ac:dyDescent="0.25">
      <c r="A7473" t="s">
        <v>1054</v>
      </c>
      <c r="B7473"/>
      <c r="C7473"/>
      <c r="D7473" t="s">
        <v>7744</v>
      </c>
      <c r="E7473" t="s">
        <v>8389</v>
      </c>
      <c r="F7473" s="67"/>
      <c r="G7473" s="67"/>
      <c r="H7473" s="67"/>
    </row>
    <row r="7474" spans="1:8" s="2" customFormat="1" x14ac:dyDescent="0.25">
      <c r="A7474" t="s">
        <v>1054</v>
      </c>
      <c r="B7474"/>
      <c r="C7474"/>
      <c r="D7474" t="s">
        <v>7744</v>
      </c>
      <c r="E7474" t="s">
        <v>8390</v>
      </c>
      <c r="F7474" s="67"/>
      <c r="G7474" s="67"/>
      <c r="H7474" s="67"/>
    </row>
    <row r="7475" spans="1:8" s="2" customFormat="1" x14ac:dyDescent="0.25">
      <c r="A7475" t="s">
        <v>1054</v>
      </c>
      <c r="B7475"/>
      <c r="C7475"/>
      <c r="D7475" t="s">
        <v>7744</v>
      </c>
      <c r="E7475" t="s">
        <v>8391</v>
      </c>
      <c r="F7475" s="67"/>
      <c r="G7475" s="67"/>
      <c r="H7475" s="67"/>
    </row>
    <row r="7476" spans="1:8" s="2" customFormat="1" x14ac:dyDescent="0.25">
      <c r="A7476" t="s">
        <v>1054</v>
      </c>
      <c r="B7476"/>
      <c r="C7476"/>
      <c r="D7476" t="s">
        <v>7744</v>
      </c>
      <c r="E7476" t="s">
        <v>8392</v>
      </c>
      <c r="F7476" s="67"/>
      <c r="G7476" s="67"/>
      <c r="H7476" s="67"/>
    </row>
    <row r="7477" spans="1:8" s="2" customFormat="1" x14ac:dyDescent="0.25">
      <c r="A7477" t="s">
        <v>1054</v>
      </c>
      <c r="B7477"/>
      <c r="C7477"/>
      <c r="D7477" t="s">
        <v>7744</v>
      </c>
      <c r="E7477" t="s">
        <v>8393</v>
      </c>
      <c r="F7477" s="67"/>
      <c r="G7477" s="67"/>
      <c r="H7477" s="67"/>
    </row>
    <row r="7478" spans="1:8" s="2" customFormat="1" x14ac:dyDescent="0.25">
      <c r="A7478" t="s">
        <v>1054</v>
      </c>
      <c r="B7478"/>
      <c r="C7478"/>
      <c r="D7478" t="s">
        <v>7744</v>
      </c>
      <c r="E7478" t="s">
        <v>8394</v>
      </c>
      <c r="F7478" s="67"/>
      <c r="G7478" s="67"/>
      <c r="H7478" s="67"/>
    </row>
    <row r="7479" spans="1:8" s="2" customFormat="1" x14ac:dyDescent="0.25">
      <c r="A7479" t="s">
        <v>1054</v>
      </c>
      <c r="B7479"/>
      <c r="C7479"/>
      <c r="D7479"/>
      <c r="E7479" t="s">
        <v>8395</v>
      </c>
      <c r="F7479" s="67"/>
      <c r="G7479" s="67"/>
      <c r="H7479" s="67"/>
    </row>
    <row r="7480" spans="1:8" s="2" customFormat="1" x14ac:dyDescent="0.25">
      <c r="A7480" t="s">
        <v>1054</v>
      </c>
      <c r="B7480"/>
      <c r="C7480"/>
      <c r="D7480"/>
      <c r="E7480" t="s">
        <v>8396</v>
      </c>
      <c r="F7480" s="67"/>
      <c r="G7480" s="67"/>
      <c r="H7480" s="67"/>
    </row>
    <row r="7481" spans="1:8" s="2" customFormat="1" x14ac:dyDescent="0.25">
      <c r="A7481" t="s">
        <v>1054</v>
      </c>
      <c r="B7481"/>
      <c r="C7481"/>
      <c r="D7481"/>
      <c r="E7481" t="s">
        <v>8397</v>
      </c>
      <c r="F7481" s="67"/>
      <c r="G7481" s="67"/>
      <c r="H7481" s="67"/>
    </row>
    <row r="7482" spans="1:8" s="2" customFormat="1" x14ac:dyDescent="0.25">
      <c r="A7482" t="s">
        <v>1054</v>
      </c>
      <c r="B7482"/>
      <c r="C7482"/>
      <c r="D7482"/>
      <c r="E7482" t="s">
        <v>8398</v>
      </c>
      <c r="F7482" s="67"/>
      <c r="G7482" s="67"/>
      <c r="H7482" s="67"/>
    </row>
    <row r="7483" spans="1:8" s="2" customFormat="1" x14ac:dyDescent="0.25">
      <c r="A7483" t="s">
        <v>1054</v>
      </c>
      <c r="B7483"/>
      <c r="C7483"/>
      <c r="D7483"/>
      <c r="E7483" t="s">
        <v>8399</v>
      </c>
      <c r="F7483" s="67"/>
      <c r="G7483" s="67"/>
      <c r="H7483" s="67"/>
    </row>
    <row r="7484" spans="1:8" s="2" customFormat="1" x14ac:dyDescent="0.25">
      <c r="A7484" t="s">
        <v>1054</v>
      </c>
      <c r="B7484"/>
      <c r="C7484"/>
      <c r="D7484"/>
      <c r="E7484" t="s">
        <v>8400</v>
      </c>
      <c r="F7484" s="67"/>
      <c r="G7484" s="67"/>
      <c r="H7484" s="67"/>
    </row>
    <row r="7485" spans="1:8" s="2" customFormat="1" x14ac:dyDescent="0.25">
      <c r="A7485" t="s">
        <v>1054</v>
      </c>
      <c r="B7485"/>
      <c r="C7485"/>
      <c r="D7485"/>
      <c r="E7485" t="s">
        <v>8401</v>
      </c>
      <c r="F7485" s="67"/>
      <c r="G7485" s="67"/>
      <c r="H7485" s="67"/>
    </row>
    <row r="7486" spans="1:8" s="2" customFormat="1" x14ac:dyDescent="0.25">
      <c r="A7486" t="s">
        <v>1054</v>
      </c>
      <c r="B7486"/>
      <c r="C7486"/>
      <c r="D7486"/>
      <c r="E7486" t="s">
        <v>8402</v>
      </c>
      <c r="F7486" s="67"/>
      <c r="G7486" s="67"/>
      <c r="H7486" s="67"/>
    </row>
    <row r="7487" spans="1:8" s="2" customFormat="1" x14ac:dyDescent="0.25">
      <c r="A7487" t="s">
        <v>1054</v>
      </c>
      <c r="B7487"/>
      <c r="C7487"/>
      <c r="D7487"/>
      <c r="E7487" t="s">
        <v>8403</v>
      </c>
      <c r="F7487" s="67"/>
      <c r="G7487" s="67"/>
      <c r="H7487" s="67"/>
    </row>
    <row r="7488" spans="1:8" s="2" customFormat="1" x14ac:dyDescent="0.25">
      <c r="A7488" t="s">
        <v>1054</v>
      </c>
      <c r="B7488"/>
      <c r="C7488"/>
      <c r="D7488"/>
      <c r="E7488" t="s">
        <v>8404</v>
      </c>
      <c r="F7488" s="67"/>
      <c r="G7488" s="67"/>
      <c r="H7488" s="67"/>
    </row>
    <row r="7489" spans="1:8" s="2" customFormat="1" x14ac:dyDescent="0.25">
      <c r="A7489" t="s">
        <v>1054</v>
      </c>
      <c r="B7489"/>
      <c r="C7489"/>
      <c r="D7489"/>
      <c r="E7489" t="s">
        <v>8405</v>
      </c>
      <c r="F7489" s="67"/>
      <c r="G7489" s="67"/>
      <c r="H7489" s="67"/>
    </row>
    <row r="7490" spans="1:8" s="2" customFormat="1" x14ac:dyDescent="0.25">
      <c r="A7490" t="s">
        <v>172</v>
      </c>
      <c r="B7490" t="s">
        <v>8406</v>
      </c>
      <c r="C7490"/>
      <c r="D7490"/>
      <c r="E7490" t="s">
        <v>8407</v>
      </c>
      <c r="F7490" s="67"/>
      <c r="G7490" s="67"/>
      <c r="H7490" s="67"/>
    </row>
    <row r="7491" spans="1:8" s="2" customFormat="1" x14ac:dyDescent="0.25">
      <c r="A7491" t="s">
        <v>172</v>
      </c>
      <c r="B7491" t="s">
        <v>8406</v>
      </c>
      <c r="C7491"/>
      <c r="D7491"/>
      <c r="E7491" t="s">
        <v>8408</v>
      </c>
      <c r="F7491" s="67"/>
      <c r="G7491" s="67"/>
      <c r="H7491" s="67"/>
    </row>
    <row r="7492" spans="1:8" s="2" customFormat="1" x14ac:dyDescent="0.25">
      <c r="A7492" t="s">
        <v>172</v>
      </c>
      <c r="B7492" t="s">
        <v>8406</v>
      </c>
      <c r="C7492"/>
      <c r="D7492"/>
      <c r="E7492" t="s">
        <v>8409</v>
      </c>
      <c r="F7492" s="67"/>
      <c r="G7492" s="67"/>
      <c r="H7492" s="67"/>
    </row>
    <row r="7493" spans="1:8" s="2" customFormat="1" x14ac:dyDescent="0.25">
      <c r="A7493" t="s">
        <v>172</v>
      </c>
      <c r="B7493" t="s">
        <v>8406</v>
      </c>
      <c r="C7493"/>
      <c r="D7493"/>
      <c r="E7493" t="s">
        <v>8410</v>
      </c>
      <c r="F7493" s="67"/>
      <c r="G7493" s="67"/>
      <c r="H7493" s="67"/>
    </row>
    <row r="7494" spans="1:8" s="2" customFormat="1" x14ac:dyDescent="0.25">
      <c r="A7494" t="s">
        <v>172</v>
      </c>
      <c r="B7494" t="s">
        <v>8406</v>
      </c>
      <c r="C7494"/>
      <c r="D7494"/>
      <c r="E7494" t="s">
        <v>8411</v>
      </c>
      <c r="F7494" s="67"/>
      <c r="G7494" s="67"/>
      <c r="H7494" s="67"/>
    </row>
    <row r="7495" spans="1:8" s="2" customFormat="1" x14ac:dyDescent="0.25">
      <c r="A7495" t="s">
        <v>172</v>
      </c>
      <c r="B7495" t="s">
        <v>8406</v>
      </c>
      <c r="C7495"/>
      <c r="D7495"/>
      <c r="E7495" t="s">
        <v>8412</v>
      </c>
      <c r="F7495" s="67"/>
      <c r="G7495" s="67"/>
      <c r="H7495" s="67"/>
    </row>
    <row r="7496" spans="1:8" s="2" customFormat="1" x14ac:dyDescent="0.25">
      <c r="A7496" t="s">
        <v>172</v>
      </c>
      <c r="B7496" t="s">
        <v>8406</v>
      </c>
      <c r="C7496"/>
      <c r="D7496"/>
      <c r="E7496" t="s">
        <v>8413</v>
      </c>
      <c r="F7496" s="67"/>
      <c r="G7496" s="67"/>
      <c r="H7496" s="67"/>
    </row>
    <row r="7497" spans="1:8" s="2" customFormat="1" x14ac:dyDescent="0.25">
      <c r="A7497" t="s">
        <v>172</v>
      </c>
      <c r="B7497" t="s">
        <v>8406</v>
      </c>
      <c r="C7497"/>
      <c r="D7497"/>
      <c r="E7497" t="s">
        <v>8414</v>
      </c>
      <c r="F7497" s="67"/>
      <c r="G7497" s="67"/>
      <c r="H7497" s="67"/>
    </row>
    <row r="7498" spans="1:8" s="2" customFormat="1" x14ac:dyDescent="0.25">
      <c r="A7498" t="s">
        <v>172</v>
      </c>
      <c r="B7498" t="s">
        <v>8406</v>
      </c>
      <c r="C7498"/>
      <c r="D7498"/>
      <c r="E7498" t="s">
        <v>8415</v>
      </c>
      <c r="F7498" s="67"/>
      <c r="G7498" s="67"/>
      <c r="H7498" s="67"/>
    </row>
    <row r="7499" spans="1:8" s="2" customFormat="1" x14ac:dyDescent="0.25">
      <c r="A7499" t="s">
        <v>172</v>
      </c>
      <c r="B7499" t="s">
        <v>8406</v>
      </c>
      <c r="C7499"/>
      <c r="D7499"/>
      <c r="E7499" t="s">
        <v>8416</v>
      </c>
      <c r="F7499" s="67"/>
      <c r="G7499" s="67"/>
      <c r="H7499" s="67"/>
    </row>
    <row r="7500" spans="1:8" s="2" customFormat="1" x14ac:dyDescent="0.25">
      <c r="A7500" t="s">
        <v>172</v>
      </c>
      <c r="B7500" t="s">
        <v>8406</v>
      </c>
      <c r="C7500"/>
      <c r="D7500"/>
      <c r="E7500" t="s">
        <v>8417</v>
      </c>
      <c r="F7500" s="67"/>
      <c r="G7500" s="67"/>
      <c r="H7500" s="67"/>
    </row>
    <row r="7501" spans="1:8" s="2" customFormat="1" x14ac:dyDescent="0.25">
      <c r="A7501" t="s">
        <v>172</v>
      </c>
      <c r="B7501" t="s">
        <v>8406</v>
      </c>
      <c r="C7501"/>
      <c r="D7501"/>
      <c r="E7501" t="s">
        <v>8418</v>
      </c>
      <c r="F7501" s="67"/>
      <c r="G7501" s="67"/>
      <c r="H7501" s="67"/>
    </row>
    <row r="7502" spans="1:8" s="2" customFormat="1" x14ac:dyDescent="0.25">
      <c r="A7502" t="s">
        <v>172</v>
      </c>
      <c r="B7502" t="s">
        <v>8406</v>
      </c>
      <c r="C7502"/>
      <c r="D7502"/>
      <c r="E7502" t="s">
        <v>8419</v>
      </c>
      <c r="F7502" s="67"/>
      <c r="G7502" s="67"/>
      <c r="H7502" s="67"/>
    </row>
    <row r="7503" spans="1:8" s="2" customFormat="1" x14ac:dyDescent="0.25">
      <c r="A7503" t="s">
        <v>172</v>
      </c>
      <c r="B7503" t="s">
        <v>8420</v>
      </c>
      <c r="C7503"/>
      <c r="D7503"/>
      <c r="E7503" t="s">
        <v>8421</v>
      </c>
      <c r="F7503" s="67"/>
      <c r="G7503" s="67"/>
      <c r="H7503" s="67"/>
    </row>
    <row r="7504" spans="1:8" s="2" customFormat="1" x14ac:dyDescent="0.25">
      <c r="A7504" t="s">
        <v>172</v>
      </c>
      <c r="B7504" t="s">
        <v>8420</v>
      </c>
      <c r="C7504"/>
      <c r="D7504"/>
      <c r="E7504" t="s">
        <v>8422</v>
      </c>
      <c r="F7504" s="67"/>
      <c r="G7504" s="67"/>
      <c r="H7504" s="67"/>
    </row>
    <row r="7505" spans="1:8" s="2" customFormat="1" x14ac:dyDescent="0.25">
      <c r="A7505" t="s">
        <v>172</v>
      </c>
      <c r="B7505" t="s">
        <v>8423</v>
      </c>
      <c r="C7505"/>
      <c r="D7505" t="s">
        <v>6009</v>
      </c>
      <c r="E7505" t="s">
        <v>8424</v>
      </c>
      <c r="F7505" s="67"/>
      <c r="G7505" s="67"/>
      <c r="H7505" s="67"/>
    </row>
    <row r="7506" spans="1:8" s="2" customFormat="1" x14ac:dyDescent="0.25">
      <c r="A7506" t="s">
        <v>172</v>
      </c>
      <c r="B7506" t="s">
        <v>8423</v>
      </c>
      <c r="C7506"/>
      <c r="D7506" t="s">
        <v>6009</v>
      </c>
      <c r="E7506" t="s">
        <v>8425</v>
      </c>
      <c r="F7506" s="67"/>
      <c r="G7506" s="67"/>
      <c r="H7506" s="67"/>
    </row>
    <row r="7507" spans="1:8" s="2" customFormat="1" x14ac:dyDescent="0.25">
      <c r="A7507" t="s">
        <v>172</v>
      </c>
      <c r="B7507" t="s">
        <v>8423</v>
      </c>
      <c r="C7507"/>
      <c r="D7507" t="s">
        <v>6009</v>
      </c>
      <c r="E7507" t="s">
        <v>8426</v>
      </c>
      <c r="F7507" s="67"/>
      <c r="G7507" s="67"/>
      <c r="H7507" s="67"/>
    </row>
    <row r="7508" spans="1:8" s="2" customFormat="1" x14ac:dyDescent="0.25">
      <c r="A7508" t="s">
        <v>172</v>
      </c>
      <c r="B7508" t="s">
        <v>8423</v>
      </c>
      <c r="C7508"/>
      <c r="D7508" t="s">
        <v>6009</v>
      </c>
      <c r="E7508" t="s">
        <v>8426</v>
      </c>
      <c r="F7508" s="67"/>
      <c r="G7508" s="67"/>
      <c r="H7508" s="67"/>
    </row>
    <row r="7509" spans="1:8" s="2" customFormat="1" x14ac:dyDescent="0.25">
      <c r="A7509" t="s">
        <v>172</v>
      </c>
      <c r="B7509" t="s">
        <v>8423</v>
      </c>
      <c r="C7509"/>
      <c r="D7509" t="s">
        <v>6009</v>
      </c>
      <c r="E7509" t="s">
        <v>8427</v>
      </c>
      <c r="F7509" s="67"/>
      <c r="G7509" s="67"/>
      <c r="H7509" s="67"/>
    </row>
    <row r="7510" spans="1:8" s="2" customFormat="1" x14ac:dyDescent="0.25">
      <c r="A7510" t="s">
        <v>172</v>
      </c>
      <c r="B7510" t="s">
        <v>8423</v>
      </c>
      <c r="C7510"/>
      <c r="D7510" t="s">
        <v>6009</v>
      </c>
      <c r="E7510" t="s">
        <v>8427</v>
      </c>
      <c r="F7510" s="67"/>
      <c r="G7510" s="67"/>
      <c r="H7510" s="67"/>
    </row>
    <row r="7511" spans="1:8" s="2" customFormat="1" x14ac:dyDescent="0.25">
      <c r="A7511" t="s">
        <v>172</v>
      </c>
      <c r="B7511" t="s">
        <v>8423</v>
      </c>
      <c r="C7511"/>
      <c r="D7511" t="s">
        <v>6009</v>
      </c>
      <c r="E7511" t="s">
        <v>8428</v>
      </c>
      <c r="F7511" s="67"/>
      <c r="G7511" s="67"/>
      <c r="H7511" s="67"/>
    </row>
    <row r="7512" spans="1:8" s="2" customFormat="1" x14ac:dyDescent="0.25">
      <c r="A7512" t="s">
        <v>172</v>
      </c>
      <c r="B7512" t="s">
        <v>8423</v>
      </c>
      <c r="C7512"/>
      <c r="D7512" t="s">
        <v>6009</v>
      </c>
      <c r="E7512" t="s">
        <v>8429</v>
      </c>
      <c r="F7512" s="67"/>
      <c r="G7512" s="67"/>
      <c r="H7512" s="67"/>
    </row>
    <row r="7513" spans="1:8" s="2" customFormat="1" x14ac:dyDescent="0.25">
      <c r="A7513" t="s">
        <v>172</v>
      </c>
      <c r="B7513" t="s">
        <v>8423</v>
      </c>
      <c r="C7513"/>
      <c r="D7513" t="s">
        <v>6009</v>
      </c>
      <c r="E7513" t="s">
        <v>8430</v>
      </c>
      <c r="F7513" s="67"/>
      <c r="G7513" s="67"/>
      <c r="H7513" s="67"/>
    </row>
    <row r="7514" spans="1:8" s="2" customFormat="1" x14ac:dyDescent="0.25">
      <c r="A7514" t="s">
        <v>172</v>
      </c>
      <c r="B7514" t="s">
        <v>8423</v>
      </c>
      <c r="C7514"/>
      <c r="D7514" t="s">
        <v>6009</v>
      </c>
      <c r="E7514" t="s">
        <v>8431</v>
      </c>
      <c r="F7514" s="67"/>
      <c r="G7514" s="67"/>
      <c r="H7514" s="67"/>
    </row>
    <row r="7515" spans="1:8" s="2" customFormat="1" x14ac:dyDescent="0.25">
      <c r="A7515" t="s">
        <v>172</v>
      </c>
      <c r="B7515" t="s">
        <v>8423</v>
      </c>
      <c r="C7515"/>
      <c r="D7515"/>
      <c r="E7515" t="s">
        <v>8432</v>
      </c>
      <c r="F7515" s="67"/>
      <c r="G7515" s="67"/>
      <c r="H7515" s="67"/>
    </row>
    <row r="7516" spans="1:8" s="2" customFormat="1" x14ac:dyDescent="0.25">
      <c r="A7516" t="s">
        <v>172</v>
      </c>
      <c r="B7516" t="s">
        <v>8423</v>
      </c>
      <c r="C7516"/>
      <c r="D7516"/>
      <c r="E7516" t="s">
        <v>8433</v>
      </c>
      <c r="F7516" s="67"/>
      <c r="G7516" s="67"/>
      <c r="H7516" s="67"/>
    </row>
    <row r="7517" spans="1:8" s="2" customFormat="1" x14ac:dyDescent="0.25">
      <c r="A7517" t="s">
        <v>172</v>
      </c>
      <c r="B7517" t="s">
        <v>8423</v>
      </c>
      <c r="C7517"/>
      <c r="D7517"/>
      <c r="E7517" t="s">
        <v>8434</v>
      </c>
      <c r="F7517" s="67"/>
      <c r="G7517" s="67"/>
      <c r="H7517" s="67"/>
    </row>
    <row r="7518" spans="1:8" s="2" customFormat="1" x14ac:dyDescent="0.25">
      <c r="A7518" t="s">
        <v>172</v>
      </c>
      <c r="B7518" t="s">
        <v>8423</v>
      </c>
      <c r="C7518"/>
      <c r="D7518"/>
      <c r="E7518" t="s">
        <v>8435</v>
      </c>
      <c r="F7518" s="67"/>
      <c r="G7518" s="67"/>
      <c r="H7518" s="67"/>
    </row>
    <row r="7519" spans="1:8" s="2" customFormat="1" x14ac:dyDescent="0.25">
      <c r="A7519" t="s">
        <v>172</v>
      </c>
      <c r="B7519" t="s">
        <v>8423</v>
      </c>
      <c r="C7519"/>
      <c r="D7519"/>
      <c r="E7519" t="s">
        <v>8436</v>
      </c>
      <c r="F7519" s="67"/>
      <c r="G7519" s="67"/>
      <c r="H7519" s="67"/>
    </row>
    <row r="7520" spans="1:8" s="2" customFormat="1" x14ac:dyDescent="0.25">
      <c r="A7520" t="s">
        <v>172</v>
      </c>
      <c r="B7520" t="s">
        <v>8423</v>
      </c>
      <c r="C7520"/>
      <c r="D7520"/>
      <c r="E7520" t="s">
        <v>8437</v>
      </c>
      <c r="F7520" s="67"/>
      <c r="G7520" s="67"/>
      <c r="H7520" s="67"/>
    </row>
    <row r="7521" spans="1:8" s="2" customFormat="1" x14ac:dyDescent="0.25">
      <c r="A7521" t="s">
        <v>172</v>
      </c>
      <c r="B7521" t="s">
        <v>8423</v>
      </c>
      <c r="C7521"/>
      <c r="D7521"/>
      <c r="E7521" t="s">
        <v>8438</v>
      </c>
      <c r="F7521" s="67"/>
      <c r="G7521" s="67"/>
      <c r="H7521" s="67"/>
    </row>
    <row r="7522" spans="1:8" s="2" customFormat="1" x14ac:dyDescent="0.25">
      <c r="A7522" t="s">
        <v>172</v>
      </c>
      <c r="B7522" t="s">
        <v>8423</v>
      </c>
      <c r="C7522"/>
      <c r="D7522"/>
      <c r="E7522" t="s">
        <v>8439</v>
      </c>
      <c r="F7522" s="67"/>
      <c r="G7522" s="67"/>
      <c r="H7522" s="67"/>
    </row>
    <row r="7523" spans="1:8" s="2" customFormat="1" x14ac:dyDescent="0.25">
      <c r="A7523" t="s">
        <v>172</v>
      </c>
      <c r="B7523" t="s">
        <v>8423</v>
      </c>
      <c r="C7523"/>
      <c r="D7523"/>
      <c r="E7523" t="s">
        <v>8440</v>
      </c>
      <c r="F7523" s="67"/>
      <c r="G7523" s="67"/>
      <c r="H7523" s="67"/>
    </row>
    <row r="7524" spans="1:8" s="2" customFormat="1" x14ac:dyDescent="0.25">
      <c r="A7524" t="s">
        <v>172</v>
      </c>
      <c r="B7524" t="s">
        <v>8423</v>
      </c>
      <c r="C7524"/>
      <c r="D7524"/>
      <c r="E7524" t="s">
        <v>8441</v>
      </c>
      <c r="F7524" s="67"/>
      <c r="G7524" s="67"/>
      <c r="H7524" s="67"/>
    </row>
    <row r="7525" spans="1:8" s="2" customFormat="1" x14ac:dyDescent="0.25">
      <c r="A7525" t="s">
        <v>172</v>
      </c>
      <c r="B7525" t="s">
        <v>8423</v>
      </c>
      <c r="C7525"/>
      <c r="D7525"/>
      <c r="E7525" t="s">
        <v>8442</v>
      </c>
      <c r="F7525" s="67"/>
      <c r="G7525" s="67"/>
      <c r="H7525" s="67"/>
    </row>
    <row r="7526" spans="1:8" s="2" customFormat="1" x14ac:dyDescent="0.25">
      <c r="A7526" t="s">
        <v>172</v>
      </c>
      <c r="B7526" t="s">
        <v>8423</v>
      </c>
      <c r="C7526"/>
      <c r="D7526"/>
      <c r="E7526" t="s">
        <v>8443</v>
      </c>
      <c r="F7526" s="67"/>
      <c r="G7526" s="67"/>
      <c r="H7526" s="67"/>
    </row>
    <row r="7527" spans="1:8" s="2" customFormat="1" x14ac:dyDescent="0.25">
      <c r="A7527" t="s">
        <v>172</v>
      </c>
      <c r="B7527" t="s">
        <v>8423</v>
      </c>
      <c r="C7527"/>
      <c r="D7527"/>
      <c r="E7527" t="s">
        <v>8444</v>
      </c>
      <c r="F7527" s="67"/>
      <c r="G7527" s="67"/>
      <c r="H7527" s="67"/>
    </row>
    <row r="7528" spans="1:8" s="2" customFormat="1" x14ac:dyDescent="0.25">
      <c r="A7528" t="s">
        <v>172</v>
      </c>
      <c r="B7528" t="s">
        <v>8423</v>
      </c>
      <c r="C7528"/>
      <c r="D7528"/>
      <c r="E7528" t="s">
        <v>8445</v>
      </c>
      <c r="F7528" s="67"/>
      <c r="G7528" s="67"/>
      <c r="H7528" s="67"/>
    </row>
    <row r="7529" spans="1:8" s="2" customFormat="1" x14ac:dyDescent="0.25">
      <c r="A7529" t="s">
        <v>172</v>
      </c>
      <c r="B7529" t="s">
        <v>8423</v>
      </c>
      <c r="C7529"/>
      <c r="D7529"/>
      <c r="E7529" t="s">
        <v>8446</v>
      </c>
      <c r="F7529" s="67"/>
      <c r="G7529" s="67"/>
      <c r="H7529" s="67"/>
    </row>
    <row r="7530" spans="1:8" s="2" customFormat="1" x14ac:dyDescent="0.25">
      <c r="A7530" t="s">
        <v>172</v>
      </c>
      <c r="B7530" t="s">
        <v>8423</v>
      </c>
      <c r="C7530"/>
      <c r="D7530"/>
      <c r="E7530" t="s">
        <v>8447</v>
      </c>
      <c r="F7530" s="67"/>
      <c r="G7530" s="67"/>
      <c r="H7530" s="67"/>
    </row>
    <row r="7531" spans="1:8" s="2" customFormat="1" x14ac:dyDescent="0.25">
      <c r="A7531" t="s">
        <v>172</v>
      </c>
      <c r="B7531" t="s">
        <v>8423</v>
      </c>
      <c r="C7531"/>
      <c r="D7531"/>
      <c r="E7531" t="s">
        <v>8448</v>
      </c>
      <c r="F7531" s="67"/>
      <c r="G7531" s="67"/>
      <c r="H7531" s="67"/>
    </row>
    <row r="7532" spans="1:8" s="2" customFormat="1" x14ac:dyDescent="0.25">
      <c r="A7532" t="s">
        <v>172</v>
      </c>
      <c r="B7532" t="s">
        <v>8423</v>
      </c>
      <c r="C7532"/>
      <c r="D7532"/>
      <c r="E7532" t="s">
        <v>8449</v>
      </c>
      <c r="F7532" s="67"/>
      <c r="G7532" s="67"/>
      <c r="H7532" s="67"/>
    </row>
    <row r="7533" spans="1:8" s="2" customFormat="1" x14ac:dyDescent="0.25">
      <c r="A7533" t="s">
        <v>172</v>
      </c>
      <c r="B7533" t="s">
        <v>8423</v>
      </c>
      <c r="C7533"/>
      <c r="D7533"/>
      <c r="E7533" t="s">
        <v>8450</v>
      </c>
      <c r="F7533" s="67"/>
      <c r="G7533" s="67"/>
      <c r="H7533" s="67"/>
    </row>
    <row r="7534" spans="1:8" s="2" customFormat="1" x14ac:dyDescent="0.25">
      <c r="A7534" t="s">
        <v>172</v>
      </c>
      <c r="B7534" t="s">
        <v>8423</v>
      </c>
      <c r="C7534"/>
      <c r="D7534"/>
      <c r="E7534" t="s">
        <v>8451</v>
      </c>
      <c r="F7534" s="67"/>
      <c r="G7534" s="67"/>
      <c r="H7534" s="67"/>
    </row>
    <row r="7535" spans="1:8" s="2" customFormat="1" x14ac:dyDescent="0.25">
      <c r="A7535" t="s">
        <v>172</v>
      </c>
      <c r="B7535" t="s">
        <v>8423</v>
      </c>
      <c r="C7535"/>
      <c r="D7535"/>
      <c r="E7535" t="s">
        <v>8452</v>
      </c>
      <c r="F7535" s="67"/>
      <c r="G7535" s="67"/>
      <c r="H7535" s="67"/>
    </row>
    <row r="7536" spans="1:8" s="2" customFormat="1" x14ac:dyDescent="0.25">
      <c r="A7536" t="s">
        <v>172</v>
      </c>
      <c r="B7536" t="s">
        <v>8423</v>
      </c>
      <c r="C7536"/>
      <c r="D7536"/>
      <c r="E7536" t="s">
        <v>8453</v>
      </c>
      <c r="F7536" s="67"/>
      <c r="G7536" s="67"/>
      <c r="H7536" s="67"/>
    </row>
    <row r="7537" spans="1:8" s="2" customFormat="1" x14ac:dyDescent="0.25">
      <c r="A7537" t="s">
        <v>172</v>
      </c>
      <c r="B7537" t="s">
        <v>8423</v>
      </c>
      <c r="C7537"/>
      <c r="D7537"/>
      <c r="E7537" t="s">
        <v>8454</v>
      </c>
      <c r="F7537" s="67"/>
      <c r="G7537" s="67"/>
      <c r="H7537" s="67"/>
    </row>
    <row r="7538" spans="1:8" s="2" customFormat="1" x14ac:dyDescent="0.25">
      <c r="A7538" t="s">
        <v>172</v>
      </c>
      <c r="B7538" t="s">
        <v>8423</v>
      </c>
      <c r="C7538"/>
      <c r="D7538"/>
      <c r="E7538" t="s">
        <v>8455</v>
      </c>
      <c r="F7538" s="67"/>
      <c r="G7538" s="67"/>
      <c r="H7538" s="67"/>
    </row>
    <row r="7539" spans="1:8" s="2" customFormat="1" x14ac:dyDescent="0.25">
      <c r="A7539" t="s">
        <v>172</v>
      </c>
      <c r="B7539" t="s">
        <v>8423</v>
      </c>
      <c r="C7539"/>
      <c r="D7539"/>
      <c r="E7539" t="s">
        <v>8456</v>
      </c>
      <c r="F7539" s="67"/>
      <c r="G7539" s="67"/>
      <c r="H7539" s="67"/>
    </row>
    <row r="7540" spans="1:8" s="2" customFormat="1" x14ac:dyDescent="0.25">
      <c r="A7540" t="s">
        <v>172</v>
      </c>
      <c r="B7540" t="s">
        <v>8423</v>
      </c>
      <c r="C7540"/>
      <c r="D7540"/>
      <c r="E7540" t="s">
        <v>8457</v>
      </c>
      <c r="F7540" s="67"/>
      <c r="G7540" s="67"/>
      <c r="H7540" s="67"/>
    </row>
    <row r="7541" spans="1:8" s="2" customFormat="1" x14ac:dyDescent="0.25">
      <c r="A7541" t="s">
        <v>172</v>
      </c>
      <c r="B7541" t="s">
        <v>8423</v>
      </c>
      <c r="C7541"/>
      <c r="D7541"/>
      <c r="E7541" t="s">
        <v>8458</v>
      </c>
      <c r="F7541" s="67"/>
      <c r="G7541" s="67"/>
      <c r="H7541" s="67"/>
    </row>
    <row r="7542" spans="1:8" s="2" customFormat="1" x14ac:dyDescent="0.25">
      <c r="A7542" t="s">
        <v>172</v>
      </c>
      <c r="B7542" t="s">
        <v>8423</v>
      </c>
      <c r="C7542"/>
      <c r="D7542"/>
      <c r="E7542" t="s">
        <v>8459</v>
      </c>
      <c r="F7542" s="67"/>
      <c r="G7542" s="67"/>
      <c r="H7542" s="67"/>
    </row>
    <row r="7543" spans="1:8" s="2" customFormat="1" x14ac:dyDescent="0.25">
      <c r="A7543" t="s">
        <v>172</v>
      </c>
      <c r="B7543" t="s">
        <v>8423</v>
      </c>
      <c r="C7543"/>
      <c r="D7543"/>
      <c r="E7543" t="s">
        <v>8460</v>
      </c>
      <c r="F7543" s="67"/>
      <c r="G7543" s="67"/>
      <c r="H7543" s="67"/>
    </row>
    <row r="7544" spans="1:8" s="2" customFormat="1" x14ac:dyDescent="0.25">
      <c r="A7544" t="s">
        <v>172</v>
      </c>
      <c r="B7544" t="s">
        <v>8423</v>
      </c>
      <c r="C7544"/>
      <c r="D7544"/>
      <c r="E7544" t="s">
        <v>8461</v>
      </c>
      <c r="F7544" s="67"/>
      <c r="G7544" s="67"/>
      <c r="H7544" s="67"/>
    </row>
    <row r="7545" spans="1:8" s="2" customFormat="1" x14ac:dyDescent="0.25">
      <c r="A7545" t="s">
        <v>172</v>
      </c>
      <c r="B7545" t="s">
        <v>8423</v>
      </c>
      <c r="C7545"/>
      <c r="D7545"/>
      <c r="E7545" t="s">
        <v>8462</v>
      </c>
      <c r="F7545" s="67"/>
      <c r="G7545" s="67"/>
      <c r="H7545" s="67"/>
    </row>
    <row r="7546" spans="1:8" s="2" customFormat="1" x14ac:dyDescent="0.25">
      <c r="A7546" t="s">
        <v>172</v>
      </c>
      <c r="B7546" t="s">
        <v>8423</v>
      </c>
      <c r="C7546"/>
      <c r="D7546"/>
      <c r="E7546" t="s">
        <v>8463</v>
      </c>
      <c r="F7546" s="67"/>
      <c r="G7546" s="67"/>
      <c r="H7546" s="67"/>
    </row>
    <row r="7547" spans="1:8" s="2" customFormat="1" x14ac:dyDescent="0.25">
      <c r="A7547" t="s">
        <v>172</v>
      </c>
      <c r="B7547" t="s">
        <v>8423</v>
      </c>
      <c r="C7547"/>
      <c r="D7547"/>
      <c r="E7547" t="s">
        <v>8464</v>
      </c>
      <c r="F7547" s="67"/>
      <c r="G7547" s="67"/>
      <c r="H7547" s="67"/>
    </row>
    <row r="7548" spans="1:8" s="2" customFormat="1" x14ac:dyDescent="0.25">
      <c r="A7548" t="s">
        <v>172</v>
      </c>
      <c r="B7548" t="s">
        <v>8423</v>
      </c>
      <c r="C7548"/>
      <c r="D7548"/>
      <c r="E7548" t="s">
        <v>8465</v>
      </c>
      <c r="F7548" s="67"/>
      <c r="G7548" s="67"/>
      <c r="H7548" s="67"/>
    </row>
    <row r="7549" spans="1:8" s="2" customFormat="1" x14ac:dyDescent="0.25">
      <c r="A7549" t="s">
        <v>172</v>
      </c>
      <c r="B7549" t="s">
        <v>8423</v>
      </c>
      <c r="C7549"/>
      <c r="D7549"/>
      <c r="E7549" t="s">
        <v>8466</v>
      </c>
      <c r="F7549" s="67"/>
      <c r="G7549" s="67"/>
      <c r="H7549" s="67"/>
    </row>
    <row r="7550" spans="1:8" s="2" customFormat="1" x14ac:dyDescent="0.25">
      <c r="A7550" t="s">
        <v>172</v>
      </c>
      <c r="B7550" t="s">
        <v>8423</v>
      </c>
      <c r="C7550"/>
      <c r="D7550"/>
      <c r="E7550" t="s">
        <v>8467</v>
      </c>
      <c r="F7550" s="67"/>
      <c r="G7550" s="67"/>
      <c r="H7550" s="67"/>
    </row>
    <row r="7551" spans="1:8" s="2" customFormat="1" x14ac:dyDescent="0.25">
      <c r="A7551" t="s">
        <v>172</v>
      </c>
      <c r="B7551" t="s">
        <v>8423</v>
      </c>
      <c r="C7551"/>
      <c r="D7551"/>
      <c r="E7551" t="s">
        <v>8468</v>
      </c>
      <c r="F7551" s="67"/>
      <c r="G7551" s="67"/>
      <c r="H7551" s="67"/>
    </row>
    <row r="7552" spans="1:8" s="2" customFormat="1" x14ac:dyDescent="0.25">
      <c r="A7552" t="s">
        <v>172</v>
      </c>
      <c r="B7552" t="s">
        <v>8423</v>
      </c>
      <c r="C7552"/>
      <c r="D7552"/>
      <c r="E7552" t="s">
        <v>8469</v>
      </c>
      <c r="F7552" s="67"/>
      <c r="G7552" s="67"/>
      <c r="H7552" s="67"/>
    </row>
    <row r="7553" spans="1:8" s="2" customFormat="1" x14ac:dyDescent="0.25">
      <c r="A7553" t="s">
        <v>172</v>
      </c>
      <c r="B7553" t="s">
        <v>8423</v>
      </c>
      <c r="C7553"/>
      <c r="D7553"/>
      <c r="E7553" t="s">
        <v>8425</v>
      </c>
      <c r="F7553" s="67"/>
      <c r="G7553" s="67"/>
      <c r="H7553" s="67"/>
    </row>
    <row r="7554" spans="1:8" s="2" customFormat="1" x14ac:dyDescent="0.25">
      <c r="A7554" t="s">
        <v>172</v>
      </c>
      <c r="B7554" t="s">
        <v>8423</v>
      </c>
      <c r="C7554"/>
      <c r="D7554"/>
      <c r="E7554" t="s">
        <v>8470</v>
      </c>
      <c r="F7554" s="67"/>
      <c r="G7554" s="67"/>
      <c r="H7554" s="67"/>
    </row>
    <row r="7555" spans="1:8" s="2" customFormat="1" x14ac:dyDescent="0.25">
      <c r="A7555" t="s">
        <v>172</v>
      </c>
      <c r="B7555" t="s">
        <v>8423</v>
      </c>
      <c r="C7555"/>
      <c r="D7555"/>
      <c r="E7555" t="s">
        <v>8471</v>
      </c>
      <c r="F7555" s="67"/>
      <c r="G7555" s="67"/>
      <c r="H7555" s="67"/>
    </row>
    <row r="7556" spans="1:8" s="2" customFormat="1" x14ac:dyDescent="0.25">
      <c r="A7556" t="s">
        <v>172</v>
      </c>
      <c r="B7556" t="s">
        <v>8423</v>
      </c>
      <c r="C7556"/>
      <c r="D7556"/>
      <c r="E7556" t="s">
        <v>8472</v>
      </c>
      <c r="F7556" s="67"/>
      <c r="G7556" s="67"/>
      <c r="H7556" s="67"/>
    </row>
    <row r="7557" spans="1:8" s="2" customFormat="1" x14ac:dyDescent="0.25">
      <c r="A7557" t="s">
        <v>172</v>
      </c>
      <c r="B7557" t="s">
        <v>8423</v>
      </c>
      <c r="C7557"/>
      <c r="D7557"/>
      <c r="E7557" t="s">
        <v>8473</v>
      </c>
      <c r="F7557" s="67"/>
      <c r="G7557" s="67"/>
      <c r="H7557" s="67"/>
    </row>
    <row r="7558" spans="1:8" s="2" customFormat="1" x14ac:dyDescent="0.25">
      <c r="A7558" t="s">
        <v>172</v>
      </c>
      <c r="B7558" t="s">
        <v>8423</v>
      </c>
      <c r="C7558"/>
      <c r="D7558"/>
      <c r="E7558" t="s">
        <v>8474</v>
      </c>
      <c r="F7558" s="67"/>
      <c r="G7558" s="67"/>
      <c r="H7558" s="67"/>
    </row>
    <row r="7559" spans="1:8" s="2" customFormat="1" x14ac:dyDescent="0.25">
      <c r="A7559" t="s">
        <v>172</v>
      </c>
      <c r="B7559" t="s">
        <v>8423</v>
      </c>
      <c r="C7559"/>
      <c r="D7559"/>
      <c r="E7559" t="s">
        <v>8475</v>
      </c>
      <c r="F7559" s="67"/>
      <c r="G7559" s="67"/>
      <c r="H7559" s="67"/>
    </row>
    <row r="7560" spans="1:8" s="2" customFormat="1" x14ac:dyDescent="0.25">
      <c r="A7560" t="s">
        <v>172</v>
      </c>
      <c r="B7560" t="s">
        <v>8423</v>
      </c>
      <c r="C7560"/>
      <c r="D7560"/>
      <c r="E7560" t="s">
        <v>8476</v>
      </c>
      <c r="F7560" s="67"/>
      <c r="G7560" s="67"/>
      <c r="H7560" s="67"/>
    </row>
    <row r="7561" spans="1:8" s="2" customFormat="1" x14ac:dyDescent="0.25">
      <c r="A7561" t="s">
        <v>172</v>
      </c>
      <c r="B7561" t="s">
        <v>8423</v>
      </c>
      <c r="C7561"/>
      <c r="D7561"/>
      <c r="E7561" t="s">
        <v>8477</v>
      </c>
      <c r="F7561" s="67"/>
      <c r="G7561" s="67"/>
      <c r="H7561" s="67"/>
    </row>
    <row r="7562" spans="1:8" s="2" customFormat="1" x14ac:dyDescent="0.25">
      <c r="A7562" t="s">
        <v>172</v>
      </c>
      <c r="B7562" t="s">
        <v>8423</v>
      </c>
      <c r="C7562"/>
      <c r="D7562"/>
      <c r="E7562" t="s">
        <v>8478</v>
      </c>
      <c r="F7562" s="67"/>
      <c r="G7562" s="67"/>
      <c r="H7562" s="67"/>
    </row>
    <row r="7563" spans="1:8" s="2" customFormat="1" x14ac:dyDescent="0.25">
      <c r="A7563" t="s">
        <v>172</v>
      </c>
      <c r="B7563" t="s">
        <v>8423</v>
      </c>
      <c r="C7563"/>
      <c r="D7563"/>
      <c r="E7563" t="s">
        <v>8479</v>
      </c>
      <c r="F7563" s="67"/>
      <c r="G7563" s="67"/>
      <c r="H7563" s="67"/>
    </row>
    <row r="7564" spans="1:8" s="2" customFormat="1" x14ac:dyDescent="0.25">
      <c r="A7564" t="s">
        <v>172</v>
      </c>
      <c r="B7564" t="s">
        <v>8423</v>
      </c>
      <c r="C7564"/>
      <c r="D7564"/>
      <c r="E7564" t="s">
        <v>8480</v>
      </c>
      <c r="F7564" s="67"/>
      <c r="G7564" s="67"/>
      <c r="H7564" s="67"/>
    </row>
    <row r="7565" spans="1:8" s="2" customFormat="1" x14ac:dyDescent="0.25">
      <c r="A7565" t="s">
        <v>172</v>
      </c>
      <c r="B7565" t="s">
        <v>8423</v>
      </c>
      <c r="C7565"/>
      <c r="D7565"/>
      <c r="E7565" t="s">
        <v>8481</v>
      </c>
      <c r="F7565" s="67"/>
      <c r="G7565" s="67"/>
      <c r="H7565" s="67"/>
    </row>
    <row r="7566" spans="1:8" s="2" customFormat="1" x14ac:dyDescent="0.25">
      <c r="A7566" t="s">
        <v>172</v>
      </c>
      <c r="B7566" t="s">
        <v>8423</v>
      </c>
      <c r="C7566"/>
      <c r="D7566"/>
      <c r="E7566" t="s">
        <v>8482</v>
      </c>
      <c r="F7566" s="67"/>
      <c r="G7566" s="67"/>
      <c r="H7566" s="67"/>
    </row>
    <row r="7567" spans="1:8" s="2" customFormat="1" x14ac:dyDescent="0.25">
      <c r="A7567" t="s">
        <v>172</v>
      </c>
      <c r="B7567" t="s">
        <v>8423</v>
      </c>
      <c r="C7567"/>
      <c r="D7567"/>
      <c r="E7567" t="s">
        <v>8483</v>
      </c>
      <c r="F7567" s="67"/>
      <c r="G7567" s="67"/>
      <c r="H7567" s="67"/>
    </row>
    <row r="7568" spans="1:8" s="2" customFormat="1" x14ac:dyDescent="0.25">
      <c r="A7568" t="s">
        <v>172</v>
      </c>
      <c r="B7568" t="s">
        <v>8423</v>
      </c>
      <c r="C7568"/>
      <c r="D7568"/>
      <c r="E7568" t="s">
        <v>8484</v>
      </c>
      <c r="F7568" s="67"/>
      <c r="G7568" s="67"/>
      <c r="H7568" s="67"/>
    </row>
    <row r="7569" spans="1:8" s="2" customFormat="1" x14ac:dyDescent="0.25">
      <c r="A7569" t="s">
        <v>172</v>
      </c>
      <c r="B7569" t="s">
        <v>8423</v>
      </c>
      <c r="C7569"/>
      <c r="D7569"/>
      <c r="E7569" t="s">
        <v>8485</v>
      </c>
      <c r="F7569" s="67"/>
      <c r="G7569" s="67"/>
      <c r="H7569" s="67"/>
    </row>
    <row r="7570" spans="1:8" s="2" customFormat="1" x14ac:dyDescent="0.25">
      <c r="A7570" t="s">
        <v>172</v>
      </c>
      <c r="B7570" t="s">
        <v>8423</v>
      </c>
      <c r="C7570"/>
      <c r="D7570"/>
      <c r="E7570" t="s">
        <v>8486</v>
      </c>
      <c r="F7570" s="67"/>
      <c r="G7570" s="67"/>
      <c r="H7570" s="67"/>
    </row>
    <row r="7571" spans="1:8" s="2" customFormat="1" x14ac:dyDescent="0.25">
      <c r="A7571" t="s">
        <v>172</v>
      </c>
      <c r="B7571" t="s">
        <v>8423</v>
      </c>
      <c r="C7571"/>
      <c r="D7571"/>
      <c r="E7571" t="s">
        <v>8487</v>
      </c>
      <c r="F7571" s="67"/>
      <c r="G7571" s="67"/>
      <c r="H7571" s="67"/>
    </row>
    <row r="7572" spans="1:8" s="2" customFormat="1" x14ac:dyDescent="0.25">
      <c r="A7572" t="s">
        <v>172</v>
      </c>
      <c r="B7572" t="s">
        <v>8423</v>
      </c>
      <c r="C7572"/>
      <c r="D7572"/>
      <c r="E7572" t="s">
        <v>8488</v>
      </c>
      <c r="F7572" s="67"/>
      <c r="G7572" s="67"/>
      <c r="H7572" s="67"/>
    </row>
    <row r="7573" spans="1:8" s="2" customFormat="1" x14ac:dyDescent="0.25">
      <c r="A7573" t="s">
        <v>172</v>
      </c>
      <c r="B7573" t="s">
        <v>8423</v>
      </c>
      <c r="C7573"/>
      <c r="D7573"/>
      <c r="E7573" t="s">
        <v>8489</v>
      </c>
      <c r="F7573" s="67"/>
      <c r="G7573" s="67"/>
      <c r="H7573" s="67"/>
    </row>
    <row r="7574" spans="1:8" s="2" customFormat="1" x14ac:dyDescent="0.25">
      <c r="A7574" t="s">
        <v>172</v>
      </c>
      <c r="B7574" t="s">
        <v>8423</v>
      </c>
      <c r="C7574"/>
      <c r="D7574"/>
      <c r="E7574" t="s">
        <v>8490</v>
      </c>
      <c r="F7574" s="67"/>
      <c r="G7574" s="67"/>
      <c r="H7574" s="67"/>
    </row>
    <row r="7575" spans="1:8" s="2" customFormat="1" x14ac:dyDescent="0.25">
      <c r="A7575" t="s">
        <v>172</v>
      </c>
      <c r="B7575" t="s">
        <v>8423</v>
      </c>
      <c r="C7575"/>
      <c r="D7575"/>
      <c r="E7575" t="s">
        <v>8491</v>
      </c>
      <c r="F7575" s="67"/>
      <c r="G7575" s="67"/>
      <c r="H7575" s="67"/>
    </row>
    <row r="7576" spans="1:8" s="2" customFormat="1" x14ac:dyDescent="0.25">
      <c r="A7576" t="s">
        <v>172</v>
      </c>
      <c r="B7576" t="s">
        <v>8423</v>
      </c>
      <c r="C7576"/>
      <c r="D7576"/>
      <c r="E7576" t="s">
        <v>8492</v>
      </c>
      <c r="F7576" s="67"/>
      <c r="G7576" s="67"/>
      <c r="H7576" s="67"/>
    </row>
    <row r="7577" spans="1:8" s="2" customFormat="1" x14ac:dyDescent="0.25">
      <c r="A7577" t="s">
        <v>172</v>
      </c>
      <c r="B7577" t="s">
        <v>8423</v>
      </c>
      <c r="C7577"/>
      <c r="D7577"/>
      <c r="E7577" t="s">
        <v>8493</v>
      </c>
      <c r="F7577" s="67"/>
      <c r="G7577" s="67"/>
      <c r="H7577" s="67"/>
    </row>
    <row r="7578" spans="1:8" s="2" customFormat="1" x14ac:dyDescent="0.25">
      <c r="A7578" t="s">
        <v>172</v>
      </c>
      <c r="B7578" t="s">
        <v>8423</v>
      </c>
      <c r="C7578"/>
      <c r="D7578"/>
      <c r="E7578" t="s">
        <v>8494</v>
      </c>
      <c r="F7578" s="67"/>
      <c r="G7578" s="67"/>
      <c r="H7578" s="67"/>
    </row>
    <row r="7579" spans="1:8" s="2" customFormat="1" x14ac:dyDescent="0.25">
      <c r="A7579" t="s">
        <v>172</v>
      </c>
      <c r="B7579" t="s">
        <v>8423</v>
      </c>
      <c r="C7579"/>
      <c r="D7579"/>
      <c r="E7579" t="s">
        <v>8495</v>
      </c>
      <c r="F7579" s="67"/>
      <c r="G7579" s="67"/>
      <c r="H7579" s="67"/>
    </row>
    <row r="7580" spans="1:8" s="2" customFormat="1" x14ac:dyDescent="0.25">
      <c r="A7580" t="s">
        <v>172</v>
      </c>
      <c r="B7580" t="s">
        <v>8423</v>
      </c>
      <c r="C7580"/>
      <c r="D7580"/>
      <c r="E7580" t="s">
        <v>6193</v>
      </c>
      <c r="F7580" s="67"/>
      <c r="G7580" s="67"/>
      <c r="H7580" s="67"/>
    </row>
    <row r="7581" spans="1:8" s="2" customFormat="1" x14ac:dyDescent="0.25">
      <c r="A7581" t="s">
        <v>172</v>
      </c>
      <c r="B7581" t="s">
        <v>8423</v>
      </c>
      <c r="C7581"/>
      <c r="D7581"/>
      <c r="E7581" t="s">
        <v>8496</v>
      </c>
      <c r="F7581" s="67"/>
      <c r="G7581" s="67"/>
      <c r="H7581" s="67"/>
    </row>
    <row r="7582" spans="1:8" s="2" customFormat="1" x14ac:dyDescent="0.25">
      <c r="A7582" t="s">
        <v>172</v>
      </c>
      <c r="B7582" t="s">
        <v>8423</v>
      </c>
      <c r="C7582"/>
      <c r="D7582"/>
      <c r="E7582" t="s">
        <v>1866</v>
      </c>
      <c r="F7582" s="67"/>
      <c r="G7582" s="67"/>
      <c r="H7582" s="67"/>
    </row>
    <row r="7583" spans="1:8" s="2" customFormat="1" x14ac:dyDescent="0.25">
      <c r="A7583" t="s">
        <v>172</v>
      </c>
      <c r="B7583" t="s">
        <v>8423</v>
      </c>
      <c r="C7583"/>
      <c r="D7583"/>
      <c r="E7583" t="s">
        <v>8497</v>
      </c>
      <c r="F7583" s="67"/>
      <c r="G7583" s="67"/>
      <c r="H7583" s="67"/>
    </row>
    <row r="7584" spans="1:8" s="2" customFormat="1" x14ac:dyDescent="0.25">
      <c r="A7584" t="s">
        <v>172</v>
      </c>
      <c r="B7584" t="s">
        <v>8423</v>
      </c>
      <c r="C7584"/>
      <c r="D7584"/>
      <c r="E7584" t="s">
        <v>8498</v>
      </c>
      <c r="F7584" s="67"/>
      <c r="G7584" s="67"/>
      <c r="H7584" s="67"/>
    </row>
    <row r="7585" spans="1:8" s="2" customFormat="1" x14ac:dyDescent="0.25">
      <c r="A7585" t="s">
        <v>172</v>
      </c>
      <c r="B7585" t="s">
        <v>8423</v>
      </c>
      <c r="C7585"/>
      <c r="D7585"/>
      <c r="E7585" t="s">
        <v>8499</v>
      </c>
      <c r="F7585" s="67"/>
      <c r="G7585" s="67"/>
      <c r="H7585" s="67"/>
    </row>
    <row r="7586" spans="1:8" s="2" customFormat="1" x14ac:dyDescent="0.25">
      <c r="A7586" t="s">
        <v>172</v>
      </c>
      <c r="B7586" t="s">
        <v>8423</v>
      </c>
      <c r="C7586"/>
      <c r="D7586"/>
      <c r="E7586" t="s">
        <v>8500</v>
      </c>
      <c r="F7586" s="67"/>
      <c r="G7586" s="67"/>
      <c r="H7586" s="67"/>
    </row>
    <row r="7587" spans="1:8" s="2" customFormat="1" x14ac:dyDescent="0.25">
      <c r="A7587" t="s">
        <v>172</v>
      </c>
      <c r="B7587" t="s">
        <v>8423</v>
      </c>
      <c r="C7587"/>
      <c r="D7587"/>
      <c r="E7587" t="s">
        <v>8501</v>
      </c>
      <c r="F7587" s="67"/>
      <c r="G7587" s="67"/>
      <c r="H7587" s="67"/>
    </row>
    <row r="7588" spans="1:8" s="2" customFormat="1" x14ac:dyDescent="0.25">
      <c r="A7588" t="s">
        <v>172</v>
      </c>
      <c r="B7588" t="s">
        <v>8502</v>
      </c>
      <c r="C7588"/>
      <c r="D7588"/>
      <c r="E7588" t="s">
        <v>8503</v>
      </c>
      <c r="F7588" s="67"/>
      <c r="G7588" s="67"/>
      <c r="H7588" s="67"/>
    </row>
    <row r="7589" spans="1:8" s="2" customFormat="1" x14ac:dyDescent="0.25">
      <c r="A7589" t="s">
        <v>172</v>
      </c>
      <c r="B7589" t="s">
        <v>8502</v>
      </c>
      <c r="C7589"/>
      <c r="D7589"/>
      <c r="E7589" t="s">
        <v>8503</v>
      </c>
      <c r="F7589" s="67"/>
      <c r="G7589" s="67"/>
      <c r="H7589" s="67"/>
    </row>
    <row r="7590" spans="1:8" s="2" customFormat="1" x14ac:dyDescent="0.25">
      <c r="A7590" t="s">
        <v>172</v>
      </c>
      <c r="B7590" t="s">
        <v>8504</v>
      </c>
      <c r="C7590"/>
      <c r="D7590"/>
      <c r="E7590" t="s">
        <v>8505</v>
      </c>
      <c r="F7590" s="67"/>
      <c r="G7590" s="67"/>
      <c r="H7590" s="67"/>
    </row>
    <row r="7591" spans="1:8" s="2" customFormat="1" x14ac:dyDescent="0.25">
      <c r="A7591" t="s">
        <v>172</v>
      </c>
      <c r="B7591" t="s">
        <v>8504</v>
      </c>
      <c r="C7591"/>
      <c r="D7591"/>
      <c r="E7591" t="s">
        <v>8506</v>
      </c>
      <c r="F7591" s="67"/>
      <c r="G7591" s="67"/>
      <c r="H7591" s="67"/>
    </row>
    <row r="7592" spans="1:8" s="2" customFormat="1" x14ac:dyDescent="0.25">
      <c r="A7592" t="s">
        <v>172</v>
      </c>
      <c r="B7592" t="s">
        <v>8504</v>
      </c>
      <c r="C7592"/>
      <c r="D7592"/>
      <c r="E7592" t="s">
        <v>8507</v>
      </c>
      <c r="F7592" s="67"/>
      <c r="G7592" s="67"/>
      <c r="H7592" s="67"/>
    </row>
    <row r="7593" spans="1:8" s="2" customFormat="1" x14ac:dyDescent="0.25">
      <c r="A7593" t="s">
        <v>172</v>
      </c>
      <c r="B7593" t="s">
        <v>8504</v>
      </c>
      <c r="C7593"/>
      <c r="D7593"/>
      <c r="E7593" t="s">
        <v>8508</v>
      </c>
      <c r="F7593" s="67"/>
      <c r="G7593" s="67"/>
      <c r="H7593" s="67"/>
    </row>
    <row r="7594" spans="1:8" s="2" customFormat="1" x14ac:dyDescent="0.25">
      <c r="A7594" t="s">
        <v>172</v>
      </c>
      <c r="B7594" t="s">
        <v>8504</v>
      </c>
      <c r="C7594"/>
      <c r="D7594"/>
      <c r="E7594" t="s">
        <v>8509</v>
      </c>
      <c r="F7594" s="67"/>
      <c r="G7594" s="67"/>
      <c r="H7594" s="67"/>
    </row>
    <row r="7595" spans="1:8" s="2" customFormat="1" x14ac:dyDescent="0.25">
      <c r="A7595" t="s">
        <v>172</v>
      </c>
      <c r="B7595" t="s">
        <v>8504</v>
      </c>
      <c r="C7595"/>
      <c r="D7595"/>
      <c r="E7595" t="s">
        <v>8510</v>
      </c>
      <c r="F7595" s="67"/>
      <c r="G7595" s="67"/>
      <c r="H7595" s="67"/>
    </row>
    <row r="7596" spans="1:8" s="2" customFormat="1" x14ac:dyDescent="0.25">
      <c r="A7596" t="s">
        <v>172</v>
      </c>
      <c r="B7596" t="s">
        <v>8504</v>
      </c>
      <c r="C7596"/>
      <c r="D7596"/>
      <c r="E7596" t="s">
        <v>1982</v>
      </c>
      <c r="F7596" s="67"/>
      <c r="G7596" s="67"/>
      <c r="H7596" s="67"/>
    </row>
    <row r="7597" spans="1:8" s="2" customFormat="1" x14ac:dyDescent="0.25">
      <c r="A7597" t="s">
        <v>172</v>
      </c>
      <c r="B7597" t="s">
        <v>8504</v>
      </c>
      <c r="C7597"/>
      <c r="D7597"/>
      <c r="E7597" t="s">
        <v>8511</v>
      </c>
      <c r="F7597" s="67"/>
      <c r="G7597" s="67"/>
      <c r="H7597" s="67"/>
    </row>
    <row r="7598" spans="1:8" s="2" customFormat="1" x14ac:dyDescent="0.25">
      <c r="A7598" t="s">
        <v>172</v>
      </c>
      <c r="B7598" t="s">
        <v>8504</v>
      </c>
      <c r="C7598"/>
      <c r="D7598"/>
      <c r="E7598" t="s">
        <v>8512</v>
      </c>
      <c r="F7598" s="67"/>
      <c r="G7598" s="67"/>
      <c r="H7598" s="67"/>
    </row>
    <row r="7599" spans="1:8" s="2" customFormat="1" x14ac:dyDescent="0.25">
      <c r="A7599" t="s">
        <v>172</v>
      </c>
      <c r="B7599" t="s">
        <v>8504</v>
      </c>
      <c r="C7599"/>
      <c r="D7599"/>
      <c r="E7599" t="s">
        <v>8513</v>
      </c>
      <c r="F7599" s="67"/>
      <c r="G7599" s="67"/>
      <c r="H7599" s="67"/>
    </row>
    <row r="7600" spans="1:8" s="2" customFormat="1" x14ac:dyDescent="0.25">
      <c r="A7600" t="s">
        <v>172</v>
      </c>
      <c r="B7600" t="s">
        <v>8504</v>
      </c>
      <c r="C7600"/>
      <c r="D7600"/>
      <c r="E7600" t="s">
        <v>8514</v>
      </c>
      <c r="F7600" s="67"/>
      <c r="G7600" s="67"/>
      <c r="H7600" s="67"/>
    </row>
    <row r="7601" spans="1:8" s="2" customFormat="1" x14ac:dyDescent="0.25">
      <c r="A7601" t="s">
        <v>172</v>
      </c>
      <c r="B7601" t="s">
        <v>8504</v>
      </c>
      <c r="C7601"/>
      <c r="D7601"/>
      <c r="E7601" t="s">
        <v>8515</v>
      </c>
      <c r="F7601" s="67"/>
      <c r="G7601" s="67"/>
      <c r="H7601" s="67"/>
    </row>
    <row r="7602" spans="1:8" s="2" customFormat="1" x14ac:dyDescent="0.25">
      <c r="A7602" t="s">
        <v>172</v>
      </c>
      <c r="B7602" t="s">
        <v>8504</v>
      </c>
      <c r="C7602"/>
      <c r="D7602"/>
      <c r="E7602" t="s">
        <v>8516</v>
      </c>
      <c r="F7602" s="67"/>
      <c r="G7602" s="67"/>
      <c r="H7602" s="67"/>
    </row>
    <row r="7603" spans="1:8" s="2" customFormat="1" x14ac:dyDescent="0.25">
      <c r="A7603" t="s">
        <v>172</v>
      </c>
      <c r="B7603" t="s">
        <v>8504</v>
      </c>
      <c r="C7603"/>
      <c r="D7603"/>
      <c r="E7603" t="s">
        <v>7102</v>
      </c>
      <c r="F7603" s="67"/>
      <c r="G7603" s="67"/>
      <c r="H7603" s="67"/>
    </row>
    <row r="7604" spans="1:8" s="2" customFormat="1" x14ac:dyDescent="0.25">
      <c r="A7604" t="s">
        <v>172</v>
      </c>
      <c r="B7604" t="s">
        <v>8504</v>
      </c>
      <c r="C7604"/>
      <c r="D7604"/>
      <c r="E7604" t="s">
        <v>8517</v>
      </c>
      <c r="F7604" s="67"/>
      <c r="G7604" s="67"/>
      <c r="H7604" s="67"/>
    </row>
    <row r="7605" spans="1:8" s="2" customFormat="1" x14ac:dyDescent="0.25">
      <c r="A7605" t="s">
        <v>172</v>
      </c>
      <c r="B7605" t="s">
        <v>8504</v>
      </c>
      <c r="C7605"/>
      <c r="D7605"/>
      <c r="E7605" t="s">
        <v>8518</v>
      </c>
      <c r="F7605" s="67"/>
      <c r="G7605" s="67"/>
      <c r="H7605" s="67"/>
    </row>
    <row r="7606" spans="1:8" s="2" customFormat="1" x14ac:dyDescent="0.25">
      <c r="A7606" t="s">
        <v>172</v>
      </c>
      <c r="B7606" t="s">
        <v>8504</v>
      </c>
      <c r="C7606"/>
      <c r="D7606"/>
      <c r="E7606" t="s">
        <v>8519</v>
      </c>
      <c r="F7606" s="67"/>
      <c r="G7606" s="67"/>
      <c r="H7606" s="67"/>
    </row>
    <row r="7607" spans="1:8" s="2" customFormat="1" x14ac:dyDescent="0.25">
      <c r="A7607" t="s">
        <v>172</v>
      </c>
      <c r="B7607" t="s">
        <v>8504</v>
      </c>
      <c r="C7607"/>
      <c r="D7607"/>
      <c r="E7607" t="s">
        <v>8520</v>
      </c>
      <c r="F7607" s="67"/>
      <c r="G7607" s="67"/>
      <c r="H7607" s="67"/>
    </row>
    <row r="7608" spans="1:8" s="2" customFormat="1" x14ac:dyDescent="0.25">
      <c r="A7608" t="s">
        <v>172</v>
      </c>
      <c r="B7608" t="s">
        <v>8504</v>
      </c>
      <c r="C7608"/>
      <c r="D7608"/>
      <c r="E7608" t="s">
        <v>8521</v>
      </c>
      <c r="F7608" s="67"/>
      <c r="G7608" s="67"/>
      <c r="H7608" s="67"/>
    </row>
    <row r="7609" spans="1:8" s="2" customFormat="1" x14ac:dyDescent="0.25">
      <c r="A7609" t="s">
        <v>172</v>
      </c>
      <c r="B7609" t="s">
        <v>8504</v>
      </c>
      <c r="C7609"/>
      <c r="D7609"/>
      <c r="E7609" t="s">
        <v>8522</v>
      </c>
      <c r="F7609" s="67"/>
      <c r="G7609" s="67"/>
      <c r="H7609" s="67"/>
    </row>
    <row r="7610" spans="1:8" s="2" customFormat="1" x14ac:dyDescent="0.25">
      <c r="A7610" t="s">
        <v>172</v>
      </c>
      <c r="B7610" t="s">
        <v>8504</v>
      </c>
      <c r="C7610"/>
      <c r="D7610"/>
      <c r="E7610" t="s">
        <v>8523</v>
      </c>
      <c r="F7610" s="67"/>
      <c r="G7610" s="67"/>
      <c r="H7610" s="67"/>
    </row>
    <row r="7611" spans="1:8" s="2" customFormat="1" x14ac:dyDescent="0.25">
      <c r="A7611" t="s">
        <v>172</v>
      </c>
      <c r="B7611" t="s">
        <v>8504</v>
      </c>
      <c r="C7611"/>
      <c r="D7611"/>
      <c r="E7611" t="s">
        <v>6500</v>
      </c>
      <c r="F7611" s="67"/>
      <c r="G7611" s="67"/>
      <c r="H7611" s="67"/>
    </row>
    <row r="7612" spans="1:8" s="2" customFormat="1" x14ac:dyDescent="0.25">
      <c r="A7612" t="s">
        <v>172</v>
      </c>
      <c r="B7612" t="s">
        <v>8504</v>
      </c>
      <c r="C7612"/>
      <c r="D7612"/>
      <c r="E7612" t="s">
        <v>8524</v>
      </c>
      <c r="F7612" s="67"/>
      <c r="G7612" s="67"/>
      <c r="H7612" s="67"/>
    </row>
    <row r="7613" spans="1:8" s="2" customFormat="1" x14ac:dyDescent="0.25">
      <c r="A7613" t="s">
        <v>172</v>
      </c>
      <c r="B7613" t="s">
        <v>8504</v>
      </c>
      <c r="C7613"/>
      <c r="D7613"/>
      <c r="E7613" t="s">
        <v>2367</v>
      </c>
      <c r="F7613" s="67"/>
      <c r="G7613" s="67"/>
      <c r="H7613" s="67"/>
    </row>
    <row r="7614" spans="1:8" s="2" customFormat="1" x14ac:dyDescent="0.25">
      <c r="A7614" t="s">
        <v>172</v>
      </c>
      <c r="B7614" t="s">
        <v>8504</v>
      </c>
      <c r="C7614"/>
      <c r="D7614"/>
      <c r="E7614" t="s">
        <v>8525</v>
      </c>
      <c r="F7614" s="67"/>
      <c r="G7614" s="67"/>
      <c r="H7614" s="67"/>
    </row>
    <row r="7615" spans="1:8" s="2" customFormat="1" x14ac:dyDescent="0.25">
      <c r="A7615" t="s">
        <v>172</v>
      </c>
      <c r="B7615" t="s">
        <v>8504</v>
      </c>
      <c r="C7615"/>
      <c r="D7615"/>
      <c r="E7615" t="s">
        <v>8526</v>
      </c>
      <c r="F7615" s="67"/>
      <c r="G7615" s="67"/>
      <c r="H7615" s="67"/>
    </row>
    <row r="7616" spans="1:8" s="2" customFormat="1" x14ac:dyDescent="0.25">
      <c r="A7616" t="s">
        <v>172</v>
      </c>
      <c r="B7616" t="s">
        <v>8504</v>
      </c>
      <c r="C7616"/>
      <c r="D7616"/>
      <c r="E7616" t="s">
        <v>8527</v>
      </c>
      <c r="F7616" s="67"/>
      <c r="G7616" s="67"/>
      <c r="H7616" s="67"/>
    </row>
    <row r="7617" spans="1:8" s="2" customFormat="1" x14ac:dyDescent="0.25">
      <c r="A7617" t="s">
        <v>172</v>
      </c>
      <c r="B7617" t="s">
        <v>8504</v>
      </c>
      <c r="C7617"/>
      <c r="D7617"/>
      <c r="E7617" t="s">
        <v>8528</v>
      </c>
      <c r="F7617" s="67"/>
      <c r="G7617" s="67"/>
      <c r="H7617" s="67"/>
    </row>
    <row r="7618" spans="1:8" s="2" customFormat="1" x14ac:dyDescent="0.25">
      <c r="A7618" t="s">
        <v>172</v>
      </c>
      <c r="B7618" t="s">
        <v>8504</v>
      </c>
      <c r="C7618"/>
      <c r="D7618"/>
      <c r="E7618" t="s">
        <v>8529</v>
      </c>
      <c r="F7618" s="67"/>
      <c r="G7618" s="67"/>
      <c r="H7618" s="67"/>
    </row>
    <row r="7619" spans="1:8" s="2" customFormat="1" x14ac:dyDescent="0.25">
      <c r="A7619" t="s">
        <v>172</v>
      </c>
      <c r="B7619" t="s">
        <v>8504</v>
      </c>
      <c r="C7619"/>
      <c r="D7619"/>
      <c r="E7619" t="s">
        <v>1954</v>
      </c>
      <c r="F7619" s="67"/>
      <c r="G7619" s="67"/>
      <c r="H7619" s="67"/>
    </row>
    <row r="7620" spans="1:8" s="2" customFormat="1" x14ac:dyDescent="0.25">
      <c r="A7620" t="s">
        <v>172</v>
      </c>
      <c r="B7620" t="s">
        <v>8504</v>
      </c>
      <c r="C7620"/>
      <c r="D7620"/>
      <c r="E7620" t="s">
        <v>8530</v>
      </c>
      <c r="F7620" s="67"/>
      <c r="G7620" s="67"/>
      <c r="H7620" s="67"/>
    </row>
    <row r="7621" spans="1:8" s="2" customFormat="1" x14ac:dyDescent="0.25">
      <c r="A7621" t="s">
        <v>172</v>
      </c>
      <c r="B7621" t="s">
        <v>8504</v>
      </c>
      <c r="C7621"/>
      <c r="D7621"/>
      <c r="E7621" t="s">
        <v>8531</v>
      </c>
      <c r="F7621" s="67"/>
      <c r="G7621" s="67"/>
      <c r="H7621" s="67"/>
    </row>
    <row r="7622" spans="1:8" s="2" customFormat="1" x14ac:dyDescent="0.25">
      <c r="A7622" t="s">
        <v>172</v>
      </c>
      <c r="B7622" t="s">
        <v>8504</v>
      </c>
      <c r="C7622"/>
      <c r="D7622"/>
      <c r="E7622" t="s">
        <v>8532</v>
      </c>
      <c r="F7622" s="67"/>
      <c r="G7622" s="67"/>
      <c r="H7622" s="67"/>
    </row>
    <row r="7623" spans="1:8" s="2" customFormat="1" x14ac:dyDescent="0.25">
      <c r="A7623" t="s">
        <v>172</v>
      </c>
      <c r="B7623" t="s">
        <v>8504</v>
      </c>
      <c r="C7623"/>
      <c r="D7623"/>
      <c r="E7623" t="s">
        <v>1728</v>
      </c>
      <c r="F7623" s="67"/>
      <c r="G7623" s="67"/>
      <c r="H7623" s="67"/>
    </row>
    <row r="7624" spans="1:8" s="2" customFormat="1" x14ac:dyDescent="0.25">
      <c r="A7624" t="s">
        <v>172</v>
      </c>
      <c r="B7624" t="s">
        <v>8504</v>
      </c>
      <c r="C7624"/>
      <c r="D7624"/>
      <c r="E7624" t="s">
        <v>6508</v>
      </c>
      <c r="F7624" s="67"/>
      <c r="G7624" s="67"/>
      <c r="H7624" s="67"/>
    </row>
    <row r="7625" spans="1:8" s="2" customFormat="1" x14ac:dyDescent="0.25">
      <c r="A7625" t="s">
        <v>172</v>
      </c>
      <c r="B7625" t="s">
        <v>8504</v>
      </c>
      <c r="C7625"/>
      <c r="D7625"/>
      <c r="E7625" t="s">
        <v>8533</v>
      </c>
      <c r="F7625" s="67"/>
      <c r="G7625" s="67"/>
      <c r="H7625" s="67"/>
    </row>
    <row r="7626" spans="1:8" s="2" customFormat="1" x14ac:dyDescent="0.25">
      <c r="A7626" t="s">
        <v>172</v>
      </c>
      <c r="B7626" t="s">
        <v>8504</v>
      </c>
      <c r="C7626"/>
      <c r="D7626"/>
      <c r="E7626" t="s">
        <v>8534</v>
      </c>
      <c r="F7626" s="67"/>
      <c r="G7626" s="67"/>
      <c r="H7626" s="67"/>
    </row>
    <row r="7627" spans="1:8" s="2" customFormat="1" x14ac:dyDescent="0.25">
      <c r="A7627" t="s">
        <v>172</v>
      </c>
      <c r="B7627" t="s">
        <v>8504</v>
      </c>
      <c r="C7627"/>
      <c r="D7627"/>
      <c r="E7627" t="s">
        <v>8535</v>
      </c>
      <c r="F7627" s="67"/>
      <c r="G7627" s="67"/>
      <c r="H7627" s="67"/>
    </row>
    <row r="7628" spans="1:8" s="2" customFormat="1" x14ac:dyDescent="0.25">
      <c r="A7628" t="s">
        <v>172</v>
      </c>
      <c r="B7628" t="s">
        <v>8504</v>
      </c>
      <c r="C7628"/>
      <c r="D7628"/>
      <c r="E7628" t="s">
        <v>8536</v>
      </c>
      <c r="F7628" s="67"/>
      <c r="G7628" s="67"/>
      <c r="H7628" s="67"/>
    </row>
    <row r="7629" spans="1:8" s="2" customFormat="1" x14ac:dyDescent="0.25">
      <c r="A7629" t="s">
        <v>172</v>
      </c>
      <c r="B7629" t="s">
        <v>8504</v>
      </c>
      <c r="C7629"/>
      <c r="D7629"/>
      <c r="E7629" t="s">
        <v>8537</v>
      </c>
      <c r="F7629" s="67"/>
      <c r="G7629" s="67"/>
      <c r="H7629" s="67"/>
    </row>
    <row r="7630" spans="1:8" s="2" customFormat="1" x14ac:dyDescent="0.25">
      <c r="A7630" t="s">
        <v>172</v>
      </c>
      <c r="B7630" t="s">
        <v>8504</v>
      </c>
      <c r="C7630"/>
      <c r="D7630"/>
      <c r="E7630" t="s">
        <v>8538</v>
      </c>
      <c r="F7630" s="67"/>
      <c r="G7630" s="67"/>
      <c r="H7630" s="67"/>
    </row>
    <row r="7631" spans="1:8" s="2" customFormat="1" x14ac:dyDescent="0.25">
      <c r="A7631" t="s">
        <v>172</v>
      </c>
      <c r="B7631" t="s">
        <v>8504</v>
      </c>
      <c r="C7631"/>
      <c r="D7631"/>
      <c r="E7631" t="s">
        <v>8539</v>
      </c>
      <c r="F7631" s="67"/>
      <c r="G7631" s="67"/>
      <c r="H7631" s="67"/>
    </row>
    <row r="7632" spans="1:8" s="2" customFormat="1" x14ac:dyDescent="0.25">
      <c r="A7632" t="s">
        <v>172</v>
      </c>
      <c r="B7632" t="s">
        <v>8504</v>
      </c>
      <c r="C7632"/>
      <c r="D7632"/>
      <c r="E7632" t="s">
        <v>8540</v>
      </c>
      <c r="F7632" s="67"/>
      <c r="G7632" s="67"/>
      <c r="H7632" s="67"/>
    </row>
    <row r="7633" spans="1:8" s="2" customFormat="1" x14ac:dyDescent="0.25">
      <c r="A7633" t="s">
        <v>172</v>
      </c>
      <c r="B7633" t="s">
        <v>8504</v>
      </c>
      <c r="C7633"/>
      <c r="D7633"/>
      <c r="E7633" t="s">
        <v>8541</v>
      </c>
      <c r="F7633" s="67"/>
      <c r="G7633" s="67"/>
      <c r="H7633" s="67"/>
    </row>
    <row r="7634" spans="1:8" s="2" customFormat="1" x14ac:dyDescent="0.25">
      <c r="A7634" t="s">
        <v>172</v>
      </c>
      <c r="B7634" t="s">
        <v>8504</v>
      </c>
      <c r="C7634"/>
      <c r="D7634"/>
      <c r="E7634" t="s">
        <v>8542</v>
      </c>
      <c r="F7634" s="67"/>
      <c r="G7634" s="67"/>
      <c r="H7634" s="67"/>
    </row>
    <row r="7635" spans="1:8" s="2" customFormat="1" x14ac:dyDescent="0.25">
      <c r="A7635" t="s">
        <v>172</v>
      </c>
      <c r="B7635" t="s">
        <v>8504</v>
      </c>
      <c r="C7635"/>
      <c r="D7635"/>
      <c r="E7635" t="s">
        <v>8543</v>
      </c>
      <c r="F7635" s="67"/>
      <c r="G7635" s="67"/>
      <c r="H7635" s="67"/>
    </row>
    <row r="7636" spans="1:8" s="2" customFormat="1" x14ac:dyDescent="0.25">
      <c r="A7636" t="s">
        <v>172</v>
      </c>
      <c r="B7636" t="s">
        <v>8504</v>
      </c>
      <c r="C7636"/>
      <c r="D7636"/>
      <c r="E7636" t="s">
        <v>8544</v>
      </c>
      <c r="F7636" s="67"/>
      <c r="G7636" s="67"/>
      <c r="H7636" s="67"/>
    </row>
    <row r="7637" spans="1:8" s="2" customFormat="1" x14ac:dyDescent="0.25">
      <c r="A7637" t="s">
        <v>172</v>
      </c>
      <c r="B7637" t="s">
        <v>8504</v>
      </c>
      <c r="C7637"/>
      <c r="D7637"/>
      <c r="E7637" t="s">
        <v>8545</v>
      </c>
      <c r="F7637" s="67"/>
      <c r="G7637" s="67"/>
      <c r="H7637" s="67"/>
    </row>
    <row r="7638" spans="1:8" s="2" customFormat="1" x14ac:dyDescent="0.25">
      <c r="A7638" t="s">
        <v>172</v>
      </c>
      <c r="B7638" t="s">
        <v>8504</v>
      </c>
      <c r="C7638"/>
      <c r="D7638"/>
      <c r="E7638" t="s">
        <v>8546</v>
      </c>
      <c r="F7638" s="67"/>
      <c r="G7638" s="67"/>
      <c r="H7638" s="67"/>
    </row>
    <row r="7639" spans="1:8" s="2" customFormat="1" x14ac:dyDescent="0.25">
      <c r="A7639" t="s">
        <v>172</v>
      </c>
      <c r="B7639" t="s">
        <v>8504</v>
      </c>
      <c r="C7639"/>
      <c r="D7639"/>
      <c r="E7639" t="s">
        <v>8547</v>
      </c>
      <c r="F7639" s="67"/>
      <c r="G7639" s="67"/>
      <c r="H7639" s="67"/>
    </row>
    <row r="7640" spans="1:8" s="2" customFormat="1" x14ac:dyDescent="0.25">
      <c r="A7640" t="s">
        <v>172</v>
      </c>
      <c r="B7640" t="s">
        <v>8504</v>
      </c>
      <c r="C7640"/>
      <c r="D7640"/>
      <c r="E7640" t="s">
        <v>8548</v>
      </c>
      <c r="F7640" s="67"/>
      <c r="G7640" s="67"/>
      <c r="H7640" s="67"/>
    </row>
    <row r="7641" spans="1:8" s="2" customFormat="1" x14ac:dyDescent="0.25">
      <c r="A7641" t="s">
        <v>172</v>
      </c>
      <c r="B7641" t="s">
        <v>8504</v>
      </c>
      <c r="C7641"/>
      <c r="D7641"/>
      <c r="E7641" t="s">
        <v>8549</v>
      </c>
      <c r="F7641" s="67"/>
      <c r="G7641" s="67"/>
      <c r="H7641" s="67"/>
    </row>
    <row r="7642" spans="1:8" s="2" customFormat="1" x14ac:dyDescent="0.25">
      <c r="A7642" t="s">
        <v>172</v>
      </c>
      <c r="B7642" t="s">
        <v>8504</v>
      </c>
      <c r="C7642"/>
      <c r="D7642"/>
      <c r="E7642" t="s">
        <v>8550</v>
      </c>
      <c r="F7642" s="67"/>
      <c r="G7642" s="67"/>
      <c r="H7642" s="67"/>
    </row>
    <row r="7643" spans="1:8" s="2" customFormat="1" x14ac:dyDescent="0.25">
      <c r="A7643" t="s">
        <v>172</v>
      </c>
      <c r="B7643" t="s">
        <v>8504</v>
      </c>
      <c r="C7643"/>
      <c r="D7643"/>
      <c r="E7643" t="s">
        <v>8551</v>
      </c>
      <c r="F7643" s="67"/>
      <c r="G7643" s="67"/>
      <c r="H7643" s="67"/>
    </row>
    <row r="7644" spans="1:8" s="2" customFormat="1" x14ac:dyDescent="0.25">
      <c r="A7644" t="s">
        <v>172</v>
      </c>
      <c r="B7644" t="s">
        <v>8504</v>
      </c>
      <c r="C7644"/>
      <c r="D7644"/>
      <c r="E7644" t="s">
        <v>8044</v>
      </c>
      <c r="F7644" s="67"/>
      <c r="G7644" s="67"/>
      <c r="H7644" s="67"/>
    </row>
    <row r="7645" spans="1:8" s="2" customFormat="1" x14ac:dyDescent="0.25">
      <c r="A7645" t="s">
        <v>172</v>
      </c>
      <c r="B7645" t="s">
        <v>8504</v>
      </c>
      <c r="C7645"/>
      <c r="D7645"/>
      <c r="E7645" t="s">
        <v>8552</v>
      </c>
      <c r="F7645" s="67"/>
      <c r="G7645" s="67"/>
      <c r="H7645" s="67"/>
    </row>
    <row r="7646" spans="1:8" s="2" customFormat="1" x14ac:dyDescent="0.25">
      <c r="A7646" t="s">
        <v>172</v>
      </c>
      <c r="B7646" t="s">
        <v>8504</v>
      </c>
      <c r="C7646"/>
      <c r="D7646"/>
      <c r="E7646" t="s">
        <v>8553</v>
      </c>
      <c r="F7646" s="67"/>
      <c r="G7646" s="67"/>
      <c r="H7646" s="67"/>
    </row>
    <row r="7647" spans="1:8" s="2" customFormat="1" x14ac:dyDescent="0.25">
      <c r="A7647" t="s">
        <v>172</v>
      </c>
      <c r="B7647" t="s">
        <v>8504</v>
      </c>
      <c r="C7647"/>
      <c r="D7647"/>
      <c r="E7647" t="s">
        <v>8554</v>
      </c>
      <c r="F7647" s="67"/>
      <c r="G7647" s="67"/>
      <c r="H7647" s="67"/>
    </row>
    <row r="7648" spans="1:8" s="2" customFormat="1" x14ac:dyDescent="0.25">
      <c r="A7648" t="s">
        <v>172</v>
      </c>
      <c r="B7648" t="s">
        <v>8504</v>
      </c>
      <c r="C7648"/>
      <c r="D7648"/>
      <c r="E7648" t="s">
        <v>8555</v>
      </c>
      <c r="F7648" s="67"/>
      <c r="G7648" s="67"/>
      <c r="H7648" s="67"/>
    </row>
    <row r="7649" spans="1:8" s="2" customFormat="1" x14ac:dyDescent="0.25">
      <c r="A7649" t="s">
        <v>172</v>
      </c>
      <c r="B7649" t="s">
        <v>8504</v>
      </c>
      <c r="C7649"/>
      <c r="D7649"/>
      <c r="E7649" t="s">
        <v>8556</v>
      </c>
      <c r="F7649" s="67"/>
      <c r="G7649" s="67"/>
      <c r="H7649" s="67"/>
    </row>
    <row r="7650" spans="1:8" s="2" customFormat="1" x14ac:dyDescent="0.25">
      <c r="A7650" t="s">
        <v>172</v>
      </c>
      <c r="B7650" t="s">
        <v>8504</v>
      </c>
      <c r="C7650"/>
      <c r="D7650"/>
      <c r="E7650" t="s">
        <v>8557</v>
      </c>
      <c r="F7650" s="67"/>
      <c r="G7650" s="67"/>
      <c r="H7650" s="67"/>
    </row>
    <row r="7651" spans="1:8" s="2" customFormat="1" x14ac:dyDescent="0.25">
      <c r="A7651" t="s">
        <v>172</v>
      </c>
      <c r="B7651" t="s">
        <v>8504</v>
      </c>
      <c r="C7651"/>
      <c r="D7651"/>
      <c r="E7651" t="s">
        <v>8558</v>
      </c>
      <c r="F7651" s="67"/>
      <c r="G7651" s="67"/>
      <c r="H7651" s="67"/>
    </row>
    <row r="7652" spans="1:8" s="2" customFormat="1" x14ac:dyDescent="0.25">
      <c r="A7652" t="s">
        <v>172</v>
      </c>
      <c r="B7652" t="s">
        <v>8504</v>
      </c>
      <c r="C7652"/>
      <c r="D7652"/>
      <c r="E7652" t="s">
        <v>8559</v>
      </c>
      <c r="F7652" s="67"/>
      <c r="G7652" s="67"/>
      <c r="H7652" s="67"/>
    </row>
    <row r="7653" spans="1:8" s="2" customFormat="1" x14ac:dyDescent="0.25">
      <c r="A7653" t="s">
        <v>172</v>
      </c>
      <c r="B7653" t="s">
        <v>8504</v>
      </c>
      <c r="C7653"/>
      <c r="D7653"/>
      <c r="E7653" t="s">
        <v>8560</v>
      </c>
      <c r="F7653" s="67"/>
      <c r="G7653" s="67"/>
      <c r="H7653" s="67"/>
    </row>
    <row r="7654" spans="1:8" s="2" customFormat="1" x14ac:dyDescent="0.25">
      <c r="A7654" t="s">
        <v>172</v>
      </c>
      <c r="B7654" t="s">
        <v>8504</v>
      </c>
      <c r="C7654"/>
      <c r="D7654"/>
      <c r="E7654" t="s">
        <v>8561</v>
      </c>
      <c r="F7654" s="67"/>
      <c r="G7654" s="67"/>
      <c r="H7654" s="67"/>
    </row>
    <row r="7655" spans="1:8" s="2" customFormat="1" x14ac:dyDescent="0.25">
      <c r="A7655" t="s">
        <v>172</v>
      </c>
      <c r="B7655" t="s">
        <v>8504</v>
      </c>
      <c r="C7655"/>
      <c r="D7655"/>
      <c r="E7655" t="s">
        <v>8562</v>
      </c>
      <c r="F7655" s="67"/>
      <c r="G7655" s="67"/>
      <c r="H7655" s="67"/>
    </row>
    <row r="7656" spans="1:8" s="2" customFormat="1" x14ac:dyDescent="0.25">
      <c r="A7656" t="s">
        <v>172</v>
      </c>
      <c r="B7656" t="s">
        <v>8504</v>
      </c>
      <c r="C7656"/>
      <c r="D7656"/>
      <c r="E7656" t="s">
        <v>8563</v>
      </c>
      <c r="F7656" s="67"/>
      <c r="G7656" s="67"/>
      <c r="H7656" s="67"/>
    </row>
    <row r="7657" spans="1:8" s="2" customFormat="1" x14ac:dyDescent="0.25">
      <c r="A7657" t="s">
        <v>172</v>
      </c>
      <c r="B7657" t="s">
        <v>8504</v>
      </c>
      <c r="C7657"/>
      <c r="D7657"/>
      <c r="E7657" t="s">
        <v>8564</v>
      </c>
      <c r="F7657" s="67"/>
      <c r="G7657" s="67"/>
      <c r="H7657" s="67"/>
    </row>
    <row r="7658" spans="1:8" s="2" customFormat="1" x14ac:dyDescent="0.25">
      <c r="A7658" t="s">
        <v>172</v>
      </c>
      <c r="B7658" t="s">
        <v>8504</v>
      </c>
      <c r="C7658"/>
      <c r="D7658"/>
      <c r="E7658" t="s">
        <v>8565</v>
      </c>
      <c r="F7658" s="67"/>
      <c r="G7658" s="67"/>
      <c r="H7658" s="67"/>
    </row>
    <row r="7659" spans="1:8" s="2" customFormat="1" x14ac:dyDescent="0.25">
      <c r="A7659" t="s">
        <v>172</v>
      </c>
      <c r="B7659" t="s">
        <v>8504</v>
      </c>
      <c r="C7659"/>
      <c r="D7659"/>
      <c r="E7659" t="s">
        <v>8566</v>
      </c>
      <c r="F7659" s="67"/>
      <c r="G7659" s="67"/>
      <c r="H7659" s="67"/>
    </row>
    <row r="7660" spans="1:8" s="2" customFormat="1" x14ac:dyDescent="0.25">
      <c r="A7660" t="s">
        <v>172</v>
      </c>
      <c r="B7660" t="s">
        <v>8504</v>
      </c>
      <c r="C7660"/>
      <c r="D7660"/>
      <c r="E7660" t="s">
        <v>8567</v>
      </c>
      <c r="F7660" s="67"/>
      <c r="G7660" s="67"/>
      <c r="H7660" s="67"/>
    </row>
    <row r="7661" spans="1:8" s="2" customFormat="1" x14ac:dyDescent="0.25">
      <c r="A7661" t="s">
        <v>172</v>
      </c>
      <c r="B7661" t="s">
        <v>8504</v>
      </c>
      <c r="C7661"/>
      <c r="D7661"/>
      <c r="E7661" t="s">
        <v>2943</v>
      </c>
      <c r="F7661" s="67"/>
      <c r="G7661" s="67"/>
      <c r="H7661" s="67"/>
    </row>
    <row r="7662" spans="1:8" s="2" customFormat="1" x14ac:dyDescent="0.25">
      <c r="A7662" t="s">
        <v>172</v>
      </c>
      <c r="B7662" t="s">
        <v>8504</v>
      </c>
      <c r="C7662"/>
      <c r="D7662"/>
      <c r="E7662" t="s">
        <v>8568</v>
      </c>
      <c r="F7662" s="67"/>
      <c r="G7662" s="67"/>
      <c r="H7662" s="67"/>
    </row>
    <row r="7663" spans="1:8" s="2" customFormat="1" x14ac:dyDescent="0.25">
      <c r="A7663" t="s">
        <v>172</v>
      </c>
      <c r="B7663" t="s">
        <v>8504</v>
      </c>
      <c r="C7663"/>
      <c r="D7663"/>
      <c r="E7663" t="s">
        <v>8569</v>
      </c>
      <c r="F7663" s="67"/>
      <c r="G7663" s="67"/>
      <c r="H7663" s="67"/>
    </row>
    <row r="7664" spans="1:8" s="2" customFormat="1" x14ac:dyDescent="0.25">
      <c r="A7664" t="s">
        <v>172</v>
      </c>
      <c r="B7664" t="s">
        <v>8504</v>
      </c>
      <c r="C7664"/>
      <c r="D7664"/>
      <c r="E7664" t="s">
        <v>8570</v>
      </c>
      <c r="F7664" s="67"/>
      <c r="G7664" s="67"/>
      <c r="H7664" s="67"/>
    </row>
    <row r="7665" spans="1:8" s="2" customFormat="1" x14ac:dyDescent="0.25">
      <c r="A7665" t="s">
        <v>172</v>
      </c>
      <c r="B7665" t="s">
        <v>8504</v>
      </c>
      <c r="C7665"/>
      <c r="D7665"/>
      <c r="E7665" t="s">
        <v>8571</v>
      </c>
      <c r="F7665" s="67"/>
      <c r="G7665" s="67"/>
      <c r="H7665" s="67"/>
    </row>
    <row r="7666" spans="1:8" s="2" customFormat="1" x14ac:dyDescent="0.25">
      <c r="A7666" t="s">
        <v>172</v>
      </c>
      <c r="B7666" t="s">
        <v>8504</v>
      </c>
      <c r="C7666"/>
      <c r="D7666"/>
      <c r="E7666" t="s">
        <v>8572</v>
      </c>
      <c r="F7666" s="67"/>
      <c r="G7666" s="67"/>
      <c r="H7666" s="67"/>
    </row>
    <row r="7667" spans="1:8" s="2" customFormat="1" x14ac:dyDescent="0.25">
      <c r="A7667" t="s">
        <v>172</v>
      </c>
      <c r="B7667" t="s">
        <v>8504</v>
      </c>
      <c r="C7667"/>
      <c r="D7667"/>
      <c r="E7667" t="s">
        <v>8573</v>
      </c>
      <c r="F7667" s="67"/>
      <c r="G7667" s="67"/>
      <c r="H7667" s="67"/>
    </row>
    <row r="7668" spans="1:8" s="2" customFormat="1" x14ac:dyDescent="0.25">
      <c r="A7668" t="s">
        <v>172</v>
      </c>
      <c r="B7668" t="s">
        <v>8504</v>
      </c>
      <c r="C7668"/>
      <c r="D7668"/>
      <c r="E7668" t="s">
        <v>5587</v>
      </c>
      <c r="F7668" s="67"/>
      <c r="G7668" s="67"/>
      <c r="H7668" s="67"/>
    </row>
    <row r="7669" spans="1:8" s="2" customFormat="1" x14ac:dyDescent="0.25">
      <c r="A7669" t="s">
        <v>172</v>
      </c>
      <c r="B7669" t="s">
        <v>8504</v>
      </c>
      <c r="C7669"/>
      <c r="D7669"/>
      <c r="E7669" t="s">
        <v>8574</v>
      </c>
      <c r="F7669" s="67"/>
      <c r="G7669" s="67"/>
      <c r="H7669" s="67"/>
    </row>
    <row r="7670" spans="1:8" s="2" customFormat="1" x14ac:dyDescent="0.25">
      <c r="A7670" t="s">
        <v>172</v>
      </c>
      <c r="B7670" t="s">
        <v>8504</v>
      </c>
      <c r="C7670"/>
      <c r="D7670"/>
      <c r="E7670" t="s">
        <v>8575</v>
      </c>
      <c r="F7670" s="67"/>
      <c r="G7670" s="67"/>
      <c r="H7670" s="67"/>
    </row>
    <row r="7671" spans="1:8" s="2" customFormat="1" x14ac:dyDescent="0.25">
      <c r="A7671" t="s">
        <v>172</v>
      </c>
      <c r="B7671" t="s">
        <v>8504</v>
      </c>
      <c r="C7671"/>
      <c r="D7671"/>
      <c r="E7671" t="s">
        <v>8576</v>
      </c>
      <c r="F7671" s="67"/>
      <c r="G7671" s="67"/>
      <c r="H7671" s="67"/>
    </row>
    <row r="7672" spans="1:8" s="2" customFormat="1" x14ac:dyDescent="0.25">
      <c r="A7672" t="s">
        <v>172</v>
      </c>
      <c r="B7672" t="s">
        <v>8504</v>
      </c>
      <c r="C7672"/>
      <c r="D7672"/>
      <c r="E7672" t="s">
        <v>8577</v>
      </c>
      <c r="F7672" s="67"/>
      <c r="G7672" s="67"/>
      <c r="H7672" s="67"/>
    </row>
    <row r="7673" spans="1:8" s="2" customFormat="1" x14ac:dyDescent="0.25">
      <c r="A7673" t="s">
        <v>172</v>
      </c>
      <c r="B7673" t="s">
        <v>8504</v>
      </c>
      <c r="C7673"/>
      <c r="D7673"/>
      <c r="E7673" t="s">
        <v>8578</v>
      </c>
      <c r="F7673" s="67"/>
      <c r="G7673" s="67"/>
      <c r="H7673" s="67"/>
    </row>
    <row r="7674" spans="1:8" s="2" customFormat="1" x14ac:dyDescent="0.25">
      <c r="A7674" t="s">
        <v>172</v>
      </c>
      <c r="B7674" t="s">
        <v>8504</v>
      </c>
      <c r="C7674"/>
      <c r="D7674"/>
      <c r="E7674" t="s">
        <v>8579</v>
      </c>
      <c r="F7674" s="67"/>
      <c r="G7674" s="67"/>
      <c r="H7674" s="67"/>
    </row>
    <row r="7675" spans="1:8" s="2" customFormat="1" x14ac:dyDescent="0.25">
      <c r="A7675" t="s">
        <v>172</v>
      </c>
      <c r="B7675" t="s">
        <v>8504</v>
      </c>
      <c r="C7675"/>
      <c r="D7675"/>
      <c r="E7675" t="s">
        <v>8580</v>
      </c>
      <c r="F7675" s="67"/>
      <c r="G7675" s="67"/>
      <c r="H7675" s="67"/>
    </row>
    <row r="7676" spans="1:8" s="2" customFormat="1" x14ac:dyDescent="0.25">
      <c r="A7676" t="s">
        <v>172</v>
      </c>
      <c r="B7676" t="s">
        <v>8504</v>
      </c>
      <c r="C7676"/>
      <c r="D7676"/>
      <c r="E7676" t="s">
        <v>6193</v>
      </c>
      <c r="F7676" s="67"/>
      <c r="G7676" s="67"/>
      <c r="H7676" s="67"/>
    </row>
    <row r="7677" spans="1:8" s="2" customFormat="1" x14ac:dyDescent="0.25">
      <c r="A7677" t="s">
        <v>172</v>
      </c>
      <c r="B7677" t="s">
        <v>8504</v>
      </c>
      <c r="C7677"/>
      <c r="D7677"/>
      <c r="E7677" t="s">
        <v>8581</v>
      </c>
      <c r="F7677" s="67"/>
      <c r="G7677" s="67"/>
      <c r="H7677" s="67"/>
    </row>
    <row r="7678" spans="1:8" s="2" customFormat="1" x14ac:dyDescent="0.25">
      <c r="A7678" t="s">
        <v>172</v>
      </c>
      <c r="B7678" t="s">
        <v>8504</v>
      </c>
      <c r="C7678"/>
      <c r="D7678"/>
      <c r="E7678" t="s">
        <v>8582</v>
      </c>
      <c r="F7678" s="67"/>
      <c r="G7678" s="67"/>
      <c r="H7678" s="67"/>
    </row>
    <row r="7679" spans="1:8" s="2" customFormat="1" x14ac:dyDescent="0.25">
      <c r="A7679" t="s">
        <v>172</v>
      </c>
      <c r="B7679" t="s">
        <v>8504</v>
      </c>
      <c r="C7679"/>
      <c r="D7679"/>
      <c r="E7679" t="s">
        <v>8583</v>
      </c>
      <c r="F7679" s="67"/>
      <c r="G7679" s="67"/>
      <c r="H7679" s="67"/>
    </row>
    <row r="7680" spans="1:8" s="2" customFormat="1" x14ac:dyDescent="0.25">
      <c r="A7680" t="s">
        <v>172</v>
      </c>
      <c r="B7680" t="s">
        <v>8504</v>
      </c>
      <c r="C7680"/>
      <c r="D7680"/>
      <c r="E7680" t="s">
        <v>8584</v>
      </c>
      <c r="F7680" s="67"/>
      <c r="G7680" s="67"/>
      <c r="H7680" s="67"/>
    </row>
    <row r="7681" spans="1:8" s="2" customFormat="1" x14ac:dyDescent="0.25">
      <c r="A7681" t="s">
        <v>172</v>
      </c>
      <c r="B7681" t="s">
        <v>8504</v>
      </c>
      <c r="C7681"/>
      <c r="D7681"/>
      <c r="E7681" t="s">
        <v>8585</v>
      </c>
      <c r="F7681" s="67"/>
      <c r="G7681" s="67"/>
      <c r="H7681" s="67"/>
    </row>
    <row r="7682" spans="1:8" s="2" customFormat="1" x14ac:dyDescent="0.25">
      <c r="A7682" t="s">
        <v>172</v>
      </c>
      <c r="B7682" t="s">
        <v>8504</v>
      </c>
      <c r="C7682"/>
      <c r="D7682"/>
      <c r="E7682" t="s">
        <v>8586</v>
      </c>
      <c r="F7682" s="67"/>
      <c r="G7682" s="67"/>
      <c r="H7682" s="67"/>
    </row>
    <row r="7683" spans="1:8" s="2" customFormat="1" x14ac:dyDescent="0.25">
      <c r="A7683" t="s">
        <v>172</v>
      </c>
      <c r="B7683" t="s">
        <v>8587</v>
      </c>
      <c r="C7683"/>
      <c r="D7683"/>
      <c r="E7683" t="s">
        <v>8588</v>
      </c>
      <c r="F7683" s="67"/>
      <c r="G7683" s="67"/>
      <c r="H7683" s="67"/>
    </row>
    <row r="7684" spans="1:8" s="2" customFormat="1" x14ac:dyDescent="0.25">
      <c r="A7684" t="s">
        <v>172</v>
      </c>
      <c r="B7684" t="s">
        <v>8587</v>
      </c>
      <c r="C7684"/>
      <c r="D7684"/>
      <c r="E7684" t="s">
        <v>8589</v>
      </c>
      <c r="F7684" s="67"/>
      <c r="G7684" s="67"/>
      <c r="H7684" s="67"/>
    </row>
    <row r="7685" spans="1:8" s="2" customFormat="1" x14ac:dyDescent="0.25">
      <c r="A7685" t="s">
        <v>172</v>
      </c>
      <c r="B7685" t="s">
        <v>8587</v>
      </c>
      <c r="C7685"/>
      <c r="D7685"/>
      <c r="E7685" t="s">
        <v>8590</v>
      </c>
      <c r="F7685" s="67"/>
      <c r="G7685" s="67"/>
      <c r="H7685" s="67"/>
    </row>
    <row r="7686" spans="1:8" s="2" customFormat="1" x14ac:dyDescent="0.25">
      <c r="A7686" t="s">
        <v>172</v>
      </c>
      <c r="B7686" t="s">
        <v>8587</v>
      </c>
      <c r="C7686"/>
      <c r="D7686"/>
      <c r="E7686" t="s">
        <v>8591</v>
      </c>
      <c r="F7686" s="67"/>
      <c r="G7686" s="67"/>
      <c r="H7686" s="67"/>
    </row>
    <row r="7687" spans="1:8" s="2" customFormat="1" x14ac:dyDescent="0.25">
      <c r="A7687" t="s">
        <v>172</v>
      </c>
      <c r="B7687" t="s">
        <v>8587</v>
      </c>
      <c r="C7687"/>
      <c r="D7687"/>
      <c r="E7687" t="s">
        <v>8592</v>
      </c>
      <c r="F7687" s="67"/>
      <c r="G7687" s="67"/>
      <c r="H7687" s="67"/>
    </row>
    <row r="7688" spans="1:8" s="2" customFormat="1" x14ac:dyDescent="0.25">
      <c r="A7688" t="s">
        <v>172</v>
      </c>
      <c r="B7688" t="s">
        <v>8587</v>
      </c>
      <c r="C7688"/>
      <c r="D7688"/>
      <c r="E7688" t="s">
        <v>8593</v>
      </c>
      <c r="F7688" s="67"/>
      <c r="G7688" s="67"/>
      <c r="H7688" s="67"/>
    </row>
    <row r="7689" spans="1:8" s="2" customFormat="1" x14ac:dyDescent="0.25">
      <c r="A7689" t="s">
        <v>172</v>
      </c>
      <c r="B7689" t="s">
        <v>8587</v>
      </c>
      <c r="C7689"/>
      <c r="D7689"/>
      <c r="E7689" t="s">
        <v>8594</v>
      </c>
      <c r="F7689" s="67"/>
      <c r="G7689" s="67"/>
      <c r="H7689" s="67"/>
    </row>
    <row r="7690" spans="1:8" s="2" customFormat="1" x14ac:dyDescent="0.25">
      <c r="A7690" t="s">
        <v>172</v>
      </c>
      <c r="B7690" t="s">
        <v>8587</v>
      </c>
      <c r="C7690"/>
      <c r="D7690"/>
      <c r="E7690" t="s">
        <v>8595</v>
      </c>
      <c r="F7690" s="67"/>
      <c r="G7690" s="67"/>
      <c r="H7690" s="67"/>
    </row>
    <row r="7691" spans="1:8" s="2" customFormat="1" x14ac:dyDescent="0.25">
      <c r="A7691" t="s">
        <v>172</v>
      </c>
      <c r="B7691" t="s">
        <v>8587</v>
      </c>
      <c r="C7691"/>
      <c r="D7691"/>
      <c r="E7691" t="s">
        <v>8596</v>
      </c>
      <c r="F7691" s="67"/>
      <c r="G7691" s="67"/>
      <c r="H7691" s="67"/>
    </row>
    <row r="7692" spans="1:8" s="2" customFormat="1" x14ac:dyDescent="0.25">
      <c r="A7692" t="s">
        <v>172</v>
      </c>
      <c r="B7692" t="s">
        <v>8587</v>
      </c>
      <c r="C7692"/>
      <c r="D7692"/>
      <c r="E7692" t="s">
        <v>8597</v>
      </c>
      <c r="F7692" s="67"/>
      <c r="G7692" s="67"/>
      <c r="H7692" s="67"/>
    </row>
    <row r="7693" spans="1:8" s="2" customFormat="1" x14ac:dyDescent="0.25">
      <c r="A7693" t="s">
        <v>172</v>
      </c>
      <c r="B7693" t="s">
        <v>8598</v>
      </c>
      <c r="C7693"/>
      <c r="D7693"/>
      <c r="E7693" t="s">
        <v>8599</v>
      </c>
      <c r="F7693" s="67"/>
      <c r="G7693" s="67"/>
      <c r="H7693" s="67"/>
    </row>
    <row r="7694" spans="1:8" s="2" customFormat="1" x14ac:dyDescent="0.25">
      <c r="A7694" t="s">
        <v>172</v>
      </c>
      <c r="B7694" t="s">
        <v>8598</v>
      </c>
      <c r="C7694"/>
      <c r="D7694"/>
      <c r="E7694" t="s">
        <v>8600</v>
      </c>
      <c r="F7694" s="67"/>
      <c r="G7694" s="67"/>
      <c r="H7694" s="67"/>
    </row>
    <row r="7695" spans="1:8" s="2" customFormat="1" x14ac:dyDescent="0.25">
      <c r="A7695" t="s">
        <v>172</v>
      </c>
      <c r="B7695" t="s">
        <v>8598</v>
      </c>
      <c r="C7695"/>
      <c r="D7695"/>
      <c r="E7695" t="s">
        <v>8601</v>
      </c>
      <c r="F7695" s="67"/>
      <c r="G7695" s="67"/>
      <c r="H7695" s="67"/>
    </row>
    <row r="7696" spans="1:8" s="2" customFormat="1" x14ac:dyDescent="0.25">
      <c r="A7696" t="s">
        <v>172</v>
      </c>
      <c r="B7696" t="s">
        <v>8598</v>
      </c>
      <c r="C7696"/>
      <c r="D7696"/>
      <c r="E7696" t="s">
        <v>8602</v>
      </c>
      <c r="F7696" s="67"/>
      <c r="G7696" s="67"/>
      <c r="H7696" s="67"/>
    </row>
    <row r="7697" spans="1:8" s="2" customFormat="1" x14ac:dyDescent="0.25">
      <c r="A7697" t="s">
        <v>172</v>
      </c>
      <c r="B7697" t="s">
        <v>8598</v>
      </c>
      <c r="C7697"/>
      <c r="D7697"/>
      <c r="E7697" t="s">
        <v>8603</v>
      </c>
      <c r="F7697" s="67"/>
      <c r="G7697" s="67"/>
      <c r="H7697" s="67"/>
    </row>
    <row r="7698" spans="1:8" s="2" customFormat="1" x14ac:dyDescent="0.25">
      <c r="A7698" t="s">
        <v>172</v>
      </c>
      <c r="B7698" t="s">
        <v>8598</v>
      </c>
      <c r="C7698"/>
      <c r="D7698"/>
      <c r="E7698" t="s">
        <v>8604</v>
      </c>
      <c r="F7698" s="67"/>
      <c r="G7698" s="67"/>
      <c r="H7698" s="67"/>
    </row>
    <row r="7699" spans="1:8" s="2" customFormat="1" x14ac:dyDescent="0.25">
      <c r="A7699" t="s">
        <v>172</v>
      </c>
      <c r="B7699" t="s">
        <v>8598</v>
      </c>
      <c r="C7699"/>
      <c r="D7699"/>
      <c r="E7699" t="s">
        <v>8605</v>
      </c>
      <c r="F7699" s="67"/>
      <c r="G7699" s="67"/>
      <c r="H7699" s="67"/>
    </row>
    <row r="7700" spans="1:8" s="2" customFormat="1" x14ac:dyDescent="0.25">
      <c r="A7700" t="s">
        <v>172</v>
      </c>
      <c r="B7700" t="s">
        <v>8598</v>
      </c>
      <c r="C7700"/>
      <c r="D7700"/>
      <c r="E7700" t="s">
        <v>8606</v>
      </c>
      <c r="F7700" s="67"/>
      <c r="G7700" s="67"/>
      <c r="H7700" s="67"/>
    </row>
    <row r="7701" spans="1:8" s="2" customFormat="1" x14ac:dyDescent="0.25">
      <c r="A7701" t="s">
        <v>172</v>
      </c>
      <c r="B7701" t="s">
        <v>8598</v>
      </c>
      <c r="C7701"/>
      <c r="D7701"/>
      <c r="E7701" t="s">
        <v>8607</v>
      </c>
      <c r="F7701" s="67"/>
      <c r="G7701" s="67"/>
      <c r="H7701" s="67"/>
    </row>
    <row r="7702" spans="1:8" s="2" customFormat="1" x14ac:dyDescent="0.25">
      <c r="A7702" t="s">
        <v>172</v>
      </c>
      <c r="B7702" t="s">
        <v>8598</v>
      </c>
      <c r="C7702"/>
      <c r="D7702"/>
      <c r="E7702" t="s">
        <v>8608</v>
      </c>
      <c r="F7702" s="67"/>
      <c r="G7702" s="67"/>
      <c r="H7702" s="67"/>
    </row>
    <row r="7703" spans="1:8" s="2" customFormat="1" x14ac:dyDescent="0.25">
      <c r="A7703" t="s">
        <v>172</v>
      </c>
      <c r="B7703" t="s">
        <v>8598</v>
      </c>
      <c r="C7703"/>
      <c r="D7703"/>
      <c r="E7703" t="s">
        <v>8609</v>
      </c>
      <c r="F7703" s="67"/>
      <c r="G7703" s="67"/>
      <c r="H7703" s="67"/>
    </row>
    <row r="7704" spans="1:8" s="2" customFormat="1" x14ac:dyDescent="0.25">
      <c r="A7704" t="s">
        <v>172</v>
      </c>
      <c r="B7704" t="s">
        <v>8598</v>
      </c>
      <c r="C7704"/>
      <c r="D7704"/>
      <c r="E7704" t="s">
        <v>8610</v>
      </c>
      <c r="F7704" s="67"/>
      <c r="G7704" s="67"/>
      <c r="H7704" s="67"/>
    </row>
    <row r="7705" spans="1:8" s="2" customFormat="1" x14ac:dyDescent="0.25">
      <c r="A7705" t="s">
        <v>172</v>
      </c>
      <c r="B7705" t="s">
        <v>8598</v>
      </c>
      <c r="C7705"/>
      <c r="D7705"/>
      <c r="E7705" t="s">
        <v>8611</v>
      </c>
      <c r="F7705" s="67"/>
      <c r="G7705" s="67"/>
      <c r="H7705" s="67"/>
    </row>
    <row r="7706" spans="1:8" s="2" customFormat="1" x14ac:dyDescent="0.25">
      <c r="A7706" t="s">
        <v>172</v>
      </c>
      <c r="B7706" t="s">
        <v>8598</v>
      </c>
      <c r="C7706"/>
      <c r="D7706"/>
      <c r="E7706" t="s">
        <v>8612</v>
      </c>
      <c r="F7706" s="67"/>
      <c r="G7706" s="67"/>
      <c r="H7706" s="67"/>
    </row>
    <row r="7707" spans="1:8" s="2" customFormat="1" x14ac:dyDescent="0.25">
      <c r="A7707" t="s">
        <v>172</v>
      </c>
      <c r="B7707" t="s">
        <v>8598</v>
      </c>
      <c r="C7707"/>
      <c r="D7707"/>
      <c r="E7707" t="s">
        <v>8613</v>
      </c>
      <c r="F7707" s="67"/>
      <c r="G7707" s="67"/>
      <c r="H7707" s="67"/>
    </row>
    <row r="7708" spans="1:8" s="2" customFormat="1" x14ac:dyDescent="0.25">
      <c r="A7708" t="s">
        <v>172</v>
      </c>
      <c r="B7708" t="s">
        <v>8598</v>
      </c>
      <c r="C7708"/>
      <c r="D7708"/>
      <c r="E7708" t="s">
        <v>8614</v>
      </c>
      <c r="F7708" s="67"/>
      <c r="G7708" s="67"/>
      <c r="H7708" s="67"/>
    </row>
    <row r="7709" spans="1:8" s="2" customFormat="1" x14ac:dyDescent="0.25">
      <c r="A7709" t="s">
        <v>172</v>
      </c>
      <c r="B7709"/>
      <c r="C7709" t="s">
        <v>544</v>
      </c>
      <c r="D7709"/>
      <c r="E7709" t="s">
        <v>8615</v>
      </c>
      <c r="F7709" s="67"/>
      <c r="G7709" s="67"/>
      <c r="H7709" s="67"/>
    </row>
    <row r="7710" spans="1:8" s="2" customFormat="1" x14ac:dyDescent="0.25">
      <c r="A7710" t="s">
        <v>172</v>
      </c>
      <c r="B7710"/>
      <c r="C7710" t="s">
        <v>544</v>
      </c>
      <c r="D7710"/>
      <c r="E7710" t="s">
        <v>8616</v>
      </c>
      <c r="F7710" s="67"/>
      <c r="G7710" s="67"/>
      <c r="H7710" s="67"/>
    </row>
    <row r="7711" spans="1:8" s="2" customFormat="1" x14ac:dyDescent="0.25">
      <c r="A7711" t="s">
        <v>172</v>
      </c>
      <c r="B7711"/>
      <c r="C7711" t="s">
        <v>544</v>
      </c>
      <c r="D7711"/>
      <c r="E7711" t="s">
        <v>8617</v>
      </c>
      <c r="F7711" s="67"/>
      <c r="G7711" s="67"/>
      <c r="H7711" s="67"/>
    </row>
    <row r="7712" spans="1:8" s="2" customFormat="1" x14ac:dyDescent="0.25">
      <c r="A7712" t="s">
        <v>172</v>
      </c>
      <c r="B7712"/>
      <c r="C7712" t="s">
        <v>544</v>
      </c>
      <c r="D7712"/>
      <c r="E7712" t="s">
        <v>8618</v>
      </c>
      <c r="F7712" s="67"/>
      <c r="G7712" s="67"/>
      <c r="H7712" s="67"/>
    </row>
    <row r="7713" spans="1:8" s="2" customFormat="1" x14ac:dyDescent="0.25">
      <c r="A7713" t="s">
        <v>172</v>
      </c>
      <c r="B7713"/>
      <c r="C7713" t="s">
        <v>544</v>
      </c>
      <c r="D7713"/>
      <c r="E7713" t="s">
        <v>8619</v>
      </c>
      <c r="F7713" s="67"/>
      <c r="G7713" s="67"/>
      <c r="H7713" s="67"/>
    </row>
    <row r="7714" spans="1:8" s="2" customFormat="1" x14ac:dyDescent="0.25">
      <c r="A7714" t="s">
        <v>172</v>
      </c>
      <c r="B7714"/>
      <c r="C7714" t="s">
        <v>544</v>
      </c>
      <c r="D7714"/>
      <c r="E7714" t="s">
        <v>8620</v>
      </c>
      <c r="F7714" s="67"/>
      <c r="G7714" s="67"/>
      <c r="H7714" s="67"/>
    </row>
    <row r="7715" spans="1:8" s="2" customFormat="1" x14ac:dyDescent="0.25">
      <c r="A7715" t="s">
        <v>172</v>
      </c>
      <c r="B7715"/>
      <c r="C7715" t="s">
        <v>544</v>
      </c>
      <c r="D7715"/>
      <c r="E7715" t="s">
        <v>8621</v>
      </c>
      <c r="F7715" s="67"/>
      <c r="G7715" s="67"/>
      <c r="H7715" s="67"/>
    </row>
    <row r="7716" spans="1:8" s="2" customFormat="1" x14ac:dyDescent="0.25">
      <c r="A7716" t="s">
        <v>172</v>
      </c>
      <c r="B7716"/>
      <c r="C7716" t="s">
        <v>544</v>
      </c>
      <c r="D7716"/>
      <c r="E7716" t="s">
        <v>8622</v>
      </c>
      <c r="F7716" s="67"/>
      <c r="G7716" s="67"/>
      <c r="H7716" s="67"/>
    </row>
    <row r="7717" spans="1:8" s="2" customFormat="1" x14ac:dyDescent="0.25">
      <c r="A7717" t="s">
        <v>172</v>
      </c>
      <c r="B7717"/>
      <c r="C7717" t="s">
        <v>544</v>
      </c>
      <c r="D7717"/>
      <c r="E7717" t="s">
        <v>8623</v>
      </c>
      <c r="F7717" s="67"/>
      <c r="G7717" s="67"/>
      <c r="H7717" s="67"/>
    </row>
    <row r="7718" spans="1:8" s="2" customFormat="1" x14ac:dyDescent="0.25">
      <c r="A7718" t="s">
        <v>172</v>
      </c>
      <c r="B7718"/>
      <c r="C7718" t="s">
        <v>544</v>
      </c>
      <c r="D7718"/>
      <c r="E7718" t="s">
        <v>8624</v>
      </c>
      <c r="F7718" s="67"/>
      <c r="G7718" s="67"/>
      <c r="H7718" s="67"/>
    </row>
    <row r="7719" spans="1:8" s="2" customFormat="1" x14ac:dyDescent="0.25">
      <c r="A7719" t="s">
        <v>172</v>
      </c>
      <c r="B7719"/>
      <c r="C7719" t="s">
        <v>544</v>
      </c>
      <c r="D7719"/>
      <c r="E7719" t="s">
        <v>8625</v>
      </c>
      <c r="F7719" s="67"/>
      <c r="G7719" s="67"/>
      <c r="H7719" s="67"/>
    </row>
    <row r="7720" spans="1:8" s="2" customFormat="1" x14ac:dyDescent="0.25">
      <c r="A7720" t="s">
        <v>172</v>
      </c>
      <c r="B7720"/>
      <c r="C7720" t="s">
        <v>544</v>
      </c>
      <c r="D7720"/>
      <c r="E7720" t="s">
        <v>8626</v>
      </c>
      <c r="F7720" s="67"/>
      <c r="G7720" s="67"/>
      <c r="H7720" s="67"/>
    </row>
    <row r="7721" spans="1:8" s="2" customFormat="1" x14ac:dyDescent="0.25">
      <c r="A7721" t="s">
        <v>172</v>
      </c>
      <c r="B7721"/>
      <c r="C7721" t="s">
        <v>544</v>
      </c>
      <c r="D7721"/>
      <c r="E7721" t="s">
        <v>8627</v>
      </c>
      <c r="F7721" s="67"/>
      <c r="G7721" s="67"/>
      <c r="H7721" s="67"/>
    </row>
    <row r="7722" spans="1:8" s="2" customFormat="1" x14ac:dyDescent="0.25">
      <c r="A7722" t="s">
        <v>172</v>
      </c>
      <c r="B7722"/>
      <c r="C7722" t="s">
        <v>544</v>
      </c>
      <c r="D7722"/>
      <c r="E7722" t="s">
        <v>8628</v>
      </c>
      <c r="F7722" s="67"/>
      <c r="G7722" s="67"/>
      <c r="H7722" s="67"/>
    </row>
    <row r="7723" spans="1:8" s="2" customFormat="1" x14ac:dyDescent="0.25">
      <c r="A7723" t="s">
        <v>172</v>
      </c>
      <c r="B7723"/>
      <c r="C7723" t="s">
        <v>544</v>
      </c>
      <c r="D7723"/>
      <c r="E7723" t="s">
        <v>8629</v>
      </c>
      <c r="F7723" s="67"/>
      <c r="G7723" s="67"/>
      <c r="H7723" s="67"/>
    </row>
    <row r="7724" spans="1:8" s="2" customFormat="1" x14ac:dyDescent="0.25">
      <c r="A7724" t="s">
        <v>172</v>
      </c>
      <c r="B7724"/>
      <c r="C7724" t="s">
        <v>544</v>
      </c>
      <c r="D7724"/>
      <c r="E7724" t="s">
        <v>8630</v>
      </c>
      <c r="F7724" s="67"/>
      <c r="G7724" s="67"/>
      <c r="H7724" s="67"/>
    </row>
    <row r="7725" spans="1:8" s="2" customFormat="1" x14ac:dyDescent="0.25">
      <c r="A7725" t="s">
        <v>172</v>
      </c>
      <c r="B7725"/>
      <c r="C7725" t="s">
        <v>544</v>
      </c>
      <c r="D7725"/>
      <c r="E7725" t="s">
        <v>8631</v>
      </c>
      <c r="F7725" s="67"/>
      <c r="G7725" s="67"/>
      <c r="H7725" s="67"/>
    </row>
    <row r="7726" spans="1:8" s="2" customFormat="1" x14ac:dyDescent="0.25">
      <c r="A7726" t="s">
        <v>172</v>
      </c>
      <c r="B7726"/>
      <c r="C7726" t="s">
        <v>544</v>
      </c>
      <c r="D7726"/>
      <c r="E7726" t="s">
        <v>8632</v>
      </c>
      <c r="F7726" s="67"/>
      <c r="G7726" s="67"/>
      <c r="H7726" s="67"/>
    </row>
    <row r="7727" spans="1:8" s="2" customFormat="1" x14ac:dyDescent="0.25">
      <c r="A7727" t="s">
        <v>172</v>
      </c>
      <c r="B7727"/>
      <c r="C7727" t="s">
        <v>544</v>
      </c>
      <c r="D7727"/>
      <c r="E7727" t="s">
        <v>8633</v>
      </c>
      <c r="F7727" s="67"/>
      <c r="G7727" s="67"/>
      <c r="H7727" s="67"/>
    </row>
    <row r="7728" spans="1:8" s="2" customFormat="1" x14ac:dyDescent="0.25">
      <c r="A7728" t="s">
        <v>172</v>
      </c>
      <c r="B7728"/>
      <c r="C7728" t="s">
        <v>544</v>
      </c>
      <c r="D7728"/>
      <c r="E7728" t="s">
        <v>8634</v>
      </c>
      <c r="F7728" s="67"/>
      <c r="G7728" s="67"/>
      <c r="H7728" s="67"/>
    </row>
    <row r="7729" spans="1:8" s="2" customFormat="1" x14ac:dyDescent="0.25">
      <c r="A7729" t="s">
        <v>172</v>
      </c>
      <c r="B7729"/>
      <c r="C7729" t="s">
        <v>544</v>
      </c>
      <c r="D7729"/>
      <c r="E7729" t="s">
        <v>8635</v>
      </c>
      <c r="F7729" s="67"/>
      <c r="G7729" s="67"/>
      <c r="H7729" s="67"/>
    </row>
    <row r="7730" spans="1:8" s="2" customFormat="1" x14ac:dyDescent="0.25">
      <c r="A7730" t="s">
        <v>172</v>
      </c>
      <c r="B7730"/>
      <c r="C7730" t="s">
        <v>546</v>
      </c>
      <c r="D7730"/>
      <c r="E7730" t="s">
        <v>8636</v>
      </c>
      <c r="F7730" s="67"/>
      <c r="G7730" s="67"/>
      <c r="H7730" s="67"/>
    </row>
    <row r="7731" spans="1:8" s="2" customFormat="1" x14ac:dyDescent="0.25">
      <c r="A7731" t="s">
        <v>172</v>
      </c>
      <c r="B7731"/>
      <c r="C7731" t="s">
        <v>546</v>
      </c>
      <c r="D7731"/>
      <c r="E7731" t="s">
        <v>8637</v>
      </c>
      <c r="F7731" s="67"/>
      <c r="G7731" s="67"/>
      <c r="H7731" s="67"/>
    </row>
    <row r="7732" spans="1:8" s="2" customFormat="1" x14ac:dyDescent="0.25">
      <c r="A7732" t="s">
        <v>172</v>
      </c>
      <c r="B7732"/>
      <c r="C7732" t="s">
        <v>546</v>
      </c>
      <c r="D7732"/>
      <c r="E7732" t="s">
        <v>8638</v>
      </c>
      <c r="F7732" s="67"/>
      <c r="G7732" s="67"/>
      <c r="H7732" s="67"/>
    </row>
    <row r="7733" spans="1:8" s="2" customFormat="1" x14ac:dyDescent="0.25">
      <c r="A7733" t="s">
        <v>172</v>
      </c>
      <c r="B7733"/>
      <c r="C7733" t="s">
        <v>546</v>
      </c>
      <c r="D7733"/>
      <c r="E7733" t="s">
        <v>8639</v>
      </c>
      <c r="F7733" s="67"/>
      <c r="G7733" s="67"/>
      <c r="H7733" s="67"/>
    </row>
    <row r="7734" spans="1:8" s="2" customFormat="1" x14ac:dyDescent="0.25">
      <c r="A7734" t="s">
        <v>172</v>
      </c>
      <c r="B7734"/>
      <c r="C7734" t="s">
        <v>546</v>
      </c>
      <c r="D7734"/>
      <c r="E7734" t="s">
        <v>8640</v>
      </c>
      <c r="F7734" s="67"/>
      <c r="G7734" s="67"/>
      <c r="H7734" s="67"/>
    </row>
    <row r="7735" spans="1:8" s="2" customFormat="1" x14ac:dyDescent="0.25">
      <c r="A7735" t="s">
        <v>172</v>
      </c>
      <c r="B7735"/>
      <c r="C7735" t="s">
        <v>546</v>
      </c>
      <c r="D7735"/>
      <c r="E7735" t="s">
        <v>8641</v>
      </c>
      <c r="F7735" s="67"/>
      <c r="G7735" s="67"/>
      <c r="H7735" s="67"/>
    </row>
    <row r="7736" spans="1:8" s="2" customFormat="1" x14ac:dyDescent="0.25">
      <c r="A7736" t="s">
        <v>172</v>
      </c>
      <c r="B7736"/>
      <c r="C7736" t="s">
        <v>546</v>
      </c>
      <c r="D7736"/>
      <c r="E7736" t="s">
        <v>8642</v>
      </c>
      <c r="F7736" s="67"/>
      <c r="G7736" s="67"/>
      <c r="H7736" s="67"/>
    </row>
    <row r="7737" spans="1:8" s="2" customFormat="1" x14ac:dyDescent="0.25">
      <c r="A7737" t="s">
        <v>172</v>
      </c>
      <c r="B7737"/>
      <c r="C7737" t="s">
        <v>546</v>
      </c>
      <c r="D7737"/>
      <c r="E7737" t="s">
        <v>8643</v>
      </c>
      <c r="F7737" s="67"/>
      <c r="G7737" s="67"/>
      <c r="H7737" s="67"/>
    </row>
    <row r="7738" spans="1:8" s="2" customFormat="1" x14ac:dyDescent="0.25">
      <c r="A7738" t="s">
        <v>172</v>
      </c>
      <c r="B7738"/>
      <c r="C7738" t="s">
        <v>546</v>
      </c>
      <c r="D7738"/>
      <c r="E7738" t="s">
        <v>8644</v>
      </c>
      <c r="F7738" s="67"/>
      <c r="G7738" s="67"/>
      <c r="H7738" s="67"/>
    </row>
    <row r="7739" spans="1:8" s="2" customFormat="1" x14ac:dyDescent="0.25">
      <c r="A7739" t="s">
        <v>172</v>
      </c>
      <c r="B7739"/>
      <c r="C7739" t="s">
        <v>546</v>
      </c>
      <c r="D7739"/>
      <c r="E7739" t="s">
        <v>8645</v>
      </c>
      <c r="F7739" s="67"/>
      <c r="G7739" s="67"/>
      <c r="H7739" s="67"/>
    </row>
    <row r="7740" spans="1:8" s="2" customFormat="1" x14ac:dyDescent="0.25">
      <c r="A7740" t="s">
        <v>172</v>
      </c>
      <c r="B7740"/>
      <c r="C7740" t="s">
        <v>546</v>
      </c>
      <c r="D7740"/>
      <c r="E7740" t="s">
        <v>8646</v>
      </c>
      <c r="F7740" s="67"/>
      <c r="G7740" s="67"/>
      <c r="H7740" s="67"/>
    </row>
    <row r="7741" spans="1:8" s="2" customFormat="1" x14ac:dyDescent="0.25">
      <c r="A7741" t="s">
        <v>172</v>
      </c>
      <c r="B7741"/>
      <c r="C7741" t="s">
        <v>555</v>
      </c>
      <c r="D7741"/>
      <c r="E7741" t="s">
        <v>8647</v>
      </c>
      <c r="F7741" s="67"/>
      <c r="G7741" s="67"/>
      <c r="H7741" s="67"/>
    </row>
    <row r="7742" spans="1:8" s="2" customFormat="1" x14ac:dyDescent="0.25">
      <c r="A7742" t="s">
        <v>172</v>
      </c>
      <c r="B7742"/>
      <c r="C7742" t="s">
        <v>555</v>
      </c>
      <c r="D7742"/>
      <c r="E7742" t="s">
        <v>8648</v>
      </c>
      <c r="F7742" s="67"/>
      <c r="G7742" s="67"/>
      <c r="H7742" s="67"/>
    </row>
    <row r="7743" spans="1:8" s="2" customFormat="1" x14ac:dyDescent="0.25">
      <c r="A7743" t="s">
        <v>172</v>
      </c>
      <c r="B7743"/>
      <c r="C7743" t="s">
        <v>555</v>
      </c>
      <c r="D7743"/>
      <c r="E7743" t="s">
        <v>8649</v>
      </c>
      <c r="F7743" s="67"/>
      <c r="G7743" s="67"/>
      <c r="H7743" s="67"/>
    </row>
    <row r="7744" spans="1:8" s="2" customFormat="1" x14ac:dyDescent="0.25">
      <c r="A7744" t="s">
        <v>172</v>
      </c>
      <c r="B7744"/>
      <c r="C7744" t="s">
        <v>555</v>
      </c>
      <c r="D7744"/>
      <c r="E7744" t="s">
        <v>8650</v>
      </c>
      <c r="F7744" s="67"/>
      <c r="G7744" s="67"/>
      <c r="H7744" s="67"/>
    </row>
    <row r="7745" spans="1:8" s="2" customFormat="1" x14ac:dyDescent="0.25">
      <c r="A7745" t="s">
        <v>172</v>
      </c>
      <c r="B7745"/>
      <c r="C7745" t="s">
        <v>555</v>
      </c>
      <c r="D7745"/>
      <c r="E7745" t="s">
        <v>8651</v>
      </c>
      <c r="F7745" s="67"/>
      <c r="G7745" s="67"/>
      <c r="H7745" s="67"/>
    </row>
    <row r="7746" spans="1:8" s="2" customFormat="1" x14ac:dyDescent="0.25">
      <c r="A7746" t="s">
        <v>172</v>
      </c>
      <c r="B7746"/>
      <c r="C7746" t="s">
        <v>555</v>
      </c>
      <c r="D7746"/>
      <c r="E7746" t="s">
        <v>8652</v>
      </c>
      <c r="F7746" s="67"/>
      <c r="G7746" s="67"/>
      <c r="H7746" s="67"/>
    </row>
    <row r="7747" spans="1:8" s="2" customFormat="1" x14ac:dyDescent="0.25">
      <c r="A7747" t="s">
        <v>172</v>
      </c>
      <c r="B7747"/>
      <c r="C7747" t="s">
        <v>555</v>
      </c>
      <c r="D7747"/>
      <c r="E7747" t="s">
        <v>8653</v>
      </c>
      <c r="F7747" s="67"/>
      <c r="G7747" s="67"/>
      <c r="H7747" s="67"/>
    </row>
    <row r="7748" spans="1:8" s="2" customFormat="1" x14ac:dyDescent="0.25">
      <c r="A7748" t="s">
        <v>172</v>
      </c>
      <c r="B7748"/>
      <c r="C7748" t="s">
        <v>555</v>
      </c>
      <c r="D7748"/>
      <c r="E7748" t="s">
        <v>8654</v>
      </c>
      <c r="F7748" s="67"/>
      <c r="G7748" s="67"/>
      <c r="H7748" s="67"/>
    </row>
    <row r="7749" spans="1:8" s="2" customFormat="1" x14ac:dyDescent="0.25">
      <c r="A7749" t="s">
        <v>172</v>
      </c>
      <c r="B7749"/>
      <c r="C7749" t="s">
        <v>555</v>
      </c>
      <c r="D7749"/>
      <c r="E7749" t="s">
        <v>8655</v>
      </c>
      <c r="F7749" s="67"/>
      <c r="G7749" s="67"/>
      <c r="H7749" s="67"/>
    </row>
    <row r="7750" spans="1:8" s="2" customFormat="1" x14ac:dyDescent="0.25">
      <c r="A7750" t="s">
        <v>172</v>
      </c>
      <c r="B7750"/>
      <c r="C7750" t="s">
        <v>555</v>
      </c>
      <c r="D7750"/>
      <c r="E7750" t="s">
        <v>8656</v>
      </c>
      <c r="F7750" s="67"/>
      <c r="G7750" s="67"/>
      <c r="H7750" s="67"/>
    </row>
    <row r="7751" spans="1:8" s="2" customFormat="1" x14ac:dyDescent="0.25">
      <c r="A7751" t="s">
        <v>172</v>
      </c>
      <c r="B7751"/>
      <c r="C7751" t="s">
        <v>555</v>
      </c>
      <c r="D7751"/>
      <c r="E7751" t="s">
        <v>8657</v>
      </c>
      <c r="F7751" s="67"/>
      <c r="G7751" s="67"/>
      <c r="H7751" s="67"/>
    </row>
    <row r="7752" spans="1:8" s="2" customFormat="1" x14ac:dyDescent="0.25">
      <c r="A7752" t="s">
        <v>172</v>
      </c>
      <c r="B7752"/>
      <c r="C7752" t="s">
        <v>555</v>
      </c>
      <c r="D7752"/>
      <c r="E7752" t="s">
        <v>8658</v>
      </c>
      <c r="F7752" s="67"/>
      <c r="G7752" s="67"/>
      <c r="H7752" s="67"/>
    </row>
    <row r="7753" spans="1:8" s="2" customFormat="1" x14ac:dyDescent="0.25">
      <c r="A7753" t="s">
        <v>172</v>
      </c>
      <c r="B7753"/>
      <c r="C7753" t="s">
        <v>555</v>
      </c>
      <c r="D7753"/>
      <c r="E7753" t="s">
        <v>8659</v>
      </c>
      <c r="F7753" s="67"/>
      <c r="G7753" s="67"/>
      <c r="H7753" s="67"/>
    </row>
    <row r="7754" spans="1:8" s="2" customFormat="1" x14ac:dyDescent="0.25">
      <c r="A7754" t="s">
        <v>172</v>
      </c>
      <c r="B7754"/>
      <c r="C7754" t="s">
        <v>555</v>
      </c>
      <c r="D7754"/>
      <c r="E7754" t="s">
        <v>8660</v>
      </c>
      <c r="F7754" s="67"/>
      <c r="G7754" s="67"/>
      <c r="H7754" s="67"/>
    </row>
    <row r="7755" spans="1:8" s="2" customFormat="1" x14ac:dyDescent="0.25">
      <c r="A7755" t="s">
        <v>172</v>
      </c>
      <c r="B7755"/>
      <c r="C7755" t="s">
        <v>555</v>
      </c>
      <c r="D7755"/>
      <c r="E7755" t="s">
        <v>8661</v>
      </c>
      <c r="F7755" s="67"/>
      <c r="G7755" s="67"/>
      <c r="H7755" s="67"/>
    </row>
    <row r="7756" spans="1:8" s="2" customFormat="1" x14ac:dyDescent="0.25">
      <c r="A7756" t="s">
        <v>172</v>
      </c>
      <c r="B7756"/>
      <c r="C7756" t="s">
        <v>555</v>
      </c>
      <c r="D7756"/>
      <c r="E7756" t="s">
        <v>8662</v>
      </c>
      <c r="F7756" s="67"/>
      <c r="G7756" s="67"/>
      <c r="H7756" s="67"/>
    </row>
    <row r="7757" spans="1:8" s="2" customFormat="1" x14ac:dyDescent="0.25">
      <c r="A7757" t="s">
        <v>172</v>
      </c>
      <c r="B7757"/>
      <c r="C7757" t="s">
        <v>555</v>
      </c>
      <c r="D7757"/>
      <c r="E7757" t="s">
        <v>8663</v>
      </c>
      <c r="F7757" s="67"/>
      <c r="G7757" s="67"/>
      <c r="H7757" s="67"/>
    </row>
    <row r="7758" spans="1:8" s="2" customFormat="1" x14ac:dyDescent="0.25">
      <c r="A7758" t="s">
        <v>172</v>
      </c>
      <c r="B7758"/>
      <c r="C7758" t="s">
        <v>555</v>
      </c>
      <c r="D7758"/>
      <c r="E7758" t="s">
        <v>8664</v>
      </c>
      <c r="F7758" s="67"/>
      <c r="G7758" s="67"/>
      <c r="H7758" s="67"/>
    </row>
    <row r="7759" spans="1:8" s="2" customFormat="1" x14ac:dyDescent="0.25">
      <c r="A7759" t="s">
        <v>172</v>
      </c>
      <c r="B7759"/>
      <c r="C7759" t="s">
        <v>555</v>
      </c>
      <c r="D7759"/>
      <c r="E7759" t="s">
        <v>8665</v>
      </c>
      <c r="F7759" s="67"/>
      <c r="G7759" s="67"/>
      <c r="H7759" s="67"/>
    </row>
    <row r="7760" spans="1:8" s="2" customFormat="1" x14ac:dyDescent="0.25">
      <c r="A7760" t="s">
        <v>172</v>
      </c>
      <c r="B7760"/>
      <c r="C7760" t="s">
        <v>555</v>
      </c>
      <c r="D7760"/>
      <c r="E7760" t="s">
        <v>8666</v>
      </c>
      <c r="F7760" s="67"/>
      <c r="G7760" s="67"/>
      <c r="H7760" s="67"/>
    </row>
    <row r="7761" spans="1:8" s="2" customFormat="1" x14ac:dyDescent="0.25">
      <c r="A7761" t="s">
        <v>172</v>
      </c>
      <c r="B7761"/>
      <c r="C7761" t="s">
        <v>555</v>
      </c>
      <c r="D7761"/>
      <c r="E7761" t="s">
        <v>8667</v>
      </c>
      <c r="F7761" s="67"/>
      <c r="G7761" s="67"/>
      <c r="H7761" s="67"/>
    </row>
    <row r="7762" spans="1:8" s="2" customFormat="1" x14ac:dyDescent="0.25">
      <c r="A7762" t="s">
        <v>172</v>
      </c>
      <c r="B7762"/>
      <c r="C7762" t="s">
        <v>555</v>
      </c>
      <c r="D7762"/>
      <c r="E7762" t="s">
        <v>8668</v>
      </c>
      <c r="F7762" s="67"/>
      <c r="G7762" s="67"/>
      <c r="H7762" s="67"/>
    </row>
    <row r="7763" spans="1:8" s="2" customFormat="1" x14ac:dyDescent="0.25">
      <c r="A7763" t="s">
        <v>172</v>
      </c>
      <c r="B7763"/>
      <c r="C7763" t="s">
        <v>555</v>
      </c>
      <c r="D7763"/>
      <c r="E7763" t="s">
        <v>8669</v>
      </c>
      <c r="F7763" s="67"/>
      <c r="G7763" s="67"/>
      <c r="H7763" s="67"/>
    </row>
    <row r="7764" spans="1:8" s="2" customFormat="1" x14ac:dyDescent="0.25">
      <c r="A7764" t="s">
        <v>172</v>
      </c>
      <c r="B7764"/>
      <c r="C7764" t="s">
        <v>555</v>
      </c>
      <c r="D7764"/>
      <c r="E7764" t="s">
        <v>8670</v>
      </c>
      <c r="F7764" s="67"/>
      <c r="G7764" s="67"/>
      <c r="H7764" s="67"/>
    </row>
    <row r="7765" spans="1:8" s="2" customFormat="1" x14ac:dyDescent="0.25">
      <c r="A7765" t="s">
        <v>172</v>
      </c>
      <c r="B7765"/>
      <c r="C7765" t="s">
        <v>555</v>
      </c>
      <c r="D7765"/>
      <c r="E7765" t="s">
        <v>8671</v>
      </c>
      <c r="F7765" s="67"/>
      <c r="G7765" s="67"/>
      <c r="H7765" s="67"/>
    </row>
    <row r="7766" spans="1:8" s="2" customFormat="1" x14ac:dyDescent="0.25">
      <c r="A7766" t="s">
        <v>172</v>
      </c>
      <c r="B7766"/>
      <c r="C7766" t="s">
        <v>555</v>
      </c>
      <c r="D7766"/>
      <c r="E7766" t="s">
        <v>8672</v>
      </c>
      <c r="F7766" s="67"/>
      <c r="G7766" s="67"/>
      <c r="H7766" s="67"/>
    </row>
    <row r="7767" spans="1:8" s="2" customFormat="1" x14ac:dyDescent="0.25">
      <c r="A7767" t="s">
        <v>172</v>
      </c>
      <c r="B7767"/>
      <c r="C7767" t="s">
        <v>558</v>
      </c>
      <c r="D7767"/>
      <c r="E7767" t="s">
        <v>8673</v>
      </c>
      <c r="F7767" s="67"/>
      <c r="G7767" s="67"/>
      <c r="H7767" s="67"/>
    </row>
    <row r="7768" spans="1:8" s="2" customFormat="1" x14ac:dyDescent="0.25">
      <c r="A7768" t="s">
        <v>172</v>
      </c>
      <c r="B7768"/>
      <c r="C7768" t="s">
        <v>558</v>
      </c>
      <c r="D7768"/>
      <c r="E7768" t="s">
        <v>8674</v>
      </c>
      <c r="F7768" s="67"/>
      <c r="G7768" s="67"/>
      <c r="H7768" s="67"/>
    </row>
    <row r="7769" spans="1:8" s="2" customFormat="1" x14ac:dyDescent="0.25">
      <c r="A7769" t="s">
        <v>172</v>
      </c>
      <c r="B7769"/>
      <c r="C7769" t="s">
        <v>558</v>
      </c>
      <c r="D7769"/>
      <c r="E7769" t="s">
        <v>8675</v>
      </c>
      <c r="F7769" s="67"/>
      <c r="G7769" s="67"/>
      <c r="H7769" s="67"/>
    </row>
    <row r="7770" spans="1:8" s="2" customFormat="1" x14ac:dyDescent="0.25">
      <c r="A7770" t="s">
        <v>172</v>
      </c>
      <c r="B7770"/>
      <c r="C7770" t="s">
        <v>558</v>
      </c>
      <c r="D7770"/>
      <c r="E7770" t="s">
        <v>8676</v>
      </c>
      <c r="F7770" s="67"/>
      <c r="G7770" s="67"/>
      <c r="H7770" s="67"/>
    </row>
    <row r="7771" spans="1:8" s="2" customFormat="1" x14ac:dyDescent="0.25">
      <c r="A7771" t="s">
        <v>172</v>
      </c>
      <c r="B7771"/>
      <c r="C7771" t="s">
        <v>558</v>
      </c>
      <c r="D7771"/>
      <c r="E7771" t="s">
        <v>8677</v>
      </c>
      <c r="F7771" s="67"/>
      <c r="G7771" s="67"/>
      <c r="H7771" s="67"/>
    </row>
    <row r="7772" spans="1:8" s="2" customFormat="1" x14ac:dyDescent="0.25">
      <c r="A7772" t="s">
        <v>172</v>
      </c>
      <c r="B7772"/>
      <c r="C7772" t="s">
        <v>558</v>
      </c>
      <c r="D7772"/>
      <c r="E7772" t="s">
        <v>8678</v>
      </c>
      <c r="F7772" s="67"/>
      <c r="G7772" s="67"/>
      <c r="H7772" s="67"/>
    </row>
    <row r="7773" spans="1:8" s="2" customFormat="1" x14ac:dyDescent="0.25">
      <c r="A7773" t="s">
        <v>172</v>
      </c>
      <c r="B7773"/>
      <c r="C7773" t="s">
        <v>558</v>
      </c>
      <c r="D7773"/>
      <c r="E7773" t="s">
        <v>8679</v>
      </c>
      <c r="F7773" s="67"/>
      <c r="G7773" s="67"/>
      <c r="H7773" s="67"/>
    </row>
    <row r="7774" spans="1:8" s="2" customFormat="1" x14ac:dyDescent="0.25">
      <c r="A7774" t="s">
        <v>172</v>
      </c>
      <c r="B7774"/>
      <c r="C7774" t="s">
        <v>558</v>
      </c>
      <c r="D7774"/>
      <c r="E7774" t="s">
        <v>8680</v>
      </c>
      <c r="F7774" s="67"/>
      <c r="G7774" s="67"/>
      <c r="H7774" s="67"/>
    </row>
    <row r="7775" spans="1:8" s="2" customFormat="1" x14ac:dyDescent="0.25">
      <c r="A7775" t="s">
        <v>172</v>
      </c>
      <c r="B7775"/>
      <c r="C7775" t="s">
        <v>558</v>
      </c>
      <c r="D7775"/>
      <c r="E7775" t="s">
        <v>8681</v>
      </c>
      <c r="F7775" s="67"/>
      <c r="G7775" s="67"/>
      <c r="H7775" s="67"/>
    </row>
    <row r="7776" spans="1:8" s="2" customFormat="1" x14ac:dyDescent="0.25">
      <c r="A7776" t="s">
        <v>172</v>
      </c>
      <c r="B7776"/>
      <c r="C7776" t="s">
        <v>558</v>
      </c>
      <c r="D7776"/>
      <c r="E7776" t="s">
        <v>8682</v>
      </c>
      <c r="F7776" s="67"/>
      <c r="G7776" s="67"/>
      <c r="H7776" s="67"/>
    </row>
    <row r="7777" spans="1:8" s="2" customFormat="1" x14ac:dyDescent="0.25">
      <c r="A7777" t="s">
        <v>172</v>
      </c>
      <c r="B7777"/>
      <c r="C7777" t="s">
        <v>561</v>
      </c>
      <c r="D7777"/>
      <c r="E7777" t="s">
        <v>8683</v>
      </c>
      <c r="F7777" s="67"/>
      <c r="G7777" s="67"/>
      <c r="H7777" s="67"/>
    </row>
    <row r="7778" spans="1:8" s="2" customFormat="1" x14ac:dyDescent="0.25">
      <c r="A7778" t="s">
        <v>172</v>
      </c>
      <c r="B7778"/>
      <c r="C7778" t="s">
        <v>561</v>
      </c>
      <c r="D7778"/>
      <c r="E7778" t="s">
        <v>8684</v>
      </c>
      <c r="F7778" s="67"/>
      <c r="G7778" s="67"/>
      <c r="H7778" s="67"/>
    </row>
    <row r="7779" spans="1:8" s="2" customFormat="1" x14ac:dyDescent="0.25">
      <c r="A7779" t="s">
        <v>172</v>
      </c>
      <c r="B7779"/>
      <c r="C7779" t="s">
        <v>561</v>
      </c>
      <c r="D7779"/>
      <c r="E7779" t="s">
        <v>8685</v>
      </c>
      <c r="F7779" s="67"/>
      <c r="G7779" s="67"/>
      <c r="H7779" s="67"/>
    </row>
    <row r="7780" spans="1:8" s="2" customFormat="1" x14ac:dyDescent="0.25">
      <c r="A7780" t="s">
        <v>172</v>
      </c>
      <c r="B7780"/>
      <c r="C7780" t="s">
        <v>561</v>
      </c>
      <c r="D7780"/>
      <c r="E7780" t="s">
        <v>8686</v>
      </c>
      <c r="F7780" s="67"/>
      <c r="G7780" s="67"/>
      <c r="H7780" s="67"/>
    </row>
    <row r="7781" spans="1:8" s="2" customFormat="1" x14ac:dyDescent="0.25">
      <c r="A7781" t="s">
        <v>172</v>
      </c>
      <c r="B7781"/>
      <c r="C7781" t="s">
        <v>561</v>
      </c>
      <c r="D7781"/>
      <c r="E7781" t="s">
        <v>8687</v>
      </c>
      <c r="F7781" s="67"/>
      <c r="G7781" s="67"/>
      <c r="H7781" s="67"/>
    </row>
    <row r="7782" spans="1:8" s="2" customFormat="1" x14ac:dyDescent="0.25">
      <c r="A7782" t="s">
        <v>172</v>
      </c>
      <c r="B7782"/>
      <c r="C7782" t="s">
        <v>561</v>
      </c>
      <c r="D7782"/>
      <c r="E7782" t="s">
        <v>8688</v>
      </c>
      <c r="F7782" s="67"/>
      <c r="G7782" s="67"/>
      <c r="H7782" s="67"/>
    </row>
    <row r="7783" spans="1:8" s="2" customFormat="1" x14ac:dyDescent="0.25">
      <c r="A7783" t="s">
        <v>172</v>
      </c>
      <c r="B7783"/>
      <c r="C7783" t="s">
        <v>561</v>
      </c>
      <c r="D7783"/>
      <c r="E7783" t="s">
        <v>8689</v>
      </c>
      <c r="F7783" s="67"/>
      <c r="G7783" s="67"/>
      <c r="H7783" s="67"/>
    </row>
    <row r="7784" spans="1:8" s="2" customFormat="1" x14ac:dyDescent="0.25">
      <c r="A7784" t="s">
        <v>172</v>
      </c>
      <c r="B7784"/>
      <c r="C7784" t="s">
        <v>561</v>
      </c>
      <c r="D7784"/>
      <c r="E7784" t="s">
        <v>8690</v>
      </c>
      <c r="F7784" s="67"/>
      <c r="G7784" s="67"/>
      <c r="H7784" s="67"/>
    </row>
    <row r="7785" spans="1:8" s="2" customFormat="1" x14ac:dyDescent="0.25">
      <c r="A7785" t="s">
        <v>172</v>
      </c>
      <c r="B7785"/>
      <c r="C7785" t="s">
        <v>561</v>
      </c>
      <c r="D7785"/>
      <c r="E7785" t="s">
        <v>8691</v>
      </c>
      <c r="F7785" s="67"/>
      <c r="G7785" s="67"/>
      <c r="H7785" s="67"/>
    </row>
    <row r="7786" spans="1:8" s="2" customFormat="1" x14ac:dyDescent="0.25">
      <c r="A7786" t="s">
        <v>172</v>
      </c>
      <c r="B7786"/>
      <c r="C7786" t="s">
        <v>561</v>
      </c>
      <c r="D7786"/>
      <c r="E7786" t="s">
        <v>8692</v>
      </c>
      <c r="F7786" s="67"/>
      <c r="G7786" s="67"/>
      <c r="H7786" s="67"/>
    </row>
    <row r="7787" spans="1:8" s="2" customFormat="1" x14ac:dyDescent="0.25">
      <c r="A7787" t="s">
        <v>172</v>
      </c>
      <c r="B7787"/>
      <c r="C7787" t="s">
        <v>561</v>
      </c>
      <c r="D7787"/>
      <c r="E7787" t="s">
        <v>8693</v>
      </c>
      <c r="F7787" s="67"/>
      <c r="G7787" s="67"/>
      <c r="H7787" s="67"/>
    </row>
    <row r="7788" spans="1:8" s="2" customFormat="1" x14ac:dyDescent="0.25">
      <c r="A7788" t="s">
        <v>172</v>
      </c>
      <c r="B7788"/>
      <c r="C7788" t="s">
        <v>561</v>
      </c>
      <c r="D7788"/>
      <c r="E7788" t="s">
        <v>8694</v>
      </c>
      <c r="F7788" s="67"/>
      <c r="G7788" s="67"/>
      <c r="H7788" s="67"/>
    </row>
    <row r="7789" spans="1:8" s="2" customFormat="1" x14ac:dyDescent="0.25">
      <c r="A7789" t="s">
        <v>172</v>
      </c>
      <c r="B7789"/>
      <c r="C7789" t="s">
        <v>563</v>
      </c>
      <c r="D7789"/>
      <c r="E7789" t="s">
        <v>8695</v>
      </c>
      <c r="F7789" s="67"/>
      <c r="G7789" s="67"/>
      <c r="H7789" s="67"/>
    </row>
    <row r="7790" spans="1:8" s="2" customFormat="1" x14ac:dyDescent="0.25">
      <c r="A7790" t="s">
        <v>172</v>
      </c>
      <c r="B7790"/>
      <c r="C7790" t="s">
        <v>563</v>
      </c>
      <c r="D7790"/>
      <c r="E7790" t="s">
        <v>8696</v>
      </c>
      <c r="F7790" s="67"/>
      <c r="G7790" s="67"/>
      <c r="H7790" s="67"/>
    </row>
    <row r="7791" spans="1:8" s="2" customFormat="1" x14ac:dyDescent="0.25">
      <c r="A7791" t="s">
        <v>172</v>
      </c>
      <c r="B7791"/>
      <c r="C7791" t="s">
        <v>563</v>
      </c>
      <c r="D7791"/>
      <c r="E7791" t="s">
        <v>8697</v>
      </c>
      <c r="F7791" s="67"/>
      <c r="G7791" s="67"/>
      <c r="H7791" s="67"/>
    </row>
    <row r="7792" spans="1:8" s="2" customFormat="1" x14ac:dyDescent="0.25">
      <c r="A7792" t="s">
        <v>172</v>
      </c>
      <c r="B7792"/>
      <c r="C7792" t="s">
        <v>563</v>
      </c>
      <c r="D7792"/>
      <c r="E7792" t="s">
        <v>8698</v>
      </c>
      <c r="F7792" s="67"/>
      <c r="G7792" s="67"/>
      <c r="H7792" s="67"/>
    </row>
    <row r="7793" spans="1:8" s="2" customFormat="1" x14ac:dyDescent="0.25">
      <c r="A7793" t="s">
        <v>172</v>
      </c>
      <c r="B7793"/>
      <c r="C7793" t="s">
        <v>563</v>
      </c>
      <c r="D7793"/>
      <c r="E7793" t="s">
        <v>8699</v>
      </c>
      <c r="F7793" s="67"/>
      <c r="G7793" s="67"/>
      <c r="H7793" s="67"/>
    </row>
    <row r="7794" spans="1:8" s="2" customFormat="1" x14ac:dyDescent="0.25">
      <c r="A7794" t="s">
        <v>172</v>
      </c>
      <c r="B7794"/>
      <c r="C7794" t="s">
        <v>563</v>
      </c>
      <c r="D7794"/>
      <c r="E7794" t="s">
        <v>8700</v>
      </c>
      <c r="F7794" s="67"/>
      <c r="G7794" s="67"/>
      <c r="H7794" s="67"/>
    </row>
    <row r="7795" spans="1:8" s="2" customFormat="1" x14ac:dyDescent="0.25">
      <c r="A7795" t="s">
        <v>172</v>
      </c>
      <c r="B7795"/>
      <c r="C7795" t="s">
        <v>563</v>
      </c>
      <c r="D7795"/>
      <c r="E7795" t="s">
        <v>8701</v>
      </c>
      <c r="F7795" s="67"/>
      <c r="G7795" s="67"/>
      <c r="H7795" s="67"/>
    </row>
    <row r="7796" spans="1:8" s="2" customFormat="1" x14ac:dyDescent="0.25">
      <c r="A7796" t="s">
        <v>172</v>
      </c>
      <c r="B7796"/>
      <c r="C7796" t="s">
        <v>563</v>
      </c>
      <c r="D7796"/>
      <c r="E7796" t="s">
        <v>8702</v>
      </c>
      <c r="F7796" s="67"/>
      <c r="G7796" s="67"/>
      <c r="H7796" s="67"/>
    </row>
    <row r="7797" spans="1:8" s="2" customFormat="1" x14ac:dyDescent="0.25">
      <c r="A7797" t="s">
        <v>172</v>
      </c>
      <c r="B7797"/>
      <c r="C7797" t="s">
        <v>563</v>
      </c>
      <c r="D7797"/>
      <c r="E7797" t="s">
        <v>8703</v>
      </c>
      <c r="F7797" s="67"/>
      <c r="G7797" s="67"/>
      <c r="H7797" s="67"/>
    </row>
    <row r="7798" spans="1:8" s="2" customFormat="1" x14ac:dyDescent="0.25">
      <c r="A7798" t="s">
        <v>172</v>
      </c>
      <c r="B7798"/>
      <c r="C7798" t="s">
        <v>563</v>
      </c>
      <c r="D7798"/>
      <c r="E7798" t="s">
        <v>8704</v>
      </c>
      <c r="F7798" s="67"/>
      <c r="G7798" s="67"/>
      <c r="H7798" s="67"/>
    </row>
    <row r="7799" spans="1:8" s="2" customFormat="1" x14ac:dyDescent="0.25">
      <c r="A7799" t="s">
        <v>172</v>
      </c>
      <c r="B7799"/>
      <c r="C7799" t="s">
        <v>563</v>
      </c>
      <c r="D7799"/>
      <c r="E7799" t="s">
        <v>8705</v>
      </c>
      <c r="F7799" s="67"/>
      <c r="G7799" s="67"/>
      <c r="H7799" s="67"/>
    </row>
    <row r="7800" spans="1:8" s="2" customFormat="1" x14ac:dyDescent="0.25">
      <c r="A7800" t="s">
        <v>172</v>
      </c>
      <c r="B7800"/>
      <c r="C7800" t="s">
        <v>563</v>
      </c>
      <c r="D7800"/>
      <c r="E7800" t="s">
        <v>8706</v>
      </c>
      <c r="F7800" s="67"/>
      <c r="G7800" s="67"/>
      <c r="H7800" s="67"/>
    </row>
    <row r="7801" spans="1:8" s="2" customFormat="1" x14ac:dyDescent="0.25">
      <c r="A7801" t="s">
        <v>172</v>
      </c>
      <c r="B7801"/>
      <c r="C7801" t="s">
        <v>563</v>
      </c>
      <c r="D7801"/>
      <c r="E7801" t="s">
        <v>8707</v>
      </c>
      <c r="F7801" s="67"/>
      <c r="G7801" s="67"/>
      <c r="H7801" s="67"/>
    </row>
    <row r="7802" spans="1:8" s="2" customFormat="1" x14ac:dyDescent="0.25">
      <c r="A7802" t="s">
        <v>172</v>
      </c>
      <c r="B7802"/>
      <c r="C7802" t="s">
        <v>563</v>
      </c>
      <c r="D7802"/>
      <c r="E7802" t="s">
        <v>8708</v>
      </c>
      <c r="F7802" s="67"/>
      <c r="G7802" s="67"/>
      <c r="H7802" s="67"/>
    </row>
    <row r="7803" spans="1:8" s="2" customFormat="1" x14ac:dyDescent="0.25">
      <c r="A7803" t="s">
        <v>172</v>
      </c>
      <c r="B7803"/>
      <c r="C7803" t="s">
        <v>563</v>
      </c>
      <c r="D7803"/>
      <c r="E7803" t="s">
        <v>8709</v>
      </c>
      <c r="F7803" s="67"/>
      <c r="G7803" s="67"/>
      <c r="H7803" s="67"/>
    </row>
    <row r="7804" spans="1:8" s="2" customFormat="1" x14ac:dyDescent="0.25">
      <c r="A7804" t="s">
        <v>172</v>
      </c>
      <c r="B7804"/>
      <c r="C7804" t="s">
        <v>563</v>
      </c>
      <c r="D7804"/>
      <c r="E7804" t="s">
        <v>8710</v>
      </c>
      <c r="F7804" s="67"/>
      <c r="G7804" s="67"/>
      <c r="H7804" s="67"/>
    </row>
    <row r="7805" spans="1:8" s="2" customFormat="1" x14ac:dyDescent="0.25">
      <c r="A7805" t="s">
        <v>172</v>
      </c>
      <c r="B7805"/>
      <c r="C7805" t="s">
        <v>563</v>
      </c>
      <c r="D7805"/>
      <c r="E7805" t="s">
        <v>8711</v>
      </c>
      <c r="F7805" s="67"/>
      <c r="G7805" s="67"/>
      <c r="H7805" s="67"/>
    </row>
    <row r="7806" spans="1:8" s="2" customFormat="1" x14ac:dyDescent="0.25">
      <c r="A7806" t="s">
        <v>172</v>
      </c>
      <c r="B7806"/>
      <c r="C7806" t="s">
        <v>563</v>
      </c>
      <c r="D7806"/>
      <c r="E7806" t="s">
        <v>8712</v>
      </c>
      <c r="F7806" s="67"/>
      <c r="G7806" s="67"/>
      <c r="H7806" s="67"/>
    </row>
    <row r="7807" spans="1:8" s="2" customFormat="1" x14ac:dyDescent="0.25">
      <c r="A7807" t="s">
        <v>172</v>
      </c>
      <c r="B7807"/>
      <c r="C7807" t="s">
        <v>563</v>
      </c>
      <c r="D7807"/>
      <c r="E7807" t="s">
        <v>8713</v>
      </c>
      <c r="F7807" s="67"/>
      <c r="G7807" s="67"/>
      <c r="H7807" s="67"/>
    </row>
    <row r="7808" spans="1:8" s="2" customFormat="1" x14ac:dyDescent="0.25">
      <c r="A7808" t="s">
        <v>172</v>
      </c>
      <c r="B7808"/>
      <c r="C7808" t="s">
        <v>571</v>
      </c>
      <c r="D7808"/>
      <c r="E7808" t="s">
        <v>8714</v>
      </c>
      <c r="F7808" s="67"/>
      <c r="G7808" s="67"/>
      <c r="H7808" s="67"/>
    </row>
    <row r="7809" spans="1:8" s="2" customFormat="1" x14ac:dyDescent="0.25">
      <c r="A7809" t="s">
        <v>172</v>
      </c>
      <c r="B7809"/>
      <c r="C7809" t="s">
        <v>571</v>
      </c>
      <c r="D7809"/>
      <c r="E7809" t="s">
        <v>8715</v>
      </c>
      <c r="F7809" s="67"/>
      <c r="G7809" s="67"/>
      <c r="H7809" s="67"/>
    </row>
    <row r="7810" spans="1:8" s="2" customFormat="1" x14ac:dyDescent="0.25">
      <c r="A7810" t="s">
        <v>172</v>
      </c>
      <c r="B7810"/>
      <c r="C7810" t="s">
        <v>571</v>
      </c>
      <c r="D7810"/>
      <c r="E7810" t="s">
        <v>8716</v>
      </c>
      <c r="F7810" s="67"/>
      <c r="G7810" s="67"/>
      <c r="H7810" s="67"/>
    </row>
    <row r="7811" spans="1:8" s="2" customFormat="1" x14ac:dyDescent="0.25">
      <c r="A7811" t="s">
        <v>172</v>
      </c>
      <c r="B7811"/>
      <c r="C7811" t="s">
        <v>571</v>
      </c>
      <c r="D7811"/>
      <c r="E7811" t="s">
        <v>8717</v>
      </c>
      <c r="F7811" s="67"/>
      <c r="G7811" s="67"/>
      <c r="H7811" s="67"/>
    </row>
    <row r="7812" spans="1:8" s="2" customFormat="1" x14ac:dyDescent="0.25">
      <c r="A7812" t="s">
        <v>172</v>
      </c>
      <c r="B7812"/>
      <c r="C7812" t="s">
        <v>571</v>
      </c>
      <c r="D7812"/>
      <c r="E7812" t="s">
        <v>8718</v>
      </c>
      <c r="F7812" s="67"/>
      <c r="G7812" s="67"/>
      <c r="H7812" s="67"/>
    </row>
    <row r="7813" spans="1:8" s="2" customFormat="1" x14ac:dyDescent="0.25">
      <c r="A7813" t="s">
        <v>172</v>
      </c>
      <c r="B7813"/>
      <c r="C7813" t="s">
        <v>571</v>
      </c>
      <c r="D7813"/>
      <c r="E7813" t="s">
        <v>8719</v>
      </c>
      <c r="F7813" s="67"/>
      <c r="G7813" s="67"/>
      <c r="H7813" s="67"/>
    </row>
    <row r="7814" spans="1:8" s="2" customFormat="1" x14ac:dyDescent="0.25">
      <c r="A7814" t="s">
        <v>172</v>
      </c>
      <c r="B7814"/>
      <c r="C7814" t="s">
        <v>571</v>
      </c>
      <c r="D7814"/>
      <c r="E7814" t="s">
        <v>8720</v>
      </c>
      <c r="F7814" s="67"/>
      <c r="G7814" s="67"/>
      <c r="H7814" s="67"/>
    </row>
    <row r="7815" spans="1:8" s="2" customFormat="1" x14ac:dyDescent="0.25">
      <c r="A7815" t="s">
        <v>172</v>
      </c>
      <c r="B7815"/>
      <c r="C7815" t="s">
        <v>571</v>
      </c>
      <c r="D7815"/>
      <c r="E7815" t="s">
        <v>8721</v>
      </c>
      <c r="F7815" s="67"/>
      <c r="G7815" s="67"/>
      <c r="H7815" s="67"/>
    </row>
    <row r="7816" spans="1:8" s="2" customFormat="1" x14ac:dyDescent="0.25">
      <c r="A7816" t="s">
        <v>172</v>
      </c>
      <c r="B7816"/>
      <c r="C7816" t="s">
        <v>571</v>
      </c>
      <c r="D7816"/>
      <c r="E7816" t="s">
        <v>8722</v>
      </c>
      <c r="F7816" s="67"/>
      <c r="G7816" s="67"/>
      <c r="H7816" s="67"/>
    </row>
    <row r="7817" spans="1:8" s="2" customFormat="1" x14ac:dyDescent="0.25">
      <c r="A7817" t="s">
        <v>172</v>
      </c>
      <c r="B7817"/>
      <c r="C7817" t="s">
        <v>573</v>
      </c>
      <c r="D7817"/>
      <c r="E7817" t="s">
        <v>8723</v>
      </c>
      <c r="F7817" s="67"/>
      <c r="G7817" s="67"/>
      <c r="H7817" s="67"/>
    </row>
    <row r="7818" spans="1:8" s="2" customFormat="1" x14ac:dyDescent="0.25">
      <c r="A7818" t="s">
        <v>172</v>
      </c>
      <c r="B7818"/>
      <c r="C7818" t="s">
        <v>573</v>
      </c>
      <c r="D7818"/>
      <c r="E7818" t="s">
        <v>8724</v>
      </c>
      <c r="F7818" s="67"/>
      <c r="G7818" s="67"/>
      <c r="H7818" s="67"/>
    </row>
    <row r="7819" spans="1:8" s="2" customFormat="1" x14ac:dyDescent="0.25">
      <c r="A7819" t="s">
        <v>172</v>
      </c>
      <c r="B7819"/>
      <c r="C7819" t="s">
        <v>573</v>
      </c>
      <c r="D7819"/>
      <c r="E7819" t="s">
        <v>8725</v>
      </c>
      <c r="F7819" s="67"/>
      <c r="G7819" s="67"/>
      <c r="H7819" s="67"/>
    </row>
    <row r="7820" spans="1:8" s="2" customFormat="1" x14ac:dyDescent="0.25">
      <c r="A7820" t="s">
        <v>172</v>
      </c>
      <c r="B7820"/>
      <c r="C7820" t="s">
        <v>573</v>
      </c>
      <c r="D7820"/>
      <c r="E7820" t="s">
        <v>8726</v>
      </c>
      <c r="F7820" s="67"/>
      <c r="G7820" s="67"/>
      <c r="H7820" s="67"/>
    </row>
    <row r="7821" spans="1:8" s="2" customFormat="1" x14ac:dyDescent="0.25">
      <c r="A7821" t="s">
        <v>172</v>
      </c>
      <c r="B7821"/>
      <c r="C7821" t="s">
        <v>573</v>
      </c>
      <c r="D7821"/>
      <c r="E7821" t="s">
        <v>8727</v>
      </c>
      <c r="F7821" s="67"/>
      <c r="G7821" s="67"/>
      <c r="H7821" s="67"/>
    </row>
    <row r="7822" spans="1:8" s="2" customFormat="1" x14ac:dyDescent="0.25">
      <c r="A7822" t="s">
        <v>172</v>
      </c>
      <c r="B7822"/>
      <c r="C7822" t="s">
        <v>573</v>
      </c>
      <c r="D7822"/>
      <c r="E7822" t="s">
        <v>8728</v>
      </c>
      <c r="F7822" s="67"/>
      <c r="G7822" s="67"/>
      <c r="H7822" s="67"/>
    </row>
    <row r="7823" spans="1:8" s="2" customFormat="1" x14ac:dyDescent="0.25">
      <c r="A7823" t="s">
        <v>172</v>
      </c>
      <c r="B7823"/>
      <c r="C7823" t="s">
        <v>573</v>
      </c>
      <c r="D7823"/>
      <c r="E7823" t="s">
        <v>8729</v>
      </c>
      <c r="F7823" s="67"/>
      <c r="G7823" s="67"/>
      <c r="H7823" s="67"/>
    </row>
    <row r="7824" spans="1:8" s="2" customFormat="1" x14ac:dyDescent="0.25">
      <c r="A7824" t="s">
        <v>172</v>
      </c>
      <c r="B7824"/>
      <c r="C7824" t="s">
        <v>573</v>
      </c>
      <c r="D7824"/>
      <c r="E7824" t="s">
        <v>8730</v>
      </c>
      <c r="F7824" s="67"/>
      <c r="G7824" s="67"/>
      <c r="H7824" s="67"/>
    </row>
    <row r="7825" spans="1:8" s="2" customFormat="1" x14ac:dyDescent="0.25">
      <c r="A7825" t="s">
        <v>172</v>
      </c>
      <c r="B7825"/>
      <c r="C7825" t="s">
        <v>575</v>
      </c>
      <c r="D7825"/>
      <c r="E7825" t="s">
        <v>8731</v>
      </c>
      <c r="F7825" s="67"/>
      <c r="G7825" s="67"/>
      <c r="H7825" s="67"/>
    </row>
    <row r="7826" spans="1:8" s="2" customFormat="1" x14ac:dyDescent="0.25">
      <c r="A7826" t="s">
        <v>172</v>
      </c>
      <c r="B7826"/>
      <c r="C7826" t="s">
        <v>575</v>
      </c>
      <c r="D7826"/>
      <c r="E7826" t="s">
        <v>8732</v>
      </c>
      <c r="F7826" s="67"/>
      <c r="G7826" s="67"/>
      <c r="H7826" s="67"/>
    </row>
    <row r="7827" spans="1:8" s="2" customFormat="1" x14ac:dyDescent="0.25">
      <c r="A7827" t="s">
        <v>172</v>
      </c>
      <c r="B7827"/>
      <c r="C7827" t="s">
        <v>575</v>
      </c>
      <c r="D7827"/>
      <c r="E7827" t="s">
        <v>8733</v>
      </c>
      <c r="F7827" s="67"/>
      <c r="G7827" s="67"/>
      <c r="H7827" s="67"/>
    </row>
    <row r="7828" spans="1:8" s="2" customFormat="1" x14ac:dyDescent="0.25">
      <c r="A7828" t="s">
        <v>172</v>
      </c>
      <c r="B7828"/>
      <c r="C7828" t="s">
        <v>575</v>
      </c>
      <c r="D7828"/>
      <c r="E7828" t="s">
        <v>8734</v>
      </c>
      <c r="F7828" s="67"/>
      <c r="G7828" s="67"/>
      <c r="H7828" s="67"/>
    </row>
    <row r="7829" spans="1:8" s="2" customFormat="1" x14ac:dyDescent="0.25">
      <c r="A7829" t="s">
        <v>172</v>
      </c>
      <c r="B7829"/>
      <c r="C7829" t="s">
        <v>575</v>
      </c>
      <c r="D7829"/>
      <c r="E7829" t="s">
        <v>8735</v>
      </c>
      <c r="F7829" s="67"/>
      <c r="G7829" s="67"/>
      <c r="H7829" s="67"/>
    </row>
    <row r="7830" spans="1:8" s="2" customFormat="1" x14ac:dyDescent="0.25">
      <c r="A7830" t="s">
        <v>172</v>
      </c>
      <c r="B7830"/>
      <c r="C7830" t="s">
        <v>575</v>
      </c>
      <c r="D7830"/>
      <c r="E7830" t="s">
        <v>8736</v>
      </c>
      <c r="F7830" s="67"/>
      <c r="G7830" s="67"/>
      <c r="H7830" s="67"/>
    </row>
    <row r="7831" spans="1:8" s="2" customFormat="1" x14ac:dyDescent="0.25">
      <c r="A7831" t="s">
        <v>172</v>
      </c>
      <c r="B7831"/>
      <c r="C7831" t="s">
        <v>575</v>
      </c>
      <c r="D7831"/>
      <c r="E7831" t="s">
        <v>8737</v>
      </c>
      <c r="F7831" s="67"/>
      <c r="G7831" s="67"/>
      <c r="H7831" s="67"/>
    </row>
    <row r="7832" spans="1:8" s="2" customFormat="1" x14ac:dyDescent="0.25">
      <c r="A7832" t="s">
        <v>172</v>
      </c>
      <c r="B7832"/>
      <c r="C7832" t="s">
        <v>575</v>
      </c>
      <c r="D7832"/>
      <c r="E7832" t="s">
        <v>8738</v>
      </c>
      <c r="F7832" s="67"/>
      <c r="G7832" s="67"/>
      <c r="H7832" s="67"/>
    </row>
    <row r="7833" spans="1:8" s="2" customFormat="1" x14ac:dyDescent="0.25">
      <c r="A7833" t="s">
        <v>172</v>
      </c>
      <c r="B7833"/>
      <c r="C7833" t="s">
        <v>575</v>
      </c>
      <c r="D7833"/>
      <c r="E7833" t="s">
        <v>8739</v>
      </c>
      <c r="F7833" s="67"/>
      <c r="G7833" s="67"/>
      <c r="H7833" s="67"/>
    </row>
    <row r="7834" spans="1:8" s="2" customFormat="1" x14ac:dyDescent="0.25">
      <c r="A7834" t="s">
        <v>172</v>
      </c>
      <c r="B7834"/>
      <c r="C7834" t="s">
        <v>575</v>
      </c>
      <c r="D7834"/>
      <c r="E7834" t="s">
        <v>8740</v>
      </c>
      <c r="F7834" s="67"/>
      <c r="G7834" s="67"/>
      <c r="H7834" s="67"/>
    </row>
    <row r="7835" spans="1:8" s="2" customFormat="1" x14ac:dyDescent="0.25">
      <c r="A7835" t="s">
        <v>172</v>
      </c>
      <c r="B7835"/>
      <c r="C7835" t="s">
        <v>575</v>
      </c>
      <c r="D7835"/>
      <c r="E7835" t="s">
        <v>8741</v>
      </c>
      <c r="F7835" s="67"/>
      <c r="G7835" s="67"/>
      <c r="H7835" s="67"/>
    </row>
    <row r="7836" spans="1:8" s="2" customFormat="1" x14ac:dyDescent="0.25">
      <c r="A7836" t="s">
        <v>172</v>
      </c>
      <c r="B7836"/>
      <c r="C7836" t="s">
        <v>575</v>
      </c>
      <c r="D7836"/>
      <c r="E7836" t="s">
        <v>8742</v>
      </c>
      <c r="F7836" s="67"/>
      <c r="G7836" s="67"/>
      <c r="H7836" s="67"/>
    </row>
    <row r="7837" spans="1:8" s="2" customFormat="1" x14ac:dyDescent="0.25">
      <c r="A7837" t="s">
        <v>172</v>
      </c>
      <c r="B7837"/>
      <c r="C7837" t="s">
        <v>575</v>
      </c>
      <c r="D7837"/>
      <c r="E7837" t="s">
        <v>8743</v>
      </c>
      <c r="F7837" s="67"/>
      <c r="G7837" s="67"/>
      <c r="H7837" s="67"/>
    </row>
    <row r="7838" spans="1:8" s="2" customFormat="1" x14ac:dyDescent="0.25">
      <c r="A7838" t="s">
        <v>172</v>
      </c>
      <c r="B7838"/>
      <c r="C7838" t="s">
        <v>575</v>
      </c>
      <c r="D7838"/>
      <c r="E7838" t="s">
        <v>8744</v>
      </c>
      <c r="F7838" s="67"/>
      <c r="G7838" s="67"/>
      <c r="H7838" s="67"/>
    </row>
    <row r="7839" spans="1:8" s="2" customFormat="1" x14ac:dyDescent="0.25">
      <c r="A7839" t="s">
        <v>172</v>
      </c>
      <c r="B7839"/>
      <c r="C7839" t="s">
        <v>575</v>
      </c>
      <c r="D7839"/>
      <c r="E7839" t="s">
        <v>8745</v>
      </c>
      <c r="F7839" s="67"/>
      <c r="G7839" s="67"/>
      <c r="H7839" s="67"/>
    </row>
    <row r="7840" spans="1:8" s="2" customFormat="1" x14ac:dyDescent="0.25">
      <c r="A7840" t="s">
        <v>172</v>
      </c>
      <c r="B7840"/>
      <c r="C7840" t="s">
        <v>575</v>
      </c>
      <c r="D7840"/>
      <c r="E7840" t="s">
        <v>8746</v>
      </c>
      <c r="F7840" s="67"/>
      <c r="G7840" s="67"/>
      <c r="H7840" s="67"/>
    </row>
    <row r="7841" spans="1:8" s="2" customFormat="1" x14ac:dyDescent="0.25">
      <c r="A7841" t="s">
        <v>172</v>
      </c>
      <c r="B7841"/>
      <c r="C7841" t="s">
        <v>575</v>
      </c>
      <c r="D7841"/>
      <c r="E7841" t="s">
        <v>8747</v>
      </c>
      <c r="F7841" s="67"/>
      <c r="G7841" s="67"/>
      <c r="H7841" s="67"/>
    </row>
    <row r="7842" spans="1:8" s="2" customFormat="1" x14ac:dyDescent="0.25">
      <c r="A7842" t="s">
        <v>172</v>
      </c>
      <c r="B7842"/>
      <c r="C7842" t="s">
        <v>575</v>
      </c>
      <c r="D7842"/>
      <c r="E7842" t="s">
        <v>8748</v>
      </c>
      <c r="F7842" s="67"/>
      <c r="G7842" s="67"/>
      <c r="H7842" s="67"/>
    </row>
    <row r="7843" spans="1:8" s="2" customFormat="1" x14ac:dyDescent="0.25">
      <c r="A7843" t="s">
        <v>172</v>
      </c>
      <c r="B7843"/>
      <c r="C7843" t="s">
        <v>575</v>
      </c>
      <c r="D7843"/>
      <c r="E7843" t="s">
        <v>8749</v>
      </c>
      <c r="F7843" s="67"/>
      <c r="G7843" s="67"/>
      <c r="H7843" s="67"/>
    </row>
    <row r="7844" spans="1:8" s="2" customFormat="1" x14ac:dyDescent="0.25">
      <c r="A7844" t="s">
        <v>172</v>
      </c>
      <c r="B7844"/>
      <c r="C7844" t="s">
        <v>577</v>
      </c>
      <c r="D7844"/>
      <c r="E7844" t="s">
        <v>8750</v>
      </c>
      <c r="F7844" s="67"/>
      <c r="G7844" s="67"/>
      <c r="H7844" s="67"/>
    </row>
    <row r="7845" spans="1:8" s="2" customFormat="1" x14ac:dyDescent="0.25">
      <c r="A7845" t="s">
        <v>172</v>
      </c>
      <c r="B7845"/>
      <c r="C7845" t="s">
        <v>577</v>
      </c>
      <c r="D7845"/>
      <c r="E7845" t="s">
        <v>8751</v>
      </c>
      <c r="F7845" s="67"/>
      <c r="G7845" s="67"/>
      <c r="H7845" s="67"/>
    </row>
    <row r="7846" spans="1:8" s="2" customFormat="1" x14ac:dyDescent="0.25">
      <c r="A7846" t="s">
        <v>172</v>
      </c>
      <c r="B7846"/>
      <c r="C7846" t="s">
        <v>577</v>
      </c>
      <c r="D7846"/>
      <c r="E7846" t="s">
        <v>8752</v>
      </c>
      <c r="F7846" s="67"/>
      <c r="G7846" s="67"/>
      <c r="H7846" s="67"/>
    </row>
    <row r="7847" spans="1:8" s="2" customFormat="1" x14ac:dyDescent="0.25">
      <c r="A7847" t="s">
        <v>172</v>
      </c>
      <c r="B7847"/>
      <c r="C7847" t="s">
        <v>577</v>
      </c>
      <c r="D7847"/>
      <c r="E7847" t="s">
        <v>8753</v>
      </c>
      <c r="F7847" s="67"/>
      <c r="G7847" s="67"/>
      <c r="H7847" s="67"/>
    </row>
    <row r="7848" spans="1:8" s="2" customFormat="1" x14ac:dyDescent="0.25">
      <c r="A7848" t="s">
        <v>172</v>
      </c>
      <c r="B7848"/>
      <c r="C7848" t="s">
        <v>577</v>
      </c>
      <c r="D7848"/>
      <c r="E7848" t="s">
        <v>8754</v>
      </c>
      <c r="F7848" s="67"/>
      <c r="G7848" s="67"/>
      <c r="H7848" s="67"/>
    </row>
    <row r="7849" spans="1:8" s="2" customFormat="1" x14ac:dyDescent="0.25">
      <c r="A7849" t="s">
        <v>172</v>
      </c>
      <c r="B7849"/>
      <c r="C7849" t="s">
        <v>577</v>
      </c>
      <c r="D7849"/>
      <c r="E7849" t="s">
        <v>8755</v>
      </c>
      <c r="F7849" s="67"/>
      <c r="G7849" s="67"/>
      <c r="H7849" s="67"/>
    </row>
    <row r="7850" spans="1:8" s="2" customFormat="1" x14ac:dyDescent="0.25">
      <c r="A7850" t="s">
        <v>172</v>
      </c>
      <c r="B7850"/>
      <c r="C7850" t="s">
        <v>577</v>
      </c>
      <c r="D7850"/>
      <c r="E7850" t="s">
        <v>8756</v>
      </c>
      <c r="F7850" s="67"/>
      <c r="G7850" s="67"/>
      <c r="H7850" s="67"/>
    </row>
    <row r="7851" spans="1:8" s="2" customFormat="1" x14ac:dyDescent="0.25">
      <c r="A7851" t="s">
        <v>172</v>
      </c>
      <c r="B7851"/>
      <c r="C7851" t="s">
        <v>577</v>
      </c>
      <c r="D7851"/>
      <c r="E7851" t="s">
        <v>8757</v>
      </c>
      <c r="F7851" s="67"/>
      <c r="G7851" s="67"/>
      <c r="H7851" s="67"/>
    </row>
    <row r="7852" spans="1:8" s="2" customFormat="1" x14ac:dyDescent="0.25">
      <c r="A7852" t="s">
        <v>172</v>
      </c>
      <c r="B7852"/>
      <c r="C7852" t="s">
        <v>577</v>
      </c>
      <c r="D7852"/>
      <c r="E7852" t="s">
        <v>8758</v>
      </c>
      <c r="F7852" s="67"/>
      <c r="G7852" s="67"/>
      <c r="H7852" s="67"/>
    </row>
    <row r="7853" spans="1:8" s="2" customFormat="1" x14ac:dyDescent="0.25">
      <c r="A7853" t="s">
        <v>172</v>
      </c>
      <c r="B7853"/>
      <c r="C7853" t="s">
        <v>577</v>
      </c>
      <c r="D7853"/>
      <c r="E7853" t="s">
        <v>8759</v>
      </c>
      <c r="F7853" s="67"/>
      <c r="G7853" s="67"/>
      <c r="H7853" s="67"/>
    </row>
    <row r="7854" spans="1:8" s="2" customFormat="1" x14ac:dyDescent="0.25">
      <c r="A7854" t="s">
        <v>172</v>
      </c>
      <c r="B7854"/>
      <c r="C7854" t="s">
        <v>582</v>
      </c>
      <c r="D7854"/>
      <c r="E7854" t="s">
        <v>8760</v>
      </c>
      <c r="F7854" s="67"/>
      <c r="G7854" s="67"/>
      <c r="H7854" s="67"/>
    </row>
    <row r="7855" spans="1:8" s="2" customFormat="1" x14ac:dyDescent="0.25">
      <c r="A7855" t="s">
        <v>172</v>
      </c>
      <c r="B7855"/>
      <c r="C7855" t="s">
        <v>582</v>
      </c>
      <c r="D7855"/>
      <c r="E7855" t="s">
        <v>8761</v>
      </c>
      <c r="F7855" s="67"/>
      <c r="G7855" s="67"/>
      <c r="H7855" s="67"/>
    </row>
    <row r="7856" spans="1:8" s="2" customFormat="1" x14ac:dyDescent="0.25">
      <c r="A7856" t="s">
        <v>172</v>
      </c>
      <c r="B7856"/>
      <c r="C7856" t="s">
        <v>582</v>
      </c>
      <c r="D7856"/>
      <c r="E7856" t="s">
        <v>8762</v>
      </c>
      <c r="F7856" s="67"/>
      <c r="G7856" s="67"/>
      <c r="H7856" s="67"/>
    </row>
    <row r="7857" spans="1:8" s="2" customFormat="1" x14ac:dyDescent="0.25">
      <c r="A7857" t="s">
        <v>172</v>
      </c>
      <c r="B7857"/>
      <c r="C7857" t="s">
        <v>585</v>
      </c>
      <c r="D7857"/>
      <c r="E7857" t="s">
        <v>8763</v>
      </c>
      <c r="F7857" s="67"/>
      <c r="G7857" s="67"/>
      <c r="H7857" s="67"/>
    </row>
    <row r="7858" spans="1:8" s="2" customFormat="1" x14ac:dyDescent="0.25">
      <c r="A7858" t="s">
        <v>172</v>
      </c>
      <c r="B7858"/>
      <c r="C7858" t="s">
        <v>585</v>
      </c>
      <c r="D7858"/>
      <c r="E7858" t="s">
        <v>8764</v>
      </c>
      <c r="F7858" s="67"/>
      <c r="G7858" s="67"/>
      <c r="H7858" s="67"/>
    </row>
    <row r="7859" spans="1:8" s="2" customFormat="1" x14ac:dyDescent="0.25">
      <c r="A7859" t="s">
        <v>172</v>
      </c>
      <c r="B7859"/>
      <c r="C7859" t="s">
        <v>585</v>
      </c>
      <c r="D7859"/>
      <c r="E7859" t="s">
        <v>8765</v>
      </c>
      <c r="F7859" s="67"/>
      <c r="G7859" s="67"/>
      <c r="H7859" s="67"/>
    </row>
    <row r="7860" spans="1:8" s="2" customFormat="1" x14ac:dyDescent="0.25">
      <c r="A7860" t="s">
        <v>172</v>
      </c>
      <c r="B7860"/>
      <c r="C7860" t="s">
        <v>585</v>
      </c>
      <c r="D7860"/>
      <c r="E7860" t="s">
        <v>8766</v>
      </c>
      <c r="F7860" s="67"/>
      <c r="G7860" s="67"/>
      <c r="H7860" s="67"/>
    </row>
    <row r="7861" spans="1:8" s="2" customFormat="1" x14ac:dyDescent="0.25">
      <c r="A7861" t="s">
        <v>172</v>
      </c>
      <c r="B7861"/>
      <c r="C7861" t="s">
        <v>585</v>
      </c>
      <c r="D7861"/>
      <c r="E7861" t="s">
        <v>8767</v>
      </c>
      <c r="F7861" s="67"/>
      <c r="G7861" s="67"/>
      <c r="H7861" s="67"/>
    </row>
    <row r="7862" spans="1:8" s="2" customFormat="1" x14ac:dyDescent="0.25">
      <c r="A7862" t="s">
        <v>172</v>
      </c>
      <c r="B7862"/>
      <c r="C7862" t="s">
        <v>585</v>
      </c>
      <c r="D7862"/>
      <c r="E7862" t="s">
        <v>8768</v>
      </c>
      <c r="F7862" s="67"/>
      <c r="G7862" s="67"/>
      <c r="H7862" s="67"/>
    </row>
    <row r="7863" spans="1:8" s="2" customFormat="1" x14ac:dyDescent="0.25">
      <c r="A7863" t="s">
        <v>172</v>
      </c>
      <c r="B7863"/>
      <c r="C7863" t="s">
        <v>585</v>
      </c>
      <c r="D7863"/>
      <c r="E7863" t="s">
        <v>8769</v>
      </c>
      <c r="F7863" s="67"/>
      <c r="G7863" s="67"/>
      <c r="H7863" s="67"/>
    </row>
    <row r="7864" spans="1:8" s="2" customFormat="1" x14ac:dyDescent="0.25">
      <c r="A7864" t="s">
        <v>172</v>
      </c>
      <c r="B7864"/>
      <c r="C7864" t="s">
        <v>585</v>
      </c>
      <c r="D7864"/>
      <c r="E7864" t="s">
        <v>8770</v>
      </c>
      <c r="F7864" s="67"/>
      <c r="G7864" s="67"/>
      <c r="H7864" s="67"/>
    </row>
    <row r="7865" spans="1:8" s="2" customFormat="1" x14ac:dyDescent="0.25">
      <c r="A7865" t="s">
        <v>172</v>
      </c>
      <c r="B7865"/>
      <c r="C7865" t="s">
        <v>585</v>
      </c>
      <c r="D7865"/>
      <c r="E7865" t="s">
        <v>8771</v>
      </c>
      <c r="F7865" s="67"/>
      <c r="G7865" s="67"/>
      <c r="H7865" s="67"/>
    </row>
    <row r="7866" spans="1:8" s="2" customFormat="1" x14ac:dyDescent="0.25">
      <c r="A7866" t="s">
        <v>172</v>
      </c>
      <c r="B7866"/>
      <c r="C7866" t="s">
        <v>585</v>
      </c>
      <c r="D7866"/>
      <c r="E7866" t="s">
        <v>8772</v>
      </c>
      <c r="F7866" s="67"/>
      <c r="G7866" s="67"/>
      <c r="H7866" s="67"/>
    </row>
    <row r="7867" spans="1:8" s="2" customFormat="1" x14ac:dyDescent="0.25">
      <c r="A7867" t="s">
        <v>172</v>
      </c>
      <c r="B7867"/>
      <c r="C7867" t="s">
        <v>585</v>
      </c>
      <c r="D7867"/>
      <c r="E7867" t="s">
        <v>8773</v>
      </c>
      <c r="F7867" s="67"/>
      <c r="G7867" s="67"/>
      <c r="H7867" s="67"/>
    </row>
    <row r="7868" spans="1:8" s="2" customFormat="1" x14ac:dyDescent="0.25">
      <c r="A7868" t="s">
        <v>172</v>
      </c>
      <c r="B7868"/>
      <c r="C7868" t="s">
        <v>585</v>
      </c>
      <c r="D7868"/>
      <c r="E7868" t="s">
        <v>8774</v>
      </c>
      <c r="F7868" s="67"/>
      <c r="G7868" s="67"/>
      <c r="H7868" s="67"/>
    </row>
    <row r="7869" spans="1:8" s="2" customFormat="1" x14ac:dyDescent="0.25">
      <c r="A7869" t="s">
        <v>172</v>
      </c>
      <c r="B7869"/>
      <c r="C7869" t="s">
        <v>585</v>
      </c>
      <c r="D7869"/>
      <c r="E7869" t="s">
        <v>8775</v>
      </c>
      <c r="F7869" s="67"/>
      <c r="G7869" s="67"/>
      <c r="H7869" s="67"/>
    </row>
    <row r="7870" spans="1:8" s="2" customFormat="1" x14ac:dyDescent="0.25">
      <c r="A7870" t="s">
        <v>172</v>
      </c>
      <c r="B7870"/>
      <c r="C7870" t="s">
        <v>585</v>
      </c>
      <c r="D7870"/>
      <c r="E7870" t="s">
        <v>8776</v>
      </c>
      <c r="F7870" s="67"/>
      <c r="G7870" s="67"/>
      <c r="H7870" s="67"/>
    </row>
    <row r="7871" spans="1:8" s="2" customFormat="1" x14ac:dyDescent="0.25">
      <c r="A7871" t="s">
        <v>172</v>
      </c>
      <c r="B7871"/>
      <c r="C7871" t="s">
        <v>585</v>
      </c>
      <c r="D7871"/>
      <c r="E7871" t="s">
        <v>8777</v>
      </c>
      <c r="F7871" s="67"/>
      <c r="G7871" s="67"/>
      <c r="H7871" s="67"/>
    </row>
    <row r="7872" spans="1:8" s="2" customFormat="1" x14ac:dyDescent="0.25">
      <c r="A7872" t="s">
        <v>172</v>
      </c>
      <c r="B7872"/>
      <c r="C7872" t="s">
        <v>587</v>
      </c>
      <c r="D7872"/>
      <c r="E7872" t="s">
        <v>8778</v>
      </c>
      <c r="F7872" s="67"/>
      <c r="G7872" s="67"/>
      <c r="H7872" s="67"/>
    </row>
    <row r="7873" spans="1:8" s="2" customFormat="1" x14ac:dyDescent="0.25">
      <c r="A7873" t="s">
        <v>172</v>
      </c>
      <c r="B7873"/>
      <c r="C7873" t="s">
        <v>587</v>
      </c>
      <c r="D7873"/>
      <c r="E7873" t="s">
        <v>8779</v>
      </c>
      <c r="F7873" s="67"/>
      <c r="G7873" s="67"/>
      <c r="H7873" s="67"/>
    </row>
    <row r="7874" spans="1:8" s="2" customFormat="1" x14ac:dyDescent="0.25">
      <c r="A7874" t="s">
        <v>172</v>
      </c>
      <c r="B7874"/>
      <c r="C7874" t="s">
        <v>587</v>
      </c>
      <c r="D7874"/>
      <c r="E7874" t="s">
        <v>8780</v>
      </c>
      <c r="F7874" s="67"/>
      <c r="G7874" s="67"/>
      <c r="H7874" s="67"/>
    </row>
    <row r="7875" spans="1:8" s="2" customFormat="1" x14ac:dyDescent="0.25">
      <c r="A7875" t="s">
        <v>172</v>
      </c>
      <c r="B7875"/>
      <c r="C7875" t="s">
        <v>587</v>
      </c>
      <c r="D7875"/>
      <c r="E7875" t="s">
        <v>8781</v>
      </c>
      <c r="F7875" s="67"/>
      <c r="G7875" s="67"/>
      <c r="H7875" s="67"/>
    </row>
    <row r="7876" spans="1:8" s="2" customFormat="1" x14ac:dyDescent="0.25">
      <c r="A7876" t="s">
        <v>172</v>
      </c>
      <c r="B7876"/>
      <c r="C7876" t="s">
        <v>587</v>
      </c>
      <c r="D7876"/>
      <c r="E7876" t="s">
        <v>8782</v>
      </c>
      <c r="F7876" s="67"/>
      <c r="G7876" s="67"/>
      <c r="H7876" s="67"/>
    </row>
    <row r="7877" spans="1:8" s="2" customFormat="1" x14ac:dyDescent="0.25">
      <c r="A7877" t="s">
        <v>172</v>
      </c>
      <c r="B7877"/>
      <c r="C7877" t="s">
        <v>587</v>
      </c>
      <c r="D7877"/>
      <c r="E7877" t="s">
        <v>8783</v>
      </c>
      <c r="F7877" s="67"/>
      <c r="G7877" s="67"/>
      <c r="H7877" s="67"/>
    </row>
    <row r="7878" spans="1:8" s="2" customFormat="1" x14ac:dyDescent="0.25">
      <c r="A7878" t="s">
        <v>172</v>
      </c>
      <c r="B7878"/>
      <c r="C7878" t="s">
        <v>587</v>
      </c>
      <c r="D7878"/>
      <c r="E7878" t="s">
        <v>8784</v>
      </c>
      <c r="F7878" s="67"/>
      <c r="G7878" s="67"/>
      <c r="H7878" s="67"/>
    </row>
    <row r="7879" spans="1:8" s="2" customFormat="1" x14ac:dyDescent="0.25">
      <c r="A7879" t="s">
        <v>172</v>
      </c>
      <c r="B7879"/>
      <c r="C7879" t="s">
        <v>587</v>
      </c>
      <c r="D7879"/>
      <c r="E7879" t="s">
        <v>8785</v>
      </c>
      <c r="F7879" s="67"/>
      <c r="G7879" s="67"/>
      <c r="H7879" s="67"/>
    </row>
    <row r="7880" spans="1:8" s="2" customFormat="1" x14ac:dyDescent="0.25">
      <c r="A7880" t="s">
        <v>172</v>
      </c>
      <c r="B7880"/>
      <c r="C7880" t="s">
        <v>587</v>
      </c>
      <c r="D7880"/>
      <c r="E7880" t="s">
        <v>8786</v>
      </c>
      <c r="F7880" s="67"/>
      <c r="G7880" s="67"/>
      <c r="H7880" s="67"/>
    </row>
    <row r="7881" spans="1:8" s="2" customFormat="1" x14ac:dyDescent="0.25">
      <c r="A7881" t="s">
        <v>172</v>
      </c>
      <c r="B7881"/>
      <c r="C7881" t="s">
        <v>587</v>
      </c>
      <c r="D7881"/>
      <c r="E7881" t="s">
        <v>8787</v>
      </c>
      <c r="F7881" s="67"/>
      <c r="G7881" s="67"/>
      <c r="H7881" s="67"/>
    </row>
    <row r="7882" spans="1:8" s="2" customFormat="1" x14ac:dyDescent="0.25">
      <c r="A7882" t="s">
        <v>172</v>
      </c>
      <c r="B7882"/>
      <c r="C7882" t="s">
        <v>587</v>
      </c>
      <c r="D7882"/>
      <c r="E7882" t="s">
        <v>8788</v>
      </c>
      <c r="F7882" s="67"/>
      <c r="G7882" s="67"/>
      <c r="H7882" s="67"/>
    </row>
    <row r="7883" spans="1:8" s="2" customFormat="1" x14ac:dyDescent="0.25">
      <c r="A7883" t="s">
        <v>172</v>
      </c>
      <c r="B7883"/>
      <c r="C7883" t="s">
        <v>587</v>
      </c>
      <c r="D7883"/>
      <c r="E7883" t="s">
        <v>8789</v>
      </c>
      <c r="F7883" s="67"/>
      <c r="G7883" s="67"/>
      <c r="H7883" s="67"/>
    </row>
    <row r="7884" spans="1:8" s="2" customFormat="1" x14ac:dyDescent="0.25">
      <c r="A7884" t="s">
        <v>172</v>
      </c>
      <c r="B7884"/>
      <c r="C7884" t="s">
        <v>587</v>
      </c>
      <c r="D7884"/>
      <c r="E7884" t="s">
        <v>580</v>
      </c>
      <c r="F7884" s="67"/>
      <c r="G7884" s="67"/>
      <c r="H7884" s="67"/>
    </row>
    <row r="7885" spans="1:8" s="2" customFormat="1" x14ac:dyDescent="0.25">
      <c r="A7885" t="s">
        <v>172</v>
      </c>
      <c r="B7885"/>
      <c r="C7885" t="s">
        <v>587</v>
      </c>
      <c r="D7885"/>
      <c r="E7885" t="s">
        <v>8790</v>
      </c>
      <c r="F7885" s="67"/>
      <c r="G7885" s="67"/>
      <c r="H7885" s="67"/>
    </row>
    <row r="7886" spans="1:8" s="2" customFormat="1" x14ac:dyDescent="0.25">
      <c r="A7886" t="s">
        <v>172</v>
      </c>
      <c r="B7886"/>
      <c r="C7886" t="s">
        <v>587</v>
      </c>
      <c r="D7886"/>
      <c r="E7886" t="s">
        <v>8135</v>
      </c>
      <c r="F7886" s="67"/>
      <c r="G7886" s="67"/>
      <c r="H7886" s="67"/>
    </row>
    <row r="7887" spans="1:8" s="2" customFormat="1" x14ac:dyDescent="0.25">
      <c r="A7887" t="s">
        <v>172</v>
      </c>
      <c r="B7887"/>
      <c r="C7887" t="s">
        <v>587</v>
      </c>
      <c r="D7887"/>
      <c r="E7887" t="s">
        <v>587</v>
      </c>
      <c r="F7887" s="67"/>
      <c r="G7887" s="67"/>
      <c r="H7887" s="67"/>
    </row>
    <row r="7888" spans="1:8" s="2" customFormat="1" x14ac:dyDescent="0.25">
      <c r="A7888" t="s">
        <v>172</v>
      </c>
      <c r="B7888"/>
      <c r="C7888" t="s">
        <v>587</v>
      </c>
      <c r="D7888"/>
      <c r="E7888" t="s">
        <v>8791</v>
      </c>
      <c r="F7888" s="67"/>
      <c r="G7888" s="67"/>
      <c r="H7888" s="67"/>
    </row>
    <row r="7889" spans="1:8" s="2" customFormat="1" x14ac:dyDescent="0.25">
      <c r="A7889" t="s">
        <v>172</v>
      </c>
      <c r="B7889"/>
      <c r="C7889" t="s">
        <v>587</v>
      </c>
      <c r="D7889"/>
      <c r="E7889" t="s">
        <v>8792</v>
      </c>
      <c r="F7889" s="67"/>
      <c r="G7889" s="67"/>
      <c r="H7889" s="67"/>
    </row>
    <row r="7890" spans="1:8" s="2" customFormat="1" x14ac:dyDescent="0.25">
      <c r="A7890" t="s">
        <v>172</v>
      </c>
      <c r="B7890"/>
      <c r="C7890" t="s">
        <v>587</v>
      </c>
      <c r="D7890"/>
      <c r="E7890" t="s">
        <v>8793</v>
      </c>
      <c r="F7890" s="67"/>
      <c r="G7890" s="67"/>
      <c r="H7890" s="67"/>
    </row>
    <row r="7891" spans="1:8" s="2" customFormat="1" x14ac:dyDescent="0.25">
      <c r="A7891" t="s">
        <v>172</v>
      </c>
      <c r="B7891"/>
      <c r="C7891" t="s">
        <v>587</v>
      </c>
      <c r="D7891"/>
      <c r="E7891" t="s">
        <v>8794</v>
      </c>
      <c r="F7891" s="67"/>
      <c r="G7891" s="67"/>
      <c r="H7891" s="67"/>
    </row>
    <row r="7892" spans="1:8" s="2" customFormat="1" x14ac:dyDescent="0.25">
      <c r="A7892" t="s">
        <v>172</v>
      </c>
      <c r="B7892"/>
      <c r="C7892" t="s">
        <v>587</v>
      </c>
      <c r="D7892"/>
      <c r="E7892" t="s">
        <v>8795</v>
      </c>
      <c r="F7892" s="67"/>
      <c r="G7892" s="67"/>
      <c r="H7892" s="67"/>
    </row>
    <row r="7893" spans="1:8" s="2" customFormat="1" x14ac:dyDescent="0.25">
      <c r="A7893" t="s">
        <v>172</v>
      </c>
      <c r="B7893"/>
      <c r="C7893" t="s">
        <v>587</v>
      </c>
      <c r="D7893"/>
      <c r="E7893" t="s">
        <v>8796</v>
      </c>
      <c r="F7893" s="67"/>
      <c r="G7893" s="67"/>
      <c r="H7893" s="67"/>
    </row>
    <row r="7894" spans="1:8" s="2" customFormat="1" x14ac:dyDescent="0.25">
      <c r="A7894" t="s">
        <v>172</v>
      </c>
      <c r="B7894"/>
      <c r="C7894" t="s">
        <v>587</v>
      </c>
      <c r="D7894"/>
      <c r="E7894" t="s">
        <v>8797</v>
      </c>
      <c r="F7894" s="67"/>
      <c r="G7894" s="67"/>
      <c r="H7894" s="67"/>
    </row>
    <row r="7895" spans="1:8" s="2" customFormat="1" x14ac:dyDescent="0.25">
      <c r="A7895" t="s">
        <v>172</v>
      </c>
      <c r="B7895"/>
      <c r="C7895" t="s">
        <v>587</v>
      </c>
      <c r="D7895"/>
      <c r="E7895" t="s">
        <v>8798</v>
      </c>
      <c r="F7895" s="67"/>
      <c r="G7895" s="67"/>
      <c r="H7895" s="67"/>
    </row>
    <row r="7896" spans="1:8" s="2" customFormat="1" x14ac:dyDescent="0.25">
      <c r="A7896" t="s">
        <v>172</v>
      </c>
      <c r="B7896"/>
      <c r="C7896" t="s">
        <v>587</v>
      </c>
      <c r="D7896"/>
      <c r="E7896" t="s">
        <v>8799</v>
      </c>
      <c r="F7896" s="67"/>
      <c r="G7896" s="67"/>
      <c r="H7896" s="67"/>
    </row>
    <row r="7897" spans="1:8" s="2" customFormat="1" x14ac:dyDescent="0.25">
      <c r="A7897" t="s">
        <v>172</v>
      </c>
      <c r="B7897"/>
      <c r="C7897" t="s">
        <v>587</v>
      </c>
      <c r="D7897"/>
      <c r="E7897" t="s">
        <v>8800</v>
      </c>
      <c r="F7897" s="67"/>
      <c r="G7897" s="67"/>
      <c r="H7897" s="67"/>
    </row>
    <row r="7898" spans="1:8" s="2" customFormat="1" x14ac:dyDescent="0.25">
      <c r="A7898" t="s">
        <v>172</v>
      </c>
      <c r="B7898"/>
      <c r="C7898" t="s">
        <v>587</v>
      </c>
      <c r="D7898"/>
      <c r="E7898" t="s">
        <v>8801</v>
      </c>
      <c r="F7898" s="67"/>
      <c r="G7898" s="67"/>
      <c r="H7898" s="67"/>
    </row>
    <row r="7899" spans="1:8" s="2" customFormat="1" x14ac:dyDescent="0.25">
      <c r="A7899" t="s">
        <v>172</v>
      </c>
      <c r="B7899"/>
      <c r="C7899" t="s">
        <v>587</v>
      </c>
      <c r="D7899"/>
      <c r="E7899" t="s">
        <v>8802</v>
      </c>
      <c r="F7899" s="67"/>
      <c r="G7899" s="67"/>
      <c r="H7899" s="67"/>
    </row>
    <row r="7900" spans="1:8" s="2" customFormat="1" x14ac:dyDescent="0.25">
      <c r="A7900" t="s">
        <v>172</v>
      </c>
      <c r="B7900"/>
      <c r="C7900" t="s">
        <v>587</v>
      </c>
      <c r="D7900"/>
      <c r="E7900" t="s">
        <v>8803</v>
      </c>
      <c r="F7900" s="67"/>
      <c r="G7900" s="67"/>
      <c r="H7900" s="67"/>
    </row>
    <row r="7901" spans="1:8" s="2" customFormat="1" x14ac:dyDescent="0.25">
      <c r="A7901" t="s">
        <v>172</v>
      </c>
      <c r="B7901"/>
      <c r="C7901" t="s">
        <v>587</v>
      </c>
      <c r="D7901"/>
      <c r="E7901" t="s">
        <v>8804</v>
      </c>
      <c r="F7901" s="67"/>
      <c r="G7901" s="67"/>
      <c r="H7901" s="67"/>
    </row>
    <row r="7902" spans="1:8" s="2" customFormat="1" x14ac:dyDescent="0.25">
      <c r="A7902" t="s">
        <v>172</v>
      </c>
      <c r="B7902"/>
      <c r="C7902" t="s">
        <v>587</v>
      </c>
      <c r="D7902"/>
      <c r="E7902" t="s">
        <v>8805</v>
      </c>
      <c r="F7902" s="67"/>
      <c r="G7902" s="67"/>
      <c r="H7902" s="67"/>
    </row>
    <row r="7903" spans="1:8" s="2" customFormat="1" x14ac:dyDescent="0.25">
      <c r="A7903" t="s">
        <v>172</v>
      </c>
      <c r="B7903"/>
      <c r="C7903" t="s">
        <v>587</v>
      </c>
      <c r="D7903"/>
      <c r="E7903" t="s">
        <v>8806</v>
      </c>
      <c r="F7903" s="67"/>
      <c r="G7903" s="67"/>
      <c r="H7903" s="67"/>
    </row>
    <row r="7904" spans="1:8" s="2" customFormat="1" x14ac:dyDescent="0.25">
      <c r="A7904" t="s">
        <v>172</v>
      </c>
      <c r="B7904"/>
      <c r="C7904" t="s">
        <v>587</v>
      </c>
      <c r="D7904"/>
      <c r="E7904" t="s">
        <v>8807</v>
      </c>
      <c r="F7904" s="67"/>
      <c r="G7904" s="67"/>
      <c r="H7904" s="67"/>
    </row>
    <row r="7905" spans="1:8" s="2" customFormat="1" x14ac:dyDescent="0.25">
      <c r="A7905" t="s">
        <v>172</v>
      </c>
      <c r="B7905"/>
      <c r="C7905" t="s">
        <v>587</v>
      </c>
      <c r="D7905"/>
      <c r="E7905" t="s">
        <v>8808</v>
      </c>
      <c r="F7905" s="67"/>
      <c r="G7905" s="67"/>
      <c r="H7905" s="67"/>
    </row>
    <row r="7906" spans="1:8" s="2" customFormat="1" x14ac:dyDescent="0.25">
      <c r="A7906" t="s">
        <v>172</v>
      </c>
      <c r="B7906"/>
      <c r="C7906" t="s">
        <v>587</v>
      </c>
      <c r="D7906"/>
      <c r="E7906" t="s">
        <v>8809</v>
      </c>
      <c r="F7906" s="67"/>
      <c r="G7906" s="67"/>
      <c r="H7906" s="67"/>
    </row>
    <row r="7907" spans="1:8" s="2" customFormat="1" x14ac:dyDescent="0.25">
      <c r="A7907" t="s">
        <v>172</v>
      </c>
      <c r="B7907"/>
      <c r="C7907" t="s">
        <v>8810</v>
      </c>
      <c r="D7907"/>
      <c r="E7907" t="s">
        <v>8811</v>
      </c>
      <c r="F7907" s="67"/>
      <c r="G7907" s="67"/>
      <c r="H7907" s="67"/>
    </row>
    <row r="7908" spans="1:8" s="2" customFormat="1" x14ac:dyDescent="0.25">
      <c r="A7908" t="s">
        <v>172</v>
      </c>
      <c r="B7908"/>
      <c r="C7908" t="s">
        <v>590</v>
      </c>
      <c r="D7908"/>
      <c r="E7908" t="s">
        <v>8812</v>
      </c>
      <c r="F7908" s="67"/>
      <c r="G7908" s="67"/>
      <c r="H7908" s="67"/>
    </row>
    <row r="7909" spans="1:8" s="2" customFormat="1" x14ac:dyDescent="0.25">
      <c r="A7909" t="s">
        <v>172</v>
      </c>
      <c r="B7909"/>
      <c r="C7909" t="s">
        <v>590</v>
      </c>
      <c r="D7909"/>
      <c r="E7909" t="s">
        <v>8813</v>
      </c>
      <c r="F7909" s="67"/>
      <c r="G7909" s="67"/>
      <c r="H7909" s="67"/>
    </row>
    <row r="7910" spans="1:8" s="2" customFormat="1" x14ac:dyDescent="0.25">
      <c r="A7910" t="s">
        <v>172</v>
      </c>
      <c r="B7910"/>
      <c r="C7910" t="s">
        <v>590</v>
      </c>
      <c r="D7910"/>
      <c r="E7910" t="s">
        <v>8814</v>
      </c>
      <c r="F7910" s="67"/>
      <c r="G7910" s="67"/>
      <c r="H7910" s="67"/>
    </row>
    <row r="7911" spans="1:8" s="2" customFormat="1" x14ac:dyDescent="0.25">
      <c r="A7911" t="s">
        <v>172</v>
      </c>
      <c r="B7911"/>
      <c r="C7911" t="s">
        <v>590</v>
      </c>
      <c r="D7911"/>
      <c r="E7911" t="s">
        <v>8815</v>
      </c>
      <c r="F7911" s="67"/>
      <c r="G7911" s="67"/>
      <c r="H7911" s="67"/>
    </row>
    <row r="7912" spans="1:8" s="2" customFormat="1" x14ac:dyDescent="0.25">
      <c r="A7912" t="s">
        <v>172</v>
      </c>
      <c r="B7912"/>
      <c r="C7912" t="s">
        <v>590</v>
      </c>
      <c r="D7912"/>
      <c r="E7912" t="s">
        <v>8816</v>
      </c>
      <c r="F7912" s="67"/>
      <c r="G7912" s="67"/>
      <c r="H7912" s="67"/>
    </row>
    <row r="7913" spans="1:8" s="2" customFormat="1" x14ac:dyDescent="0.25">
      <c r="A7913" t="s">
        <v>172</v>
      </c>
      <c r="B7913"/>
      <c r="C7913" t="s">
        <v>590</v>
      </c>
      <c r="D7913"/>
      <c r="E7913" t="s">
        <v>8817</v>
      </c>
      <c r="F7913" s="67"/>
      <c r="G7913" s="67"/>
      <c r="H7913" s="67"/>
    </row>
    <row r="7914" spans="1:8" s="2" customFormat="1" x14ac:dyDescent="0.25">
      <c r="A7914" t="s">
        <v>172</v>
      </c>
      <c r="B7914"/>
      <c r="C7914" t="s">
        <v>590</v>
      </c>
      <c r="D7914"/>
      <c r="E7914" t="s">
        <v>8818</v>
      </c>
      <c r="F7914" s="67"/>
      <c r="G7914" s="67"/>
      <c r="H7914" s="67"/>
    </row>
    <row r="7915" spans="1:8" s="2" customFormat="1" x14ac:dyDescent="0.25">
      <c r="A7915" t="s">
        <v>172</v>
      </c>
      <c r="B7915"/>
      <c r="C7915" t="s">
        <v>590</v>
      </c>
      <c r="D7915"/>
      <c r="E7915" t="s">
        <v>8819</v>
      </c>
      <c r="F7915" s="67"/>
      <c r="G7915" s="67"/>
      <c r="H7915" s="67"/>
    </row>
    <row r="7916" spans="1:8" s="2" customFormat="1" x14ac:dyDescent="0.25">
      <c r="A7916" t="s">
        <v>172</v>
      </c>
      <c r="B7916"/>
      <c r="C7916" t="s">
        <v>590</v>
      </c>
      <c r="D7916"/>
      <c r="E7916" t="s">
        <v>8820</v>
      </c>
      <c r="F7916" s="67"/>
      <c r="G7916" s="67"/>
      <c r="H7916" s="67"/>
    </row>
    <row r="7917" spans="1:8" s="2" customFormat="1" x14ac:dyDescent="0.25">
      <c r="A7917" t="s">
        <v>172</v>
      </c>
      <c r="B7917"/>
      <c r="C7917" t="s">
        <v>590</v>
      </c>
      <c r="D7917"/>
      <c r="E7917" t="s">
        <v>8821</v>
      </c>
      <c r="F7917" s="67"/>
      <c r="G7917" s="67"/>
      <c r="H7917" s="67"/>
    </row>
    <row r="7918" spans="1:8" s="2" customFormat="1" x14ac:dyDescent="0.25">
      <c r="A7918" t="s">
        <v>172</v>
      </c>
      <c r="B7918"/>
      <c r="C7918" t="s">
        <v>590</v>
      </c>
      <c r="D7918"/>
      <c r="E7918" t="s">
        <v>8822</v>
      </c>
      <c r="F7918" s="67"/>
      <c r="G7918" s="67"/>
      <c r="H7918" s="67"/>
    </row>
    <row r="7919" spans="1:8" s="2" customFormat="1" x14ac:dyDescent="0.25">
      <c r="A7919" t="s">
        <v>172</v>
      </c>
      <c r="B7919"/>
      <c r="C7919" t="s">
        <v>590</v>
      </c>
      <c r="D7919"/>
      <c r="E7919" t="s">
        <v>8823</v>
      </c>
      <c r="F7919" s="67"/>
      <c r="G7919" s="67"/>
      <c r="H7919" s="67"/>
    </row>
    <row r="7920" spans="1:8" s="2" customFormat="1" x14ac:dyDescent="0.25">
      <c r="A7920" t="s">
        <v>172</v>
      </c>
      <c r="B7920"/>
      <c r="C7920" t="s">
        <v>590</v>
      </c>
      <c r="D7920"/>
      <c r="E7920" t="s">
        <v>8824</v>
      </c>
      <c r="F7920" s="67"/>
      <c r="G7920" s="67"/>
      <c r="H7920" s="67"/>
    </row>
    <row r="7921" spans="1:8" s="2" customFormat="1" x14ac:dyDescent="0.25">
      <c r="A7921" t="s">
        <v>172</v>
      </c>
      <c r="B7921"/>
      <c r="C7921" t="s">
        <v>590</v>
      </c>
      <c r="D7921"/>
      <c r="E7921" t="s">
        <v>8825</v>
      </c>
      <c r="F7921" s="67"/>
      <c r="G7921" s="67"/>
      <c r="H7921" s="67"/>
    </row>
    <row r="7922" spans="1:8" s="2" customFormat="1" x14ac:dyDescent="0.25">
      <c r="A7922" t="s">
        <v>172</v>
      </c>
      <c r="B7922"/>
      <c r="C7922" t="s">
        <v>590</v>
      </c>
      <c r="D7922"/>
      <c r="E7922" t="s">
        <v>8826</v>
      </c>
      <c r="F7922" s="67"/>
      <c r="G7922" s="67"/>
      <c r="H7922" s="67"/>
    </row>
    <row r="7923" spans="1:8" s="2" customFormat="1" x14ac:dyDescent="0.25">
      <c r="A7923" t="s">
        <v>172</v>
      </c>
      <c r="B7923"/>
      <c r="C7923" t="s">
        <v>590</v>
      </c>
      <c r="D7923"/>
      <c r="E7923" t="s">
        <v>8827</v>
      </c>
      <c r="F7923" s="67"/>
      <c r="G7923" s="67"/>
      <c r="H7923" s="67"/>
    </row>
    <row r="7924" spans="1:8" s="2" customFormat="1" x14ac:dyDescent="0.25">
      <c r="A7924" t="s">
        <v>172</v>
      </c>
      <c r="B7924"/>
      <c r="C7924" t="s">
        <v>590</v>
      </c>
      <c r="D7924"/>
      <c r="E7924" t="s">
        <v>8828</v>
      </c>
      <c r="F7924" s="67"/>
      <c r="G7924" s="67"/>
      <c r="H7924" s="67"/>
    </row>
    <row r="7925" spans="1:8" s="2" customFormat="1" x14ac:dyDescent="0.25">
      <c r="A7925" t="s">
        <v>172</v>
      </c>
      <c r="B7925"/>
      <c r="C7925" t="s">
        <v>590</v>
      </c>
      <c r="D7925"/>
      <c r="E7925" t="s">
        <v>8829</v>
      </c>
      <c r="F7925" s="67"/>
      <c r="G7925" s="67"/>
      <c r="H7925" s="67"/>
    </row>
    <row r="7926" spans="1:8" s="2" customFormat="1" x14ac:dyDescent="0.25">
      <c r="A7926" t="s">
        <v>172</v>
      </c>
      <c r="B7926"/>
      <c r="C7926" t="s">
        <v>590</v>
      </c>
      <c r="D7926"/>
      <c r="E7926" t="s">
        <v>8830</v>
      </c>
      <c r="F7926" s="67"/>
      <c r="G7926" s="67"/>
      <c r="H7926" s="67"/>
    </row>
    <row r="7927" spans="1:8" s="2" customFormat="1" x14ac:dyDescent="0.25">
      <c r="A7927" t="s">
        <v>172</v>
      </c>
      <c r="B7927"/>
      <c r="C7927" t="s">
        <v>590</v>
      </c>
      <c r="D7927"/>
      <c r="E7927" t="s">
        <v>8831</v>
      </c>
      <c r="F7927" s="67"/>
      <c r="G7927" s="67"/>
      <c r="H7927" s="67"/>
    </row>
    <row r="7928" spans="1:8" s="2" customFormat="1" x14ac:dyDescent="0.25">
      <c r="A7928" t="s">
        <v>172</v>
      </c>
      <c r="B7928"/>
      <c r="C7928" t="s">
        <v>590</v>
      </c>
      <c r="D7928"/>
      <c r="E7928" t="s">
        <v>8832</v>
      </c>
      <c r="F7928" s="67"/>
      <c r="G7928" s="67"/>
      <c r="H7928" s="67"/>
    </row>
    <row r="7929" spans="1:8" s="2" customFormat="1" x14ac:dyDescent="0.25">
      <c r="A7929" t="s">
        <v>172</v>
      </c>
      <c r="B7929"/>
      <c r="C7929" t="s">
        <v>590</v>
      </c>
      <c r="D7929"/>
      <c r="E7929" t="s">
        <v>8833</v>
      </c>
      <c r="F7929" s="67"/>
      <c r="G7929" s="67"/>
      <c r="H7929" s="67"/>
    </row>
    <row r="7930" spans="1:8" s="2" customFormat="1" x14ac:dyDescent="0.25">
      <c r="A7930" t="s">
        <v>172</v>
      </c>
      <c r="B7930"/>
      <c r="C7930" t="s">
        <v>590</v>
      </c>
      <c r="D7930"/>
      <c r="E7930" t="s">
        <v>8834</v>
      </c>
      <c r="F7930" s="67"/>
      <c r="G7930" s="67"/>
      <c r="H7930" s="67"/>
    </row>
    <row r="7931" spans="1:8" s="2" customFormat="1" x14ac:dyDescent="0.25">
      <c r="A7931" t="s">
        <v>172</v>
      </c>
      <c r="B7931"/>
      <c r="C7931" t="s">
        <v>590</v>
      </c>
      <c r="D7931"/>
      <c r="E7931" t="s">
        <v>8835</v>
      </c>
      <c r="F7931" s="67"/>
      <c r="G7931" s="67"/>
      <c r="H7931" s="67"/>
    </row>
    <row r="7932" spans="1:8" s="2" customFormat="1" x14ac:dyDescent="0.25">
      <c r="A7932" t="s">
        <v>172</v>
      </c>
      <c r="B7932"/>
      <c r="C7932" t="s">
        <v>590</v>
      </c>
      <c r="D7932"/>
      <c r="E7932" t="s">
        <v>8836</v>
      </c>
      <c r="F7932" s="67"/>
      <c r="G7932" s="67"/>
      <c r="H7932" s="67"/>
    </row>
    <row r="7933" spans="1:8" s="2" customFormat="1" x14ac:dyDescent="0.25">
      <c r="A7933" t="s">
        <v>172</v>
      </c>
      <c r="B7933"/>
      <c r="C7933" t="s">
        <v>590</v>
      </c>
      <c r="D7933"/>
      <c r="E7933" t="s">
        <v>8837</v>
      </c>
      <c r="F7933" s="67"/>
      <c r="G7933" s="67"/>
      <c r="H7933" s="67"/>
    </row>
    <row r="7934" spans="1:8" s="2" customFormat="1" x14ac:dyDescent="0.25">
      <c r="A7934" t="s">
        <v>172</v>
      </c>
      <c r="B7934"/>
      <c r="C7934" t="s">
        <v>590</v>
      </c>
      <c r="D7934"/>
      <c r="E7934" t="s">
        <v>8838</v>
      </c>
      <c r="F7934" s="67"/>
      <c r="G7934" s="67"/>
      <c r="H7934" s="67"/>
    </row>
    <row r="7935" spans="1:8" s="2" customFormat="1" x14ac:dyDescent="0.25">
      <c r="A7935" t="s">
        <v>172</v>
      </c>
      <c r="B7935"/>
      <c r="C7935" t="s">
        <v>590</v>
      </c>
      <c r="D7935"/>
      <c r="E7935" t="s">
        <v>8839</v>
      </c>
      <c r="F7935" s="67"/>
      <c r="G7935" s="67"/>
      <c r="H7935" s="67"/>
    </row>
    <row r="7936" spans="1:8" s="2" customFormat="1" x14ac:dyDescent="0.25">
      <c r="A7936" t="s">
        <v>172</v>
      </c>
      <c r="B7936"/>
      <c r="C7936" t="s">
        <v>590</v>
      </c>
      <c r="D7936"/>
      <c r="E7936" t="s">
        <v>8840</v>
      </c>
      <c r="F7936" s="67"/>
      <c r="G7936" s="67"/>
      <c r="H7936" s="67"/>
    </row>
    <row r="7937" spans="1:8" s="2" customFormat="1" x14ac:dyDescent="0.25">
      <c r="A7937" t="s">
        <v>172</v>
      </c>
      <c r="B7937"/>
      <c r="C7937" t="s">
        <v>590</v>
      </c>
      <c r="D7937"/>
      <c r="E7937" t="s">
        <v>8841</v>
      </c>
      <c r="F7937" s="67"/>
      <c r="G7937" s="67"/>
      <c r="H7937" s="67"/>
    </row>
    <row r="7938" spans="1:8" s="2" customFormat="1" x14ac:dyDescent="0.25">
      <c r="A7938" t="s">
        <v>172</v>
      </c>
      <c r="B7938"/>
      <c r="C7938" t="s">
        <v>590</v>
      </c>
      <c r="D7938"/>
      <c r="E7938" t="s">
        <v>8842</v>
      </c>
      <c r="F7938" s="67"/>
      <c r="G7938" s="67"/>
      <c r="H7938" s="67"/>
    </row>
    <row r="7939" spans="1:8" s="2" customFormat="1" x14ac:dyDescent="0.25">
      <c r="A7939" t="s">
        <v>172</v>
      </c>
      <c r="B7939"/>
      <c r="C7939" t="s">
        <v>590</v>
      </c>
      <c r="D7939"/>
      <c r="E7939" t="s">
        <v>8843</v>
      </c>
      <c r="F7939" s="67"/>
      <c r="G7939" s="67"/>
      <c r="H7939" s="67"/>
    </row>
    <row r="7940" spans="1:8" s="2" customFormat="1" x14ac:dyDescent="0.25">
      <c r="A7940" t="s">
        <v>172</v>
      </c>
      <c r="B7940"/>
      <c r="C7940" t="s">
        <v>590</v>
      </c>
      <c r="D7940"/>
      <c r="E7940" t="s">
        <v>8844</v>
      </c>
      <c r="F7940" s="67"/>
      <c r="G7940" s="67"/>
      <c r="H7940" s="67"/>
    </row>
    <row r="7941" spans="1:8" s="2" customFormat="1" x14ac:dyDescent="0.25">
      <c r="A7941" t="s">
        <v>172</v>
      </c>
      <c r="B7941"/>
      <c r="C7941" t="s">
        <v>590</v>
      </c>
      <c r="D7941"/>
      <c r="E7941" t="s">
        <v>8845</v>
      </c>
      <c r="F7941" s="67"/>
      <c r="G7941" s="67"/>
      <c r="H7941" s="67"/>
    </row>
    <row r="7942" spans="1:8" s="2" customFormat="1" x14ac:dyDescent="0.25">
      <c r="A7942" t="s">
        <v>172</v>
      </c>
      <c r="B7942"/>
      <c r="C7942" t="s">
        <v>590</v>
      </c>
      <c r="D7942"/>
      <c r="E7942" t="s">
        <v>8846</v>
      </c>
      <c r="F7942" s="67"/>
      <c r="G7942" s="67"/>
      <c r="H7942" s="67"/>
    </row>
    <row r="7943" spans="1:8" s="2" customFormat="1" x14ac:dyDescent="0.25">
      <c r="A7943" t="s">
        <v>172</v>
      </c>
      <c r="B7943"/>
      <c r="C7943" t="s">
        <v>590</v>
      </c>
      <c r="D7943"/>
      <c r="E7943" t="s">
        <v>8847</v>
      </c>
      <c r="F7943" s="67"/>
      <c r="G7943" s="67"/>
      <c r="H7943" s="67"/>
    </row>
    <row r="7944" spans="1:8" s="2" customFormat="1" x14ac:dyDescent="0.25">
      <c r="A7944" t="s">
        <v>172</v>
      </c>
      <c r="B7944"/>
      <c r="C7944" t="s">
        <v>593</v>
      </c>
      <c r="D7944"/>
      <c r="E7944" t="s">
        <v>8848</v>
      </c>
      <c r="F7944" s="67"/>
      <c r="G7944" s="67"/>
      <c r="H7944" s="67"/>
    </row>
    <row r="7945" spans="1:8" s="2" customFormat="1" x14ac:dyDescent="0.25">
      <c r="A7945" t="s">
        <v>172</v>
      </c>
      <c r="B7945"/>
      <c r="C7945" t="s">
        <v>593</v>
      </c>
      <c r="D7945"/>
      <c r="E7945" t="s">
        <v>8849</v>
      </c>
      <c r="F7945" s="67"/>
      <c r="G7945" s="67"/>
      <c r="H7945" s="67"/>
    </row>
    <row r="7946" spans="1:8" s="2" customFormat="1" x14ac:dyDescent="0.25">
      <c r="A7946" t="s">
        <v>172</v>
      </c>
      <c r="B7946"/>
      <c r="C7946" t="s">
        <v>593</v>
      </c>
      <c r="D7946"/>
      <c r="E7946" t="s">
        <v>8850</v>
      </c>
      <c r="F7946" s="67"/>
      <c r="G7946" s="67"/>
      <c r="H7946" s="67"/>
    </row>
    <row r="7947" spans="1:8" s="2" customFormat="1" x14ac:dyDescent="0.25">
      <c r="A7947" t="s">
        <v>172</v>
      </c>
      <c r="B7947"/>
      <c r="C7947" t="s">
        <v>593</v>
      </c>
      <c r="D7947"/>
      <c r="E7947" t="s">
        <v>8851</v>
      </c>
      <c r="F7947" s="67"/>
      <c r="G7947" s="67"/>
      <c r="H7947" s="67"/>
    </row>
    <row r="7948" spans="1:8" s="2" customFormat="1" x14ac:dyDescent="0.25">
      <c r="A7948" t="s">
        <v>172</v>
      </c>
      <c r="B7948"/>
      <c r="C7948" t="s">
        <v>593</v>
      </c>
      <c r="D7948"/>
      <c r="E7948" t="s">
        <v>8852</v>
      </c>
      <c r="F7948" s="67"/>
      <c r="G7948" s="67"/>
      <c r="H7948" s="67"/>
    </row>
    <row r="7949" spans="1:8" s="2" customFormat="1" x14ac:dyDescent="0.25">
      <c r="A7949" t="s">
        <v>172</v>
      </c>
      <c r="B7949"/>
      <c r="C7949" t="s">
        <v>593</v>
      </c>
      <c r="D7949"/>
      <c r="E7949" t="s">
        <v>8853</v>
      </c>
      <c r="F7949" s="67"/>
      <c r="G7949" s="67"/>
      <c r="H7949" s="67"/>
    </row>
    <row r="7950" spans="1:8" s="2" customFormat="1" x14ac:dyDescent="0.25">
      <c r="A7950" t="s">
        <v>172</v>
      </c>
      <c r="B7950"/>
      <c r="C7950" t="s">
        <v>593</v>
      </c>
      <c r="D7950"/>
      <c r="E7950" t="s">
        <v>8854</v>
      </c>
      <c r="F7950" s="67"/>
      <c r="G7950" s="67"/>
      <c r="H7950" s="67"/>
    </row>
    <row r="7951" spans="1:8" s="2" customFormat="1" x14ac:dyDescent="0.25">
      <c r="A7951" t="s">
        <v>172</v>
      </c>
      <c r="B7951"/>
      <c r="C7951" t="s">
        <v>593</v>
      </c>
      <c r="D7951"/>
      <c r="E7951" t="s">
        <v>8855</v>
      </c>
      <c r="F7951" s="67"/>
      <c r="G7951" s="67"/>
      <c r="H7951" s="67"/>
    </row>
    <row r="7952" spans="1:8" s="2" customFormat="1" x14ac:dyDescent="0.25">
      <c r="A7952" t="s">
        <v>172</v>
      </c>
      <c r="B7952"/>
      <c r="C7952" t="s">
        <v>593</v>
      </c>
      <c r="D7952"/>
      <c r="E7952" t="s">
        <v>8856</v>
      </c>
      <c r="F7952" s="67"/>
      <c r="G7952" s="67"/>
      <c r="H7952" s="67"/>
    </row>
    <row r="7953" spans="1:8" s="2" customFormat="1" x14ac:dyDescent="0.25">
      <c r="A7953" t="s">
        <v>172</v>
      </c>
      <c r="B7953"/>
      <c r="C7953" t="s">
        <v>593</v>
      </c>
      <c r="D7953"/>
      <c r="E7953" t="s">
        <v>8857</v>
      </c>
      <c r="F7953" s="67"/>
      <c r="G7953" s="67"/>
      <c r="H7953" s="67"/>
    </row>
    <row r="7954" spans="1:8" s="2" customFormat="1" x14ac:dyDescent="0.25">
      <c r="A7954" t="s">
        <v>172</v>
      </c>
      <c r="B7954"/>
      <c r="C7954" t="s">
        <v>593</v>
      </c>
      <c r="D7954"/>
      <c r="E7954" t="s">
        <v>8858</v>
      </c>
      <c r="F7954" s="67"/>
      <c r="G7954" s="67"/>
      <c r="H7954" s="67"/>
    </row>
    <row r="7955" spans="1:8" s="2" customFormat="1" x14ac:dyDescent="0.25">
      <c r="A7955" t="s">
        <v>172</v>
      </c>
      <c r="B7955"/>
      <c r="C7955" t="s">
        <v>593</v>
      </c>
      <c r="D7955"/>
      <c r="E7955" t="s">
        <v>8859</v>
      </c>
      <c r="F7955" s="67"/>
      <c r="G7955" s="67"/>
      <c r="H7955" s="67"/>
    </row>
    <row r="7956" spans="1:8" s="2" customFormat="1" x14ac:dyDescent="0.25">
      <c r="A7956" t="s">
        <v>172</v>
      </c>
      <c r="B7956"/>
      <c r="C7956" t="s">
        <v>593</v>
      </c>
      <c r="D7956"/>
      <c r="E7956" t="s">
        <v>8860</v>
      </c>
      <c r="F7956" s="67"/>
      <c r="G7956" s="67"/>
      <c r="H7956" s="67"/>
    </row>
    <row r="7957" spans="1:8" s="2" customFormat="1" x14ac:dyDescent="0.25">
      <c r="A7957" t="s">
        <v>172</v>
      </c>
      <c r="B7957"/>
      <c r="C7957" t="s">
        <v>593</v>
      </c>
      <c r="D7957"/>
      <c r="E7957" t="s">
        <v>8861</v>
      </c>
      <c r="F7957" s="67"/>
      <c r="G7957" s="67"/>
      <c r="H7957" s="67"/>
    </row>
    <row r="7958" spans="1:8" s="2" customFormat="1" x14ac:dyDescent="0.25">
      <c r="A7958" t="s">
        <v>172</v>
      </c>
      <c r="B7958"/>
      <c r="C7958" t="s">
        <v>593</v>
      </c>
      <c r="D7958"/>
      <c r="E7958" t="s">
        <v>8862</v>
      </c>
      <c r="F7958" s="67"/>
      <c r="G7958" s="67"/>
      <c r="H7958" s="67"/>
    </row>
    <row r="7959" spans="1:8" s="2" customFormat="1" x14ac:dyDescent="0.25">
      <c r="A7959" t="s">
        <v>172</v>
      </c>
      <c r="B7959"/>
      <c r="C7959" t="s">
        <v>593</v>
      </c>
      <c r="D7959"/>
      <c r="E7959" t="s">
        <v>8863</v>
      </c>
      <c r="F7959" s="67"/>
      <c r="G7959" s="67"/>
      <c r="H7959" s="67"/>
    </row>
    <row r="7960" spans="1:8" s="2" customFormat="1" x14ac:dyDescent="0.25">
      <c r="A7960" t="s">
        <v>172</v>
      </c>
      <c r="B7960"/>
      <c r="C7960" t="s">
        <v>593</v>
      </c>
      <c r="D7960"/>
      <c r="E7960" t="s">
        <v>8864</v>
      </c>
      <c r="F7960" s="67"/>
      <c r="G7960" s="67"/>
      <c r="H7960" s="67"/>
    </row>
    <row r="7961" spans="1:8" s="2" customFormat="1" x14ac:dyDescent="0.25">
      <c r="A7961" t="s">
        <v>172</v>
      </c>
      <c r="B7961"/>
      <c r="C7961" t="s">
        <v>593</v>
      </c>
      <c r="D7961"/>
      <c r="E7961" t="s">
        <v>8865</v>
      </c>
      <c r="F7961" s="67"/>
      <c r="G7961" s="67"/>
      <c r="H7961" s="67"/>
    </row>
    <row r="7962" spans="1:8" s="2" customFormat="1" x14ac:dyDescent="0.25">
      <c r="A7962" t="s">
        <v>172</v>
      </c>
      <c r="B7962"/>
      <c r="C7962" t="s">
        <v>593</v>
      </c>
      <c r="D7962"/>
      <c r="E7962" t="s">
        <v>8866</v>
      </c>
      <c r="F7962" s="67"/>
      <c r="G7962" s="67"/>
      <c r="H7962" s="67"/>
    </row>
    <row r="7963" spans="1:8" s="2" customFormat="1" x14ac:dyDescent="0.25">
      <c r="A7963" t="s">
        <v>172</v>
      </c>
      <c r="B7963"/>
      <c r="C7963" t="s">
        <v>593</v>
      </c>
      <c r="D7963"/>
      <c r="E7963" t="s">
        <v>8867</v>
      </c>
      <c r="F7963" s="67"/>
      <c r="G7963" s="67"/>
      <c r="H7963" s="67"/>
    </row>
    <row r="7964" spans="1:8" s="2" customFormat="1" x14ac:dyDescent="0.25">
      <c r="A7964" t="s">
        <v>172</v>
      </c>
      <c r="B7964"/>
      <c r="C7964" t="s">
        <v>593</v>
      </c>
      <c r="D7964"/>
      <c r="E7964" t="s">
        <v>8868</v>
      </c>
      <c r="F7964" s="67"/>
      <c r="G7964" s="67"/>
      <c r="H7964" s="67"/>
    </row>
    <row r="7965" spans="1:8" s="2" customFormat="1" x14ac:dyDescent="0.25">
      <c r="A7965" t="s">
        <v>172</v>
      </c>
      <c r="B7965"/>
      <c r="C7965" t="s">
        <v>593</v>
      </c>
      <c r="D7965"/>
      <c r="E7965" t="s">
        <v>8869</v>
      </c>
      <c r="F7965" s="67"/>
      <c r="G7965" s="67"/>
      <c r="H7965" s="67"/>
    </row>
    <row r="7966" spans="1:8" s="2" customFormat="1" x14ac:dyDescent="0.25">
      <c r="A7966" t="s">
        <v>172</v>
      </c>
      <c r="B7966"/>
      <c r="C7966" t="s">
        <v>593</v>
      </c>
      <c r="D7966"/>
      <c r="E7966" t="s">
        <v>8870</v>
      </c>
      <c r="F7966" s="67"/>
      <c r="G7966" s="67"/>
      <c r="H7966" s="67"/>
    </row>
    <row r="7967" spans="1:8" s="2" customFormat="1" x14ac:dyDescent="0.25">
      <c r="A7967" t="s">
        <v>172</v>
      </c>
      <c r="B7967"/>
      <c r="C7967" t="s">
        <v>593</v>
      </c>
      <c r="D7967"/>
      <c r="E7967" t="s">
        <v>8871</v>
      </c>
      <c r="F7967" s="67"/>
      <c r="G7967" s="67"/>
      <c r="H7967" s="67"/>
    </row>
    <row r="7968" spans="1:8" s="2" customFormat="1" x14ac:dyDescent="0.25">
      <c r="A7968" t="s">
        <v>172</v>
      </c>
      <c r="B7968"/>
      <c r="C7968" t="s">
        <v>593</v>
      </c>
      <c r="D7968"/>
      <c r="E7968" t="s">
        <v>8872</v>
      </c>
      <c r="F7968" s="67"/>
      <c r="G7968" s="67"/>
      <c r="H7968" s="67"/>
    </row>
    <row r="7969" spans="1:8" s="2" customFormat="1" x14ac:dyDescent="0.25">
      <c r="A7969" t="s">
        <v>172</v>
      </c>
      <c r="B7969"/>
      <c r="C7969" t="s">
        <v>593</v>
      </c>
      <c r="D7969"/>
      <c r="E7969" t="s">
        <v>8873</v>
      </c>
      <c r="F7969" s="67"/>
      <c r="G7969" s="67"/>
      <c r="H7969" s="67"/>
    </row>
    <row r="7970" spans="1:8" s="2" customFormat="1" x14ac:dyDescent="0.25">
      <c r="A7970" t="s">
        <v>172</v>
      </c>
      <c r="B7970"/>
      <c r="C7970" t="s">
        <v>593</v>
      </c>
      <c r="D7970"/>
      <c r="E7970" t="s">
        <v>8874</v>
      </c>
      <c r="F7970" s="67"/>
      <c r="G7970" s="67"/>
      <c r="H7970" s="67"/>
    </row>
    <row r="7971" spans="1:8" s="2" customFormat="1" x14ac:dyDescent="0.25">
      <c r="A7971" t="s">
        <v>172</v>
      </c>
      <c r="B7971"/>
      <c r="C7971" t="s">
        <v>593</v>
      </c>
      <c r="D7971"/>
      <c r="E7971" t="s">
        <v>8875</v>
      </c>
      <c r="F7971" s="67"/>
      <c r="G7971" s="67"/>
      <c r="H7971" s="67"/>
    </row>
    <row r="7972" spans="1:8" s="2" customFormat="1" x14ac:dyDescent="0.25">
      <c r="A7972" t="s">
        <v>172</v>
      </c>
      <c r="B7972"/>
      <c r="C7972" t="s">
        <v>593</v>
      </c>
      <c r="D7972"/>
      <c r="E7972" t="s">
        <v>8876</v>
      </c>
      <c r="F7972" s="67"/>
      <c r="G7972" s="67"/>
      <c r="H7972" s="67"/>
    </row>
    <row r="7973" spans="1:8" s="2" customFormat="1" x14ac:dyDescent="0.25">
      <c r="A7973" t="s">
        <v>172</v>
      </c>
      <c r="B7973"/>
      <c r="C7973" t="s">
        <v>593</v>
      </c>
      <c r="D7973"/>
      <c r="E7973" t="s">
        <v>8877</v>
      </c>
      <c r="F7973" s="67"/>
      <c r="G7973" s="67"/>
      <c r="H7973" s="67"/>
    </row>
    <row r="7974" spans="1:8" s="2" customFormat="1" x14ac:dyDescent="0.25">
      <c r="A7974" t="s">
        <v>172</v>
      </c>
      <c r="B7974"/>
      <c r="C7974" t="s">
        <v>593</v>
      </c>
      <c r="D7974"/>
      <c r="E7974" t="s">
        <v>8878</v>
      </c>
      <c r="F7974" s="67"/>
      <c r="G7974" s="67"/>
      <c r="H7974" s="67"/>
    </row>
    <row r="7975" spans="1:8" s="2" customFormat="1" x14ac:dyDescent="0.25">
      <c r="A7975" t="s">
        <v>172</v>
      </c>
      <c r="B7975"/>
      <c r="C7975" t="s">
        <v>593</v>
      </c>
      <c r="D7975"/>
      <c r="E7975" t="s">
        <v>8879</v>
      </c>
      <c r="F7975" s="67"/>
      <c r="G7975" s="67"/>
      <c r="H7975" s="67"/>
    </row>
    <row r="7976" spans="1:8" s="2" customFormat="1" x14ac:dyDescent="0.25">
      <c r="A7976" t="s">
        <v>172</v>
      </c>
      <c r="B7976"/>
      <c r="C7976" t="s">
        <v>593</v>
      </c>
      <c r="D7976"/>
      <c r="E7976" t="s">
        <v>8880</v>
      </c>
      <c r="F7976" s="67"/>
      <c r="G7976" s="67"/>
      <c r="H7976" s="67"/>
    </row>
    <row r="7977" spans="1:8" s="2" customFormat="1" x14ac:dyDescent="0.25">
      <c r="A7977" t="s">
        <v>172</v>
      </c>
      <c r="B7977"/>
      <c r="C7977" t="s">
        <v>593</v>
      </c>
      <c r="D7977"/>
      <c r="E7977" t="s">
        <v>8881</v>
      </c>
      <c r="F7977" s="67"/>
      <c r="G7977" s="67"/>
      <c r="H7977" s="67"/>
    </row>
    <row r="7978" spans="1:8" s="2" customFormat="1" x14ac:dyDescent="0.25">
      <c r="A7978" t="s">
        <v>172</v>
      </c>
      <c r="B7978"/>
      <c r="C7978" t="s">
        <v>8882</v>
      </c>
      <c r="D7978"/>
      <c r="E7978" t="s">
        <v>8883</v>
      </c>
      <c r="F7978" s="67"/>
      <c r="G7978" s="67"/>
      <c r="H7978" s="67"/>
    </row>
    <row r="7979" spans="1:8" s="2" customFormat="1" x14ac:dyDescent="0.25">
      <c r="A7979" t="s">
        <v>172</v>
      </c>
      <c r="B7979"/>
      <c r="C7979" t="s">
        <v>8882</v>
      </c>
      <c r="D7979"/>
      <c r="E7979" t="s">
        <v>8884</v>
      </c>
      <c r="F7979" s="67"/>
      <c r="G7979" s="67"/>
      <c r="H7979" s="67"/>
    </row>
    <row r="7980" spans="1:8" s="2" customFormat="1" x14ac:dyDescent="0.25">
      <c r="A7980" t="s">
        <v>172</v>
      </c>
      <c r="B7980"/>
      <c r="C7980" t="s">
        <v>596</v>
      </c>
      <c r="D7980"/>
      <c r="E7980" t="s">
        <v>8885</v>
      </c>
      <c r="F7980" s="67"/>
      <c r="G7980" s="67"/>
      <c r="H7980" s="67"/>
    </row>
    <row r="7981" spans="1:8" s="2" customFormat="1" x14ac:dyDescent="0.25">
      <c r="A7981" t="s">
        <v>172</v>
      </c>
      <c r="B7981"/>
      <c r="C7981" t="s">
        <v>596</v>
      </c>
      <c r="D7981"/>
      <c r="E7981" t="s">
        <v>8886</v>
      </c>
      <c r="F7981" s="67"/>
      <c r="G7981" s="67"/>
      <c r="H7981" s="67"/>
    </row>
    <row r="7982" spans="1:8" s="2" customFormat="1" x14ac:dyDescent="0.25">
      <c r="A7982" t="s">
        <v>172</v>
      </c>
      <c r="B7982"/>
      <c r="C7982" t="s">
        <v>596</v>
      </c>
      <c r="D7982"/>
      <c r="E7982" t="s">
        <v>8887</v>
      </c>
      <c r="F7982" s="67"/>
      <c r="G7982" s="67"/>
      <c r="H7982" s="67"/>
    </row>
    <row r="7983" spans="1:8" s="2" customFormat="1" x14ac:dyDescent="0.25">
      <c r="A7983" t="s">
        <v>172</v>
      </c>
      <c r="B7983"/>
      <c r="C7983" t="s">
        <v>596</v>
      </c>
      <c r="D7983"/>
      <c r="E7983" t="s">
        <v>8888</v>
      </c>
      <c r="F7983" s="67"/>
      <c r="G7983" s="67"/>
      <c r="H7983" s="67"/>
    </row>
    <row r="7984" spans="1:8" s="2" customFormat="1" x14ac:dyDescent="0.25">
      <c r="A7984" t="s">
        <v>172</v>
      </c>
      <c r="B7984"/>
      <c r="C7984" t="s">
        <v>596</v>
      </c>
      <c r="D7984"/>
      <c r="E7984" t="s">
        <v>8889</v>
      </c>
      <c r="F7984" s="67"/>
      <c r="G7984" s="67"/>
      <c r="H7984" s="67"/>
    </row>
    <row r="7985" spans="1:8" s="2" customFormat="1" x14ac:dyDescent="0.25">
      <c r="A7985" t="s">
        <v>172</v>
      </c>
      <c r="B7985"/>
      <c r="C7985" t="s">
        <v>596</v>
      </c>
      <c r="D7985"/>
      <c r="E7985" t="s">
        <v>8890</v>
      </c>
      <c r="F7985" s="67"/>
      <c r="G7985" s="67"/>
      <c r="H7985" s="67"/>
    </row>
    <row r="7986" spans="1:8" s="2" customFormat="1" x14ac:dyDescent="0.25">
      <c r="A7986" t="s">
        <v>172</v>
      </c>
      <c r="B7986"/>
      <c r="C7986" t="s">
        <v>596</v>
      </c>
      <c r="D7986"/>
      <c r="E7986" t="s">
        <v>8891</v>
      </c>
      <c r="F7986" s="67"/>
      <c r="G7986" s="67"/>
      <c r="H7986" s="67"/>
    </row>
    <row r="7987" spans="1:8" s="2" customFormat="1" x14ac:dyDescent="0.25">
      <c r="A7987" t="s">
        <v>172</v>
      </c>
      <c r="B7987"/>
      <c r="C7987" t="s">
        <v>596</v>
      </c>
      <c r="D7987"/>
      <c r="E7987" t="s">
        <v>8892</v>
      </c>
      <c r="F7987" s="67"/>
      <c r="G7987" s="67"/>
      <c r="H7987" s="67"/>
    </row>
    <row r="7988" spans="1:8" s="2" customFormat="1" x14ac:dyDescent="0.25">
      <c r="A7988" t="s">
        <v>172</v>
      </c>
      <c r="B7988"/>
      <c r="C7988" t="s">
        <v>596</v>
      </c>
      <c r="D7988"/>
      <c r="E7988" t="s">
        <v>8893</v>
      </c>
      <c r="F7988" s="67"/>
      <c r="G7988" s="67"/>
      <c r="H7988" s="67"/>
    </row>
    <row r="7989" spans="1:8" s="2" customFormat="1" x14ac:dyDescent="0.25">
      <c r="A7989" t="s">
        <v>172</v>
      </c>
      <c r="B7989"/>
      <c r="C7989" t="s">
        <v>596</v>
      </c>
      <c r="D7989"/>
      <c r="E7989" t="s">
        <v>8894</v>
      </c>
      <c r="F7989" s="67"/>
      <c r="G7989" s="67"/>
      <c r="H7989" s="67"/>
    </row>
    <row r="7990" spans="1:8" s="2" customFormat="1" x14ac:dyDescent="0.25">
      <c r="A7990" t="s">
        <v>172</v>
      </c>
      <c r="B7990"/>
      <c r="C7990" t="s">
        <v>596</v>
      </c>
      <c r="D7990"/>
      <c r="E7990" t="s">
        <v>8895</v>
      </c>
      <c r="F7990" s="67"/>
      <c r="G7990" s="67"/>
      <c r="H7990" s="67"/>
    </row>
    <row r="7991" spans="1:8" s="2" customFormat="1" x14ac:dyDescent="0.25">
      <c r="A7991" t="s">
        <v>172</v>
      </c>
      <c r="B7991"/>
      <c r="C7991" t="s">
        <v>596</v>
      </c>
      <c r="D7991"/>
      <c r="E7991" t="s">
        <v>8896</v>
      </c>
      <c r="F7991" s="67"/>
      <c r="G7991" s="67"/>
      <c r="H7991" s="67"/>
    </row>
    <row r="7992" spans="1:8" s="2" customFormat="1" x14ac:dyDescent="0.25">
      <c r="A7992" t="s">
        <v>172</v>
      </c>
      <c r="B7992"/>
      <c r="C7992" t="s">
        <v>596</v>
      </c>
      <c r="D7992"/>
      <c r="E7992" t="s">
        <v>8897</v>
      </c>
      <c r="F7992" s="67"/>
      <c r="G7992" s="67"/>
      <c r="H7992" s="67"/>
    </row>
    <row r="7993" spans="1:8" s="2" customFormat="1" x14ac:dyDescent="0.25">
      <c r="A7993" t="s">
        <v>172</v>
      </c>
      <c r="B7993"/>
      <c r="C7993" t="s">
        <v>596</v>
      </c>
      <c r="D7993"/>
      <c r="E7993" t="s">
        <v>8898</v>
      </c>
      <c r="F7993" s="67"/>
      <c r="G7993" s="67"/>
      <c r="H7993" s="67"/>
    </row>
    <row r="7994" spans="1:8" s="2" customFormat="1" x14ac:dyDescent="0.25">
      <c r="A7994" t="s">
        <v>172</v>
      </c>
      <c r="B7994"/>
      <c r="C7994" t="s">
        <v>596</v>
      </c>
      <c r="D7994"/>
      <c r="E7994" t="s">
        <v>8899</v>
      </c>
      <c r="F7994" s="67"/>
      <c r="G7994" s="67"/>
      <c r="H7994" s="67"/>
    </row>
    <row r="7995" spans="1:8" s="2" customFormat="1" x14ac:dyDescent="0.25">
      <c r="A7995" t="s">
        <v>172</v>
      </c>
      <c r="B7995"/>
      <c r="C7995" t="s">
        <v>596</v>
      </c>
      <c r="D7995"/>
      <c r="E7995" t="s">
        <v>8900</v>
      </c>
      <c r="F7995" s="67"/>
      <c r="G7995" s="67"/>
      <c r="H7995" s="67"/>
    </row>
    <row r="7996" spans="1:8" s="2" customFormat="1" x14ac:dyDescent="0.25">
      <c r="A7996" t="s">
        <v>172</v>
      </c>
      <c r="B7996"/>
      <c r="C7996" t="s">
        <v>596</v>
      </c>
      <c r="D7996"/>
      <c r="E7996" t="s">
        <v>8901</v>
      </c>
      <c r="F7996" s="67"/>
      <c r="G7996" s="67"/>
      <c r="H7996" s="67"/>
    </row>
    <row r="7997" spans="1:8" s="2" customFormat="1" x14ac:dyDescent="0.25">
      <c r="A7997" t="s">
        <v>172</v>
      </c>
      <c r="B7997"/>
      <c r="C7997" t="s">
        <v>596</v>
      </c>
      <c r="D7997"/>
      <c r="E7997" t="s">
        <v>8902</v>
      </c>
      <c r="F7997" s="67"/>
      <c r="G7997" s="67"/>
      <c r="H7997" s="67"/>
    </row>
    <row r="7998" spans="1:8" s="2" customFormat="1" x14ac:dyDescent="0.25">
      <c r="A7998" t="s">
        <v>172</v>
      </c>
      <c r="B7998"/>
      <c r="C7998" t="s">
        <v>596</v>
      </c>
      <c r="D7998"/>
      <c r="E7998" t="s">
        <v>8903</v>
      </c>
      <c r="F7998" s="67"/>
      <c r="G7998" s="67"/>
      <c r="H7998" s="67"/>
    </row>
    <row r="7999" spans="1:8" s="2" customFormat="1" x14ac:dyDescent="0.25">
      <c r="A7999" t="s">
        <v>172</v>
      </c>
      <c r="B7999"/>
      <c r="C7999" t="s">
        <v>596</v>
      </c>
      <c r="D7999"/>
      <c r="E7999" t="s">
        <v>8904</v>
      </c>
      <c r="F7999" s="67"/>
      <c r="G7999" s="67"/>
      <c r="H7999" s="67"/>
    </row>
    <row r="8000" spans="1:8" s="2" customFormat="1" x14ac:dyDescent="0.25">
      <c r="A8000" t="s">
        <v>172</v>
      </c>
      <c r="B8000"/>
      <c r="C8000" t="s">
        <v>596</v>
      </c>
      <c r="D8000"/>
      <c r="E8000" t="s">
        <v>8905</v>
      </c>
      <c r="F8000" s="67"/>
      <c r="G8000" s="67"/>
      <c r="H8000" s="67"/>
    </row>
    <row r="8001" spans="1:8" s="2" customFormat="1" x14ac:dyDescent="0.25">
      <c r="A8001" t="s">
        <v>172</v>
      </c>
      <c r="B8001"/>
      <c r="C8001" t="s">
        <v>596</v>
      </c>
      <c r="D8001"/>
      <c r="E8001" t="s">
        <v>8906</v>
      </c>
      <c r="F8001" s="67"/>
      <c r="G8001" s="67"/>
      <c r="H8001" s="67"/>
    </row>
    <row r="8002" spans="1:8" s="2" customFormat="1" x14ac:dyDescent="0.25">
      <c r="A8002" t="s">
        <v>172</v>
      </c>
      <c r="B8002"/>
      <c r="C8002" t="s">
        <v>596</v>
      </c>
      <c r="D8002"/>
      <c r="E8002" t="s">
        <v>8907</v>
      </c>
      <c r="F8002" s="67"/>
      <c r="G8002" s="67"/>
      <c r="H8002" s="67"/>
    </row>
    <row r="8003" spans="1:8" s="2" customFormat="1" x14ac:dyDescent="0.25">
      <c r="A8003" t="s">
        <v>172</v>
      </c>
      <c r="B8003"/>
      <c r="C8003" t="s">
        <v>596</v>
      </c>
      <c r="D8003"/>
      <c r="E8003" t="s">
        <v>8908</v>
      </c>
      <c r="F8003" s="67"/>
      <c r="G8003" s="67"/>
      <c r="H8003" s="67"/>
    </row>
    <row r="8004" spans="1:8" s="2" customFormat="1" x14ac:dyDescent="0.25">
      <c r="A8004" t="s">
        <v>172</v>
      </c>
      <c r="B8004"/>
      <c r="C8004" t="s">
        <v>596</v>
      </c>
      <c r="D8004"/>
      <c r="E8004" t="s">
        <v>8909</v>
      </c>
      <c r="F8004" s="67"/>
      <c r="G8004" s="67"/>
      <c r="H8004" s="67"/>
    </row>
    <row r="8005" spans="1:8" s="2" customFormat="1" x14ac:dyDescent="0.25">
      <c r="A8005" t="s">
        <v>172</v>
      </c>
      <c r="B8005"/>
      <c r="C8005" t="s">
        <v>596</v>
      </c>
      <c r="D8005"/>
      <c r="E8005" t="s">
        <v>8910</v>
      </c>
      <c r="F8005" s="67"/>
      <c r="G8005" s="67"/>
      <c r="H8005" s="67"/>
    </row>
    <row r="8006" spans="1:8" s="2" customFormat="1" x14ac:dyDescent="0.25">
      <c r="A8006" t="s">
        <v>172</v>
      </c>
      <c r="B8006"/>
      <c r="C8006" t="s">
        <v>596</v>
      </c>
      <c r="D8006"/>
      <c r="E8006" t="s">
        <v>8911</v>
      </c>
      <c r="F8006" s="67"/>
      <c r="G8006" s="67"/>
      <c r="H8006" s="67"/>
    </row>
    <row r="8007" spans="1:8" s="2" customFormat="1" x14ac:dyDescent="0.25">
      <c r="A8007" t="s">
        <v>172</v>
      </c>
      <c r="B8007"/>
      <c r="C8007" t="s">
        <v>596</v>
      </c>
      <c r="D8007"/>
      <c r="E8007" t="s">
        <v>8912</v>
      </c>
      <c r="F8007" s="67"/>
      <c r="G8007" s="67"/>
      <c r="H8007" s="67"/>
    </row>
    <row r="8008" spans="1:8" s="2" customFormat="1" x14ac:dyDescent="0.25">
      <c r="A8008" t="s">
        <v>172</v>
      </c>
      <c r="B8008"/>
      <c r="C8008" t="s">
        <v>596</v>
      </c>
      <c r="D8008"/>
      <c r="E8008" t="s">
        <v>8913</v>
      </c>
      <c r="F8008" s="67"/>
      <c r="G8008" s="67"/>
      <c r="H8008" s="67"/>
    </row>
    <row r="8009" spans="1:8" s="2" customFormat="1" x14ac:dyDescent="0.25">
      <c r="A8009" t="s">
        <v>172</v>
      </c>
      <c r="B8009"/>
      <c r="C8009" t="s">
        <v>596</v>
      </c>
      <c r="D8009"/>
      <c r="E8009" t="s">
        <v>8914</v>
      </c>
      <c r="F8009" s="67"/>
      <c r="G8009" s="67"/>
      <c r="H8009" s="67"/>
    </row>
    <row r="8010" spans="1:8" s="2" customFormat="1" x14ac:dyDescent="0.25">
      <c r="A8010" t="s">
        <v>172</v>
      </c>
      <c r="B8010"/>
      <c r="C8010" t="s">
        <v>596</v>
      </c>
      <c r="D8010"/>
      <c r="E8010" t="s">
        <v>8915</v>
      </c>
      <c r="F8010" s="67"/>
      <c r="G8010" s="67"/>
      <c r="H8010" s="67"/>
    </row>
    <row r="8011" spans="1:8" s="2" customFormat="1" x14ac:dyDescent="0.25">
      <c r="A8011" t="s">
        <v>172</v>
      </c>
      <c r="B8011"/>
      <c r="C8011" t="s">
        <v>596</v>
      </c>
      <c r="D8011"/>
      <c r="E8011" t="s">
        <v>8916</v>
      </c>
      <c r="F8011" s="67"/>
      <c r="G8011" s="67"/>
      <c r="H8011" s="67"/>
    </row>
    <row r="8012" spans="1:8" s="2" customFormat="1" x14ac:dyDescent="0.25">
      <c r="A8012" t="s">
        <v>172</v>
      </c>
      <c r="B8012"/>
      <c r="C8012" t="s">
        <v>596</v>
      </c>
      <c r="D8012"/>
      <c r="E8012" t="s">
        <v>8917</v>
      </c>
      <c r="F8012" s="67"/>
      <c r="G8012" s="67"/>
      <c r="H8012" s="67"/>
    </row>
    <row r="8013" spans="1:8" s="2" customFormat="1" x14ac:dyDescent="0.25">
      <c r="A8013" t="s">
        <v>172</v>
      </c>
      <c r="B8013"/>
      <c r="C8013" t="s">
        <v>596</v>
      </c>
      <c r="D8013"/>
      <c r="E8013" t="s">
        <v>8918</v>
      </c>
      <c r="F8013" s="67"/>
      <c r="G8013" s="67"/>
      <c r="H8013" s="67"/>
    </row>
    <row r="8014" spans="1:8" s="2" customFormat="1" x14ac:dyDescent="0.25">
      <c r="A8014" t="s">
        <v>172</v>
      </c>
      <c r="B8014"/>
      <c r="C8014" t="s">
        <v>596</v>
      </c>
      <c r="D8014"/>
      <c r="E8014" t="s">
        <v>8919</v>
      </c>
      <c r="F8014" s="67"/>
      <c r="G8014" s="67"/>
      <c r="H8014" s="67"/>
    </row>
    <row r="8015" spans="1:8" s="2" customFormat="1" x14ac:dyDescent="0.25">
      <c r="A8015" t="s">
        <v>172</v>
      </c>
      <c r="B8015"/>
      <c r="C8015" t="s">
        <v>596</v>
      </c>
      <c r="D8015"/>
      <c r="E8015" t="s">
        <v>8920</v>
      </c>
      <c r="F8015" s="67"/>
      <c r="G8015" s="67"/>
      <c r="H8015" s="67"/>
    </row>
    <row r="8016" spans="1:8" s="2" customFormat="1" x14ac:dyDescent="0.25">
      <c r="A8016" t="s">
        <v>172</v>
      </c>
      <c r="B8016"/>
      <c r="C8016" t="s">
        <v>598</v>
      </c>
      <c r="D8016"/>
      <c r="E8016" t="s">
        <v>8921</v>
      </c>
      <c r="F8016" s="67"/>
      <c r="G8016" s="67"/>
      <c r="H8016" s="67"/>
    </row>
    <row r="8017" spans="1:8" s="2" customFormat="1" x14ac:dyDescent="0.25">
      <c r="A8017" t="s">
        <v>172</v>
      </c>
      <c r="B8017"/>
      <c r="C8017" t="s">
        <v>598</v>
      </c>
      <c r="D8017"/>
      <c r="E8017" t="s">
        <v>8922</v>
      </c>
      <c r="F8017" s="67"/>
      <c r="G8017" s="67"/>
      <c r="H8017" s="67"/>
    </row>
    <row r="8018" spans="1:8" s="2" customFormat="1" x14ac:dyDescent="0.25">
      <c r="A8018" t="s">
        <v>172</v>
      </c>
      <c r="B8018"/>
      <c r="C8018" t="s">
        <v>598</v>
      </c>
      <c r="D8018"/>
      <c r="E8018" t="s">
        <v>8923</v>
      </c>
      <c r="F8018" s="67"/>
      <c r="G8018" s="67"/>
      <c r="H8018" s="67"/>
    </row>
    <row r="8019" spans="1:8" s="2" customFormat="1" x14ac:dyDescent="0.25">
      <c r="A8019" t="s">
        <v>172</v>
      </c>
      <c r="B8019"/>
      <c r="C8019" t="s">
        <v>598</v>
      </c>
      <c r="D8019"/>
      <c r="E8019" t="s">
        <v>8924</v>
      </c>
      <c r="F8019" s="67"/>
      <c r="G8019" s="67"/>
      <c r="H8019" s="67"/>
    </row>
    <row r="8020" spans="1:8" s="2" customFormat="1" x14ac:dyDescent="0.25">
      <c r="A8020" t="s">
        <v>172</v>
      </c>
      <c r="B8020"/>
      <c r="C8020" t="s">
        <v>598</v>
      </c>
      <c r="D8020"/>
      <c r="E8020" t="s">
        <v>8925</v>
      </c>
      <c r="F8020" s="67"/>
      <c r="G8020" s="67"/>
      <c r="H8020" s="67"/>
    </row>
    <row r="8021" spans="1:8" s="2" customFormat="1" x14ac:dyDescent="0.25">
      <c r="A8021" t="s">
        <v>172</v>
      </c>
      <c r="B8021"/>
      <c r="C8021" t="s">
        <v>598</v>
      </c>
      <c r="D8021"/>
      <c r="E8021" t="s">
        <v>8926</v>
      </c>
      <c r="F8021" s="67"/>
      <c r="G8021" s="67"/>
      <c r="H8021" s="67"/>
    </row>
    <row r="8022" spans="1:8" s="2" customFormat="1" x14ac:dyDescent="0.25">
      <c r="A8022" t="s">
        <v>172</v>
      </c>
      <c r="B8022"/>
      <c r="C8022" t="s">
        <v>598</v>
      </c>
      <c r="D8022"/>
      <c r="E8022" t="s">
        <v>8927</v>
      </c>
      <c r="F8022" s="67"/>
      <c r="G8022" s="67"/>
      <c r="H8022" s="67"/>
    </row>
    <row r="8023" spans="1:8" s="2" customFormat="1" x14ac:dyDescent="0.25">
      <c r="A8023" t="s">
        <v>172</v>
      </c>
      <c r="B8023"/>
      <c r="C8023" t="s">
        <v>598</v>
      </c>
      <c r="D8023"/>
      <c r="E8023" t="s">
        <v>8928</v>
      </c>
      <c r="F8023" s="67"/>
      <c r="G8023" s="67"/>
      <c r="H8023" s="67"/>
    </row>
    <row r="8024" spans="1:8" s="2" customFormat="1" x14ac:dyDescent="0.25">
      <c r="A8024" t="s">
        <v>172</v>
      </c>
      <c r="B8024"/>
      <c r="C8024" t="s">
        <v>598</v>
      </c>
      <c r="D8024"/>
      <c r="E8024" t="s">
        <v>8929</v>
      </c>
      <c r="F8024" s="67"/>
      <c r="G8024" s="67"/>
      <c r="H8024" s="67"/>
    </row>
    <row r="8025" spans="1:8" s="2" customFormat="1" x14ac:dyDescent="0.25">
      <c r="A8025" t="s">
        <v>172</v>
      </c>
      <c r="B8025"/>
      <c r="C8025" t="s">
        <v>598</v>
      </c>
      <c r="D8025"/>
      <c r="E8025" t="s">
        <v>8930</v>
      </c>
      <c r="F8025" s="67"/>
      <c r="G8025" s="67"/>
      <c r="H8025" s="67"/>
    </row>
    <row r="8026" spans="1:8" s="2" customFormat="1" x14ac:dyDescent="0.25">
      <c r="A8026" t="s">
        <v>172</v>
      </c>
      <c r="B8026"/>
      <c r="C8026" t="s">
        <v>598</v>
      </c>
      <c r="D8026"/>
      <c r="E8026" t="s">
        <v>8931</v>
      </c>
      <c r="F8026" s="67"/>
      <c r="G8026" s="67"/>
      <c r="H8026" s="67"/>
    </row>
    <row r="8027" spans="1:8" s="2" customFormat="1" x14ac:dyDescent="0.25">
      <c r="A8027" t="s">
        <v>172</v>
      </c>
      <c r="B8027"/>
      <c r="C8027" t="s">
        <v>598</v>
      </c>
      <c r="D8027"/>
      <c r="E8027" t="s">
        <v>8932</v>
      </c>
      <c r="F8027" s="67"/>
      <c r="G8027" s="67"/>
      <c r="H8027" s="67"/>
    </row>
    <row r="8028" spans="1:8" s="2" customFormat="1" x14ac:dyDescent="0.25">
      <c r="A8028" t="s">
        <v>172</v>
      </c>
      <c r="B8028"/>
      <c r="C8028" t="s">
        <v>598</v>
      </c>
      <c r="D8028"/>
      <c r="E8028" t="s">
        <v>8933</v>
      </c>
      <c r="F8028" s="67"/>
      <c r="G8028" s="67"/>
      <c r="H8028" s="67"/>
    </row>
    <row r="8029" spans="1:8" s="2" customFormat="1" x14ac:dyDescent="0.25">
      <c r="A8029" t="s">
        <v>172</v>
      </c>
      <c r="B8029"/>
      <c r="C8029" t="s">
        <v>598</v>
      </c>
      <c r="D8029"/>
      <c r="E8029" t="s">
        <v>8934</v>
      </c>
      <c r="F8029" s="67"/>
      <c r="G8029" s="67"/>
      <c r="H8029" s="67"/>
    </row>
    <row r="8030" spans="1:8" s="2" customFormat="1" x14ac:dyDescent="0.25">
      <c r="A8030" t="s">
        <v>172</v>
      </c>
      <c r="B8030"/>
      <c r="C8030" t="s">
        <v>598</v>
      </c>
      <c r="D8030"/>
      <c r="E8030" t="s">
        <v>8935</v>
      </c>
      <c r="F8030" s="67"/>
      <c r="G8030" s="67"/>
      <c r="H8030" s="67"/>
    </row>
    <row r="8031" spans="1:8" s="2" customFormat="1" x14ac:dyDescent="0.25">
      <c r="A8031" t="s">
        <v>172</v>
      </c>
      <c r="B8031"/>
      <c r="C8031" t="s">
        <v>598</v>
      </c>
      <c r="D8031"/>
      <c r="E8031" t="s">
        <v>8936</v>
      </c>
      <c r="F8031" s="67"/>
      <c r="G8031" s="67"/>
      <c r="H8031" s="67"/>
    </row>
    <row r="8032" spans="1:8" s="2" customFormat="1" x14ac:dyDescent="0.25">
      <c r="A8032" t="s">
        <v>172</v>
      </c>
      <c r="B8032"/>
      <c r="C8032" t="s">
        <v>598</v>
      </c>
      <c r="D8032"/>
      <c r="E8032" t="s">
        <v>8937</v>
      </c>
      <c r="F8032" s="67"/>
      <c r="G8032" s="67"/>
      <c r="H8032" s="67"/>
    </row>
    <row r="8033" spans="1:8" s="2" customFormat="1" x14ac:dyDescent="0.25">
      <c r="A8033" t="s">
        <v>172</v>
      </c>
      <c r="B8033"/>
      <c r="C8033" t="s">
        <v>598</v>
      </c>
      <c r="D8033"/>
      <c r="E8033" t="s">
        <v>8938</v>
      </c>
      <c r="F8033" s="67"/>
      <c r="G8033" s="67"/>
      <c r="H8033" s="67"/>
    </row>
    <row r="8034" spans="1:8" s="2" customFormat="1" x14ac:dyDescent="0.25">
      <c r="A8034" t="s">
        <v>172</v>
      </c>
      <c r="B8034"/>
      <c r="C8034" t="s">
        <v>598</v>
      </c>
      <c r="D8034"/>
      <c r="E8034" t="s">
        <v>8939</v>
      </c>
      <c r="F8034" s="67"/>
      <c r="G8034" s="67"/>
      <c r="H8034" s="67"/>
    </row>
    <row r="8035" spans="1:8" s="2" customFormat="1" x14ac:dyDescent="0.25">
      <c r="A8035" t="s">
        <v>172</v>
      </c>
      <c r="B8035"/>
      <c r="C8035" t="s">
        <v>598</v>
      </c>
      <c r="D8035"/>
      <c r="E8035" t="s">
        <v>8940</v>
      </c>
      <c r="F8035" s="67"/>
      <c r="G8035" s="67"/>
      <c r="H8035" s="67"/>
    </row>
    <row r="8036" spans="1:8" s="2" customFormat="1" x14ac:dyDescent="0.25">
      <c r="A8036" t="s">
        <v>172</v>
      </c>
      <c r="B8036"/>
      <c r="C8036" t="s">
        <v>598</v>
      </c>
      <c r="D8036"/>
      <c r="E8036" t="s">
        <v>8941</v>
      </c>
      <c r="F8036" s="67"/>
      <c r="G8036" s="67"/>
      <c r="H8036" s="67"/>
    </row>
    <row r="8037" spans="1:8" s="2" customFormat="1" x14ac:dyDescent="0.25">
      <c r="A8037" t="s">
        <v>172</v>
      </c>
      <c r="B8037"/>
      <c r="C8037" t="s">
        <v>598</v>
      </c>
      <c r="D8037"/>
      <c r="E8037" t="s">
        <v>8942</v>
      </c>
      <c r="F8037" s="67"/>
      <c r="G8037" s="67"/>
      <c r="H8037" s="67"/>
    </row>
    <row r="8038" spans="1:8" s="2" customFormat="1" x14ac:dyDescent="0.25">
      <c r="A8038" t="s">
        <v>172</v>
      </c>
      <c r="B8038"/>
      <c r="C8038" t="s">
        <v>598</v>
      </c>
      <c r="D8038"/>
      <c r="E8038" t="s">
        <v>8943</v>
      </c>
      <c r="F8038" s="67"/>
      <c r="G8038" s="67"/>
      <c r="H8038" s="67"/>
    </row>
    <row r="8039" spans="1:8" s="2" customFormat="1" x14ac:dyDescent="0.25">
      <c r="A8039" t="s">
        <v>172</v>
      </c>
      <c r="B8039"/>
      <c r="C8039" t="s">
        <v>600</v>
      </c>
      <c r="D8039"/>
      <c r="E8039" t="s">
        <v>8944</v>
      </c>
      <c r="F8039" s="67"/>
      <c r="G8039" s="67"/>
      <c r="H8039" s="67"/>
    </row>
    <row r="8040" spans="1:8" s="2" customFormat="1" x14ac:dyDescent="0.25">
      <c r="A8040" t="s">
        <v>172</v>
      </c>
      <c r="B8040"/>
      <c r="C8040" t="s">
        <v>600</v>
      </c>
      <c r="D8040"/>
      <c r="E8040" t="s">
        <v>8945</v>
      </c>
      <c r="F8040" s="67"/>
      <c r="G8040" s="67"/>
      <c r="H8040" s="67"/>
    </row>
    <row r="8041" spans="1:8" s="2" customFormat="1" x14ac:dyDescent="0.25">
      <c r="A8041" t="s">
        <v>172</v>
      </c>
      <c r="B8041"/>
      <c r="C8041" t="s">
        <v>600</v>
      </c>
      <c r="D8041"/>
      <c r="E8041" t="s">
        <v>8946</v>
      </c>
      <c r="F8041" s="67"/>
      <c r="G8041" s="67"/>
      <c r="H8041" s="67"/>
    </row>
    <row r="8042" spans="1:8" s="2" customFormat="1" x14ac:dyDescent="0.25">
      <c r="A8042" t="s">
        <v>172</v>
      </c>
      <c r="B8042"/>
      <c r="C8042" t="s">
        <v>600</v>
      </c>
      <c r="D8042"/>
      <c r="E8042" t="s">
        <v>8947</v>
      </c>
      <c r="F8042" s="67"/>
      <c r="G8042" s="67"/>
      <c r="H8042" s="67"/>
    </row>
    <row r="8043" spans="1:8" s="2" customFormat="1" x14ac:dyDescent="0.25">
      <c r="A8043" t="s">
        <v>172</v>
      </c>
      <c r="B8043"/>
      <c r="C8043" t="s">
        <v>600</v>
      </c>
      <c r="D8043"/>
      <c r="E8043" t="s">
        <v>8948</v>
      </c>
      <c r="F8043" s="67"/>
      <c r="G8043" s="67"/>
      <c r="H8043" s="67"/>
    </row>
    <row r="8044" spans="1:8" s="2" customFormat="1" x14ac:dyDescent="0.25">
      <c r="A8044" t="s">
        <v>172</v>
      </c>
      <c r="B8044"/>
      <c r="C8044" t="s">
        <v>600</v>
      </c>
      <c r="D8044"/>
      <c r="E8044" t="s">
        <v>8949</v>
      </c>
      <c r="F8044" s="67"/>
      <c r="G8044" s="67"/>
      <c r="H8044" s="67"/>
    </row>
    <row r="8045" spans="1:8" s="2" customFormat="1" x14ac:dyDescent="0.25">
      <c r="A8045" t="s">
        <v>172</v>
      </c>
      <c r="B8045"/>
      <c r="C8045" t="s">
        <v>600</v>
      </c>
      <c r="D8045"/>
      <c r="E8045" t="s">
        <v>8950</v>
      </c>
      <c r="F8045" s="67"/>
      <c r="G8045" s="67"/>
      <c r="H8045" s="67"/>
    </row>
    <row r="8046" spans="1:8" s="2" customFormat="1" x14ac:dyDescent="0.25">
      <c r="A8046" t="s">
        <v>172</v>
      </c>
      <c r="B8046"/>
      <c r="C8046" t="s">
        <v>600</v>
      </c>
      <c r="D8046"/>
      <c r="E8046" t="s">
        <v>8951</v>
      </c>
      <c r="F8046" s="67"/>
      <c r="G8046" s="67"/>
      <c r="H8046" s="67"/>
    </row>
    <row r="8047" spans="1:8" s="2" customFormat="1" x14ac:dyDescent="0.25">
      <c r="A8047" t="s">
        <v>172</v>
      </c>
      <c r="B8047"/>
      <c r="C8047" t="s">
        <v>600</v>
      </c>
      <c r="D8047"/>
      <c r="E8047" t="s">
        <v>8952</v>
      </c>
      <c r="F8047" s="67"/>
      <c r="G8047" s="67"/>
      <c r="H8047" s="67"/>
    </row>
    <row r="8048" spans="1:8" s="2" customFormat="1" x14ac:dyDescent="0.25">
      <c r="A8048" t="s">
        <v>172</v>
      </c>
      <c r="B8048"/>
      <c r="C8048" t="s">
        <v>600</v>
      </c>
      <c r="D8048"/>
      <c r="E8048" t="s">
        <v>8953</v>
      </c>
      <c r="F8048" s="67"/>
      <c r="G8048" s="67"/>
      <c r="H8048" s="67"/>
    </row>
    <row r="8049" spans="1:8" s="2" customFormat="1" x14ac:dyDescent="0.25">
      <c r="A8049" t="s">
        <v>172</v>
      </c>
      <c r="B8049"/>
      <c r="C8049" t="s">
        <v>602</v>
      </c>
      <c r="D8049"/>
      <c r="E8049" t="s">
        <v>8954</v>
      </c>
      <c r="F8049" s="67"/>
      <c r="G8049" s="67"/>
      <c r="H8049" s="67"/>
    </row>
    <row r="8050" spans="1:8" s="2" customFormat="1" x14ac:dyDescent="0.25">
      <c r="A8050" t="s">
        <v>172</v>
      </c>
      <c r="B8050"/>
      <c r="C8050" t="s">
        <v>602</v>
      </c>
      <c r="D8050"/>
      <c r="E8050" t="s">
        <v>8955</v>
      </c>
      <c r="F8050" s="67"/>
      <c r="G8050" s="67"/>
      <c r="H8050" s="67"/>
    </row>
    <row r="8051" spans="1:8" s="2" customFormat="1" x14ac:dyDescent="0.25">
      <c r="A8051" t="s">
        <v>172</v>
      </c>
      <c r="B8051"/>
      <c r="C8051" t="s">
        <v>602</v>
      </c>
      <c r="D8051"/>
      <c r="E8051" t="s">
        <v>8956</v>
      </c>
      <c r="F8051" s="67"/>
      <c r="G8051" s="67"/>
      <c r="H8051" s="67"/>
    </row>
    <row r="8052" spans="1:8" s="2" customFormat="1" x14ac:dyDescent="0.25">
      <c r="A8052" t="s">
        <v>172</v>
      </c>
      <c r="B8052"/>
      <c r="C8052" t="s">
        <v>602</v>
      </c>
      <c r="D8052"/>
      <c r="E8052" t="s">
        <v>8957</v>
      </c>
      <c r="F8052" s="67"/>
      <c r="G8052" s="67"/>
      <c r="H8052" s="67"/>
    </row>
    <row r="8053" spans="1:8" s="2" customFormat="1" x14ac:dyDescent="0.25">
      <c r="A8053" t="s">
        <v>172</v>
      </c>
      <c r="B8053"/>
      <c r="C8053" t="s">
        <v>602</v>
      </c>
      <c r="D8053"/>
      <c r="E8053" t="s">
        <v>8958</v>
      </c>
      <c r="F8053" s="67"/>
      <c r="G8053" s="67"/>
      <c r="H8053" s="67"/>
    </row>
    <row r="8054" spans="1:8" s="2" customFormat="1" x14ac:dyDescent="0.25">
      <c r="A8054" t="s">
        <v>172</v>
      </c>
      <c r="B8054"/>
      <c r="C8054" t="s">
        <v>602</v>
      </c>
      <c r="D8054"/>
      <c r="E8054" t="s">
        <v>8959</v>
      </c>
      <c r="F8054" s="67"/>
      <c r="G8054" s="67"/>
      <c r="H8054" s="67"/>
    </row>
    <row r="8055" spans="1:8" s="2" customFormat="1" x14ac:dyDescent="0.25">
      <c r="A8055" t="s">
        <v>172</v>
      </c>
      <c r="B8055"/>
      <c r="C8055" t="s">
        <v>602</v>
      </c>
      <c r="D8055"/>
      <c r="E8055" t="s">
        <v>8960</v>
      </c>
      <c r="F8055" s="67"/>
      <c r="G8055" s="67"/>
      <c r="H8055" s="67"/>
    </row>
    <row r="8056" spans="1:8" s="2" customFormat="1" x14ac:dyDescent="0.25">
      <c r="A8056" t="s">
        <v>172</v>
      </c>
      <c r="B8056"/>
      <c r="C8056" t="s">
        <v>602</v>
      </c>
      <c r="D8056"/>
      <c r="E8056" t="s">
        <v>8961</v>
      </c>
      <c r="F8056" s="67"/>
      <c r="G8056" s="67"/>
      <c r="H8056" s="67"/>
    </row>
    <row r="8057" spans="1:8" s="2" customFormat="1" x14ac:dyDescent="0.25">
      <c r="A8057" t="s">
        <v>172</v>
      </c>
      <c r="B8057"/>
      <c r="C8057" t="s">
        <v>602</v>
      </c>
      <c r="D8057"/>
      <c r="E8057" t="s">
        <v>8962</v>
      </c>
      <c r="F8057" s="67"/>
      <c r="G8057" s="67"/>
      <c r="H8057" s="67"/>
    </row>
    <row r="8058" spans="1:8" s="2" customFormat="1" x14ac:dyDescent="0.25">
      <c r="A8058" t="s">
        <v>172</v>
      </c>
      <c r="B8058"/>
      <c r="C8058" t="s">
        <v>602</v>
      </c>
      <c r="D8058"/>
      <c r="E8058" t="s">
        <v>8963</v>
      </c>
      <c r="F8058" s="67"/>
      <c r="G8058" s="67"/>
      <c r="H8058" s="67"/>
    </row>
    <row r="8059" spans="1:8" s="2" customFormat="1" x14ac:dyDescent="0.25">
      <c r="A8059" t="s">
        <v>172</v>
      </c>
      <c r="B8059"/>
      <c r="C8059" t="s">
        <v>602</v>
      </c>
      <c r="D8059"/>
      <c r="E8059" t="s">
        <v>5852</v>
      </c>
      <c r="F8059" s="67"/>
      <c r="G8059" s="67"/>
      <c r="H8059" s="67"/>
    </row>
    <row r="8060" spans="1:8" s="2" customFormat="1" x14ac:dyDescent="0.25">
      <c r="A8060" t="s">
        <v>172</v>
      </c>
      <c r="B8060"/>
      <c r="C8060" t="s">
        <v>602</v>
      </c>
      <c r="D8060"/>
      <c r="E8060" t="s">
        <v>2527</v>
      </c>
      <c r="F8060" s="67"/>
      <c r="G8060" s="67"/>
      <c r="H8060" s="67"/>
    </row>
    <row r="8061" spans="1:8" s="2" customFormat="1" x14ac:dyDescent="0.25">
      <c r="A8061" t="s">
        <v>172</v>
      </c>
      <c r="B8061"/>
      <c r="C8061" t="s">
        <v>602</v>
      </c>
      <c r="D8061"/>
      <c r="E8061" t="s">
        <v>8964</v>
      </c>
      <c r="F8061" s="67"/>
      <c r="G8061" s="67"/>
      <c r="H8061" s="67"/>
    </row>
    <row r="8062" spans="1:8" s="2" customFormat="1" x14ac:dyDescent="0.25">
      <c r="A8062" t="s">
        <v>172</v>
      </c>
      <c r="B8062"/>
      <c r="C8062" t="s">
        <v>602</v>
      </c>
      <c r="D8062"/>
      <c r="E8062" t="s">
        <v>8965</v>
      </c>
      <c r="F8062" s="67"/>
      <c r="G8062" s="67"/>
      <c r="H8062" s="67"/>
    </row>
    <row r="8063" spans="1:8" s="2" customFormat="1" x14ac:dyDescent="0.25">
      <c r="A8063" t="s">
        <v>172</v>
      </c>
      <c r="B8063"/>
      <c r="C8063" t="s">
        <v>602</v>
      </c>
      <c r="D8063"/>
      <c r="E8063" t="s">
        <v>8966</v>
      </c>
      <c r="F8063" s="67"/>
      <c r="G8063" s="67"/>
      <c r="H8063" s="67"/>
    </row>
    <row r="8064" spans="1:8" s="2" customFormat="1" x14ac:dyDescent="0.25">
      <c r="A8064" t="s">
        <v>172</v>
      </c>
      <c r="B8064"/>
      <c r="C8064" t="s">
        <v>602</v>
      </c>
      <c r="D8064"/>
      <c r="E8064" t="s">
        <v>8967</v>
      </c>
      <c r="F8064" s="67"/>
      <c r="G8064" s="67"/>
      <c r="H8064" s="67"/>
    </row>
    <row r="8065" spans="1:8" s="2" customFormat="1" x14ac:dyDescent="0.25">
      <c r="A8065" t="s">
        <v>172</v>
      </c>
      <c r="B8065"/>
      <c r="C8065" t="s">
        <v>602</v>
      </c>
      <c r="D8065"/>
      <c r="E8065" t="s">
        <v>8968</v>
      </c>
      <c r="F8065" s="67"/>
      <c r="G8065" s="67"/>
      <c r="H8065" s="67"/>
    </row>
    <row r="8066" spans="1:8" s="2" customFormat="1" x14ac:dyDescent="0.25">
      <c r="A8066" t="s">
        <v>172</v>
      </c>
      <c r="B8066"/>
      <c r="C8066" t="s">
        <v>602</v>
      </c>
      <c r="D8066"/>
      <c r="E8066" t="s">
        <v>2539</v>
      </c>
      <c r="F8066" s="67"/>
      <c r="G8066" s="67"/>
      <c r="H8066" s="67"/>
    </row>
    <row r="8067" spans="1:8" s="2" customFormat="1" x14ac:dyDescent="0.25">
      <c r="A8067" t="s">
        <v>172</v>
      </c>
      <c r="B8067"/>
      <c r="C8067" t="s">
        <v>602</v>
      </c>
      <c r="D8067"/>
      <c r="E8067" t="s">
        <v>6611</v>
      </c>
      <c r="F8067" s="67"/>
      <c r="G8067" s="67"/>
      <c r="H8067" s="67"/>
    </row>
    <row r="8068" spans="1:8" s="2" customFormat="1" x14ac:dyDescent="0.25">
      <c r="A8068" t="s">
        <v>172</v>
      </c>
      <c r="B8068"/>
      <c r="C8068" t="s">
        <v>602</v>
      </c>
      <c r="D8068"/>
      <c r="E8068" t="s">
        <v>8969</v>
      </c>
      <c r="F8068" s="67"/>
      <c r="G8068" s="67"/>
      <c r="H8068" s="67"/>
    </row>
    <row r="8069" spans="1:8" s="2" customFormat="1" x14ac:dyDescent="0.25">
      <c r="A8069" t="s">
        <v>172</v>
      </c>
      <c r="B8069"/>
      <c r="C8069" t="s">
        <v>602</v>
      </c>
      <c r="D8069"/>
      <c r="E8069" t="s">
        <v>8970</v>
      </c>
      <c r="F8069" s="67"/>
      <c r="G8069" s="67"/>
      <c r="H8069" s="67"/>
    </row>
    <row r="8070" spans="1:8" s="2" customFormat="1" x14ac:dyDescent="0.25">
      <c r="A8070" t="s">
        <v>172</v>
      </c>
      <c r="B8070"/>
      <c r="C8070" t="s">
        <v>602</v>
      </c>
      <c r="D8070"/>
      <c r="E8070" t="s">
        <v>8971</v>
      </c>
      <c r="F8070" s="67"/>
      <c r="G8070" s="67"/>
      <c r="H8070" s="67"/>
    </row>
    <row r="8071" spans="1:8" s="2" customFormat="1" x14ac:dyDescent="0.25">
      <c r="A8071" t="s">
        <v>172</v>
      </c>
      <c r="B8071"/>
      <c r="C8071" t="s">
        <v>605</v>
      </c>
      <c r="D8071"/>
      <c r="E8071" t="s">
        <v>8972</v>
      </c>
      <c r="F8071" s="67"/>
      <c r="G8071" s="67"/>
      <c r="H8071" s="67"/>
    </row>
    <row r="8072" spans="1:8" s="2" customFormat="1" x14ac:dyDescent="0.25">
      <c r="A8072" t="s">
        <v>172</v>
      </c>
      <c r="B8072"/>
      <c r="C8072" t="s">
        <v>605</v>
      </c>
      <c r="D8072"/>
      <c r="E8072" t="s">
        <v>8973</v>
      </c>
      <c r="F8072" s="67"/>
      <c r="G8072" s="67"/>
      <c r="H8072" s="67"/>
    </row>
    <row r="8073" spans="1:8" s="2" customFormat="1" x14ac:dyDescent="0.25">
      <c r="A8073" t="s">
        <v>172</v>
      </c>
      <c r="B8073"/>
      <c r="C8073" t="s">
        <v>605</v>
      </c>
      <c r="D8073"/>
      <c r="E8073" t="s">
        <v>8974</v>
      </c>
      <c r="F8073" s="67"/>
      <c r="G8073" s="67"/>
      <c r="H8073" s="67"/>
    </row>
    <row r="8074" spans="1:8" s="2" customFormat="1" x14ac:dyDescent="0.25">
      <c r="A8074" t="s">
        <v>172</v>
      </c>
      <c r="B8074"/>
      <c r="C8074" t="s">
        <v>605</v>
      </c>
      <c r="D8074"/>
      <c r="E8074" t="s">
        <v>8975</v>
      </c>
      <c r="F8074" s="67"/>
      <c r="G8074" s="67"/>
      <c r="H8074" s="67"/>
    </row>
    <row r="8075" spans="1:8" s="2" customFormat="1" x14ac:dyDescent="0.25">
      <c r="A8075" t="s">
        <v>172</v>
      </c>
      <c r="B8075"/>
      <c r="C8075" t="s">
        <v>605</v>
      </c>
      <c r="D8075"/>
      <c r="E8075" t="s">
        <v>8976</v>
      </c>
      <c r="F8075" s="67"/>
      <c r="G8075" s="67"/>
      <c r="H8075" s="67"/>
    </row>
    <row r="8076" spans="1:8" s="2" customFormat="1" x14ac:dyDescent="0.25">
      <c r="A8076" t="s">
        <v>172</v>
      </c>
      <c r="B8076"/>
      <c r="C8076" t="s">
        <v>605</v>
      </c>
      <c r="D8076"/>
      <c r="E8076" t="s">
        <v>8977</v>
      </c>
      <c r="F8076" s="67"/>
      <c r="G8076" s="67"/>
      <c r="H8076" s="67"/>
    </row>
    <row r="8077" spans="1:8" s="2" customFormat="1" x14ac:dyDescent="0.25">
      <c r="A8077" t="s">
        <v>172</v>
      </c>
      <c r="B8077"/>
      <c r="C8077" t="s">
        <v>605</v>
      </c>
      <c r="D8077"/>
      <c r="E8077" t="s">
        <v>8978</v>
      </c>
      <c r="F8077" s="67"/>
      <c r="G8077" s="67"/>
      <c r="H8077" s="67"/>
    </row>
    <row r="8078" spans="1:8" s="2" customFormat="1" x14ac:dyDescent="0.25">
      <c r="A8078" t="s">
        <v>172</v>
      </c>
      <c r="B8078"/>
      <c r="C8078" t="s">
        <v>605</v>
      </c>
      <c r="D8078"/>
      <c r="E8078" t="s">
        <v>8979</v>
      </c>
      <c r="F8078" s="67"/>
      <c r="G8078" s="67"/>
      <c r="H8078" s="67"/>
    </row>
    <row r="8079" spans="1:8" s="2" customFormat="1" x14ac:dyDescent="0.25">
      <c r="A8079" t="s">
        <v>172</v>
      </c>
      <c r="B8079"/>
      <c r="C8079" t="s">
        <v>605</v>
      </c>
      <c r="D8079"/>
      <c r="E8079" t="s">
        <v>8980</v>
      </c>
      <c r="F8079" s="67"/>
      <c r="G8079" s="67"/>
      <c r="H8079" s="67"/>
    </row>
    <row r="8080" spans="1:8" s="2" customFormat="1" x14ac:dyDescent="0.25">
      <c r="A8080" t="s">
        <v>172</v>
      </c>
      <c r="B8080"/>
      <c r="C8080" t="s">
        <v>605</v>
      </c>
      <c r="D8080"/>
      <c r="E8080" t="s">
        <v>8981</v>
      </c>
      <c r="F8080" s="67"/>
      <c r="G8080" s="67"/>
      <c r="H8080" s="67"/>
    </row>
    <row r="8081" spans="1:8" s="2" customFormat="1" x14ac:dyDescent="0.25">
      <c r="A8081" t="s">
        <v>172</v>
      </c>
      <c r="B8081"/>
      <c r="C8081" t="s">
        <v>605</v>
      </c>
      <c r="D8081"/>
      <c r="E8081" t="s">
        <v>8982</v>
      </c>
      <c r="F8081" s="67"/>
      <c r="G8081" s="67"/>
      <c r="H8081" s="67"/>
    </row>
    <row r="8082" spans="1:8" s="2" customFormat="1" x14ac:dyDescent="0.25">
      <c r="A8082" t="s">
        <v>172</v>
      </c>
      <c r="B8082"/>
      <c r="C8082" t="s">
        <v>605</v>
      </c>
      <c r="D8082"/>
      <c r="E8082" t="s">
        <v>8983</v>
      </c>
      <c r="F8082" s="67"/>
      <c r="G8082" s="67"/>
      <c r="H8082" s="67"/>
    </row>
    <row r="8083" spans="1:8" s="2" customFormat="1" x14ac:dyDescent="0.25">
      <c r="A8083" t="s">
        <v>172</v>
      </c>
      <c r="B8083"/>
      <c r="C8083" t="s">
        <v>605</v>
      </c>
      <c r="D8083"/>
      <c r="E8083" t="s">
        <v>8984</v>
      </c>
      <c r="F8083" s="67"/>
      <c r="G8083" s="67"/>
      <c r="H8083" s="67"/>
    </row>
    <row r="8084" spans="1:8" s="2" customFormat="1" x14ac:dyDescent="0.25">
      <c r="A8084" t="s">
        <v>172</v>
      </c>
      <c r="B8084"/>
      <c r="C8084" t="s">
        <v>605</v>
      </c>
      <c r="D8084"/>
      <c r="E8084" t="s">
        <v>8985</v>
      </c>
      <c r="F8084" s="67"/>
      <c r="G8084" s="67"/>
      <c r="H8084" s="67"/>
    </row>
    <row r="8085" spans="1:8" s="2" customFormat="1" x14ac:dyDescent="0.25">
      <c r="A8085" t="s">
        <v>172</v>
      </c>
      <c r="B8085"/>
      <c r="C8085" t="s">
        <v>605</v>
      </c>
      <c r="D8085"/>
      <c r="E8085" t="s">
        <v>8986</v>
      </c>
      <c r="F8085" s="67"/>
      <c r="G8085" s="67"/>
      <c r="H8085" s="67"/>
    </row>
    <row r="8086" spans="1:8" s="2" customFormat="1" x14ac:dyDescent="0.25">
      <c r="A8086" t="s">
        <v>172</v>
      </c>
      <c r="B8086"/>
      <c r="C8086" t="s">
        <v>605</v>
      </c>
      <c r="D8086"/>
      <c r="E8086" t="s">
        <v>8987</v>
      </c>
      <c r="F8086" s="67"/>
      <c r="G8086" s="67"/>
      <c r="H8086" s="67"/>
    </row>
    <row r="8087" spans="1:8" s="2" customFormat="1" x14ac:dyDescent="0.25">
      <c r="A8087" t="s">
        <v>172</v>
      </c>
      <c r="B8087"/>
      <c r="C8087" t="s">
        <v>605</v>
      </c>
      <c r="D8087"/>
      <c r="E8087" t="s">
        <v>8988</v>
      </c>
      <c r="F8087" s="67"/>
      <c r="G8087" s="67"/>
      <c r="H8087" s="67"/>
    </row>
    <row r="8088" spans="1:8" s="2" customFormat="1" x14ac:dyDescent="0.25">
      <c r="A8088" t="s">
        <v>172</v>
      </c>
      <c r="B8088"/>
      <c r="C8088" t="s">
        <v>605</v>
      </c>
      <c r="D8088"/>
      <c r="E8088" t="s">
        <v>8989</v>
      </c>
      <c r="F8088" s="67"/>
      <c r="G8088" s="67"/>
      <c r="H8088" s="67"/>
    </row>
    <row r="8089" spans="1:8" s="2" customFormat="1" x14ac:dyDescent="0.25">
      <c r="A8089" t="s">
        <v>172</v>
      </c>
      <c r="B8089"/>
      <c r="C8089" t="s">
        <v>605</v>
      </c>
      <c r="D8089"/>
      <c r="E8089" t="s">
        <v>8990</v>
      </c>
      <c r="F8089" s="67"/>
      <c r="G8089" s="67"/>
      <c r="H8089" s="67"/>
    </row>
    <row r="8090" spans="1:8" s="2" customFormat="1" x14ac:dyDescent="0.25">
      <c r="A8090" t="s">
        <v>172</v>
      </c>
      <c r="B8090"/>
      <c r="C8090" t="s">
        <v>605</v>
      </c>
      <c r="D8090"/>
      <c r="E8090" t="s">
        <v>8991</v>
      </c>
      <c r="F8090" s="67"/>
      <c r="G8090" s="67"/>
      <c r="H8090" s="67"/>
    </row>
    <row r="8091" spans="1:8" s="2" customFormat="1" x14ac:dyDescent="0.25">
      <c r="A8091" t="s">
        <v>172</v>
      </c>
      <c r="B8091"/>
      <c r="C8091" t="s">
        <v>605</v>
      </c>
      <c r="D8091"/>
      <c r="E8091" t="s">
        <v>8992</v>
      </c>
      <c r="F8091" s="67"/>
      <c r="G8091" s="67"/>
      <c r="H8091" s="67"/>
    </row>
    <row r="8092" spans="1:8" s="2" customFormat="1" x14ac:dyDescent="0.25">
      <c r="A8092" t="s">
        <v>172</v>
      </c>
      <c r="B8092"/>
      <c r="C8092" t="s">
        <v>605</v>
      </c>
      <c r="D8092"/>
      <c r="E8092" t="s">
        <v>8993</v>
      </c>
      <c r="F8092" s="67"/>
      <c r="G8092" s="67"/>
      <c r="H8092" s="67"/>
    </row>
    <row r="8093" spans="1:8" s="2" customFormat="1" x14ac:dyDescent="0.25">
      <c r="A8093" t="s">
        <v>172</v>
      </c>
      <c r="B8093"/>
      <c r="C8093" t="s">
        <v>605</v>
      </c>
      <c r="D8093"/>
      <c r="E8093" t="s">
        <v>8994</v>
      </c>
      <c r="F8093" s="67"/>
      <c r="G8093" s="67"/>
      <c r="H8093" s="67"/>
    </row>
    <row r="8094" spans="1:8" s="2" customFormat="1" x14ac:dyDescent="0.25">
      <c r="A8094" t="s">
        <v>172</v>
      </c>
      <c r="B8094"/>
      <c r="C8094" t="s">
        <v>605</v>
      </c>
      <c r="D8094"/>
      <c r="E8094" t="s">
        <v>8995</v>
      </c>
      <c r="F8094" s="67"/>
      <c r="G8094" s="67"/>
      <c r="H8094" s="67"/>
    </row>
    <row r="8095" spans="1:8" s="2" customFormat="1" x14ac:dyDescent="0.25">
      <c r="A8095" t="s">
        <v>172</v>
      </c>
      <c r="B8095"/>
      <c r="C8095" t="s">
        <v>605</v>
      </c>
      <c r="D8095"/>
      <c r="E8095" t="s">
        <v>8996</v>
      </c>
      <c r="F8095" s="67"/>
      <c r="G8095" s="67"/>
      <c r="H8095" s="67"/>
    </row>
    <row r="8096" spans="1:8" s="2" customFormat="1" x14ac:dyDescent="0.25">
      <c r="A8096" t="s">
        <v>172</v>
      </c>
      <c r="B8096"/>
      <c r="C8096" t="s">
        <v>605</v>
      </c>
      <c r="D8096"/>
      <c r="E8096" t="s">
        <v>8997</v>
      </c>
      <c r="F8096" s="67"/>
      <c r="G8096" s="67"/>
      <c r="H8096" s="67"/>
    </row>
    <row r="8097" spans="1:8" s="2" customFormat="1" x14ac:dyDescent="0.25">
      <c r="A8097" t="s">
        <v>172</v>
      </c>
      <c r="B8097"/>
      <c r="C8097" t="s">
        <v>607</v>
      </c>
      <c r="D8097"/>
      <c r="E8097" t="s">
        <v>8998</v>
      </c>
      <c r="F8097" s="67"/>
      <c r="G8097" s="67"/>
      <c r="H8097" s="67"/>
    </row>
    <row r="8098" spans="1:8" s="2" customFormat="1" x14ac:dyDescent="0.25">
      <c r="A8098" t="s">
        <v>172</v>
      </c>
      <c r="B8098"/>
      <c r="C8098" t="s">
        <v>607</v>
      </c>
      <c r="D8098"/>
      <c r="E8098" t="s">
        <v>8999</v>
      </c>
      <c r="F8098" s="67"/>
      <c r="G8098" s="67"/>
      <c r="H8098" s="67"/>
    </row>
    <row r="8099" spans="1:8" s="2" customFormat="1" x14ac:dyDescent="0.25">
      <c r="A8099" t="s">
        <v>172</v>
      </c>
      <c r="B8099"/>
      <c r="C8099" t="s">
        <v>607</v>
      </c>
      <c r="D8099"/>
      <c r="E8099" t="s">
        <v>9000</v>
      </c>
      <c r="F8099" s="67"/>
      <c r="G8099" s="67"/>
      <c r="H8099" s="67"/>
    </row>
    <row r="8100" spans="1:8" s="2" customFormat="1" x14ac:dyDescent="0.25">
      <c r="A8100" t="s">
        <v>172</v>
      </c>
      <c r="B8100"/>
      <c r="C8100" t="s">
        <v>607</v>
      </c>
      <c r="D8100"/>
      <c r="E8100" t="s">
        <v>9001</v>
      </c>
      <c r="F8100" s="67"/>
      <c r="G8100" s="67"/>
      <c r="H8100" s="67"/>
    </row>
    <row r="8101" spans="1:8" s="2" customFormat="1" x14ac:dyDescent="0.25">
      <c r="A8101" t="s">
        <v>172</v>
      </c>
      <c r="B8101"/>
      <c r="C8101" t="s">
        <v>607</v>
      </c>
      <c r="D8101"/>
      <c r="E8101" t="s">
        <v>9002</v>
      </c>
      <c r="F8101" s="67"/>
      <c r="G8101" s="67"/>
      <c r="H8101" s="67"/>
    </row>
    <row r="8102" spans="1:8" s="2" customFormat="1" x14ac:dyDescent="0.25">
      <c r="A8102" t="s">
        <v>172</v>
      </c>
      <c r="B8102"/>
      <c r="C8102" t="s">
        <v>607</v>
      </c>
      <c r="D8102"/>
      <c r="E8102" t="s">
        <v>9003</v>
      </c>
      <c r="F8102" s="67"/>
      <c r="G8102" s="67"/>
      <c r="H8102" s="67"/>
    </row>
    <row r="8103" spans="1:8" s="2" customFormat="1" x14ac:dyDescent="0.25">
      <c r="A8103" t="s">
        <v>172</v>
      </c>
      <c r="B8103"/>
      <c r="C8103" t="s">
        <v>607</v>
      </c>
      <c r="D8103"/>
      <c r="E8103" t="s">
        <v>9004</v>
      </c>
      <c r="F8103" s="67"/>
      <c r="G8103" s="67"/>
      <c r="H8103" s="67"/>
    </row>
    <row r="8104" spans="1:8" s="2" customFormat="1" x14ac:dyDescent="0.25">
      <c r="A8104" t="s">
        <v>172</v>
      </c>
      <c r="B8104"/>
      <c r="C8104" t="s">
        <v>607</v>
      </c>
      <c r="D8104"/>
      <c r="E8104" t="s">
        <v>9005</v>
      </c>
      <c r="F8104" s="67"/>
      <c r="G8104" s="67"/>
      <c r="H8104" s="67"/>
    </row>
    <row r="8105" spans="1:8" s="2" customFormat="1" x14ac:dyDescent="0.25">
      <c r="A8105" t="s">
        <v>172</v>
      </c>
      <c r="B8105"/>
      <c r="C8105" t="s">
        <v>607</v>
      </c>
      <c r="D8105"/>
      <c r="E8105" t="s">
        <v>9006</v>
      </c>
      <c r="F8105" s="67"/>
      <c r="G8105" s="67"/>
      <c r="H8105" s="67"/>
    </row>
    <row r="8106" spans="1:8" s="2" customFormat="1" x14ac:dyDescent="0.25">
      <c r="A8106" t="s">
        <v>172</v>
      </c>
      <c r="B8106"/>
      <c r="C8106" t="s">
        <v>610</v>
      </c>
      <c r="D8106"/>
      <c r="E8106" t="s">
        <v>9007</v>
      </c>
      <c r="F8106" s="67"/>
      <c r="G8106" s="67"/>
      <c r="H8106" s="67"/>
    </row>
    <row r="8107" spans="1:8" s="2" customFormat="1" x14ac:dyDescent="0.25">
      <c r="A8107" t="s">
        <v>172</v>
      </c>
      <c r="B8107"/>
      <c r="C8107" t="s">
        <v>610</v>
      </c>
      <c r="D8107"/>
      <c r="E8107" t="s">
        <v>9008</v>
      </c>
      <c r="F8107" s="67"/>
      <c r="G8107" s="67"/>
      <c r="H8107" s="67"/>
    </row>
    <row r="8108" spans="1:8" s="2" customFormat="1" x14ac:dyDescent="0.25">
      <c r="A8108" t="s">
        <v>172</v>
      </c>
      <c r="B8108"/>
      <c r="C8108" t="s">
        <v>610</v>
      </c>
      <c r="D8108"/>
      <c r="E8108" t="s">
        <v>3283</v>
      </c>
      <c r="F8108" s="67"/>
      <c r="G8108" s="67"/>
      <c r="H8108" s="67"/>
    </row>
    <row r="8109" spans="1:8" s="2" customFormat="1" x14ac:dyDescent="0.25">
      <c r="A8109" t="s">
        <v>172</v>
      </c>
      <c r="B8109"/>
      <c r="C8109" t="s">
        <v>610</v>
      </c>
      <c r="D8109"/>
      <c r="E8109" t="s">
        <v>9009</v>
      </c>
      <c r="F8109" s="67"/>
      <c r="G8109" s="67"/>
      <c r="H8109" s="67"/>
    </row>
    <row r="8110" spans="1:8" s="2" customFormat="1" x14ac:dyDescent="0.25">
      <c r="A8110" t="s">
        <v>172</v>
      </c>
      <c r="B8110"/>
      <c r="C8110" t="s">
        <v>610</v>
      </c>
      <c r="D8110"/>
      <c r="E8110" t="s">
        <v>9010</v>
      </c>
      <c r="F8110" s="67"/>
      <c r="G8110" s="67"/>
      <c r="H8110" s="67"/>
    </row>
    <row r="8111" spans="1:8" s="2" customFormat="1" x14ac:dyDescent="0.25">
      <c r="A8111" t="s">
        <v>172</v>
      </c>
      <c r="B8111"/>
      <c r="C8111" t="s">
        <v>610</v>
      </c>
      <c r="D8111"/>
      <c r="E8111" t="s">
        <v>9011</v>
      </c>
      <c r="F8111" s="67"/>
      <c r="G8111" s="67"/>
      <c r="H8111" s="67"/>
    </row>
    <row r="8112" spans="1:8" s="2" customFormat="1" x14ac:dyDescent="0.25">
      <c r="A8112" t="s">
        <v>172</v>
      </c>
      <c r="B8112"/>
      <c r="C8112" t="s">
        <v>610</v>
      </c>
      <c r="D8112"/>
      <c r="E8112" t="s">
        <v>9012</v>
      </c>
      <c r="F8112" s="67"/>
      <c r="G8112" s="67"/>
      <c r="H8112" s="67"/>
    </row>
    <row r="8113" spans="1:8" s="2" customFormat="1" x14ac:dyDescent="0.25">
      <c r="A8113" t="s">
        <v>172</v>
      </c>
      <c r="B8113"/>
      <c r="C8113" t="s">
        <v>610</v>
      </c>
      <c r="D8113"/>
      <c r="E8113" t="s">
        <v>9013</v>
      </c>
      <c r="F8113" s="67"/>
      <c r="G8113" s="67"/>
      <c r="H8113" s="67"/>
    </row>
    <row r="8114" spans="1:8" s="2" customFormat="1" x14ac:dyDescent="0.25">
      <c r="A8114" t="s">
        <v>172</v>
      </c>
      <c r="B8114"/>
      <c r="C8114" t="s">
        <v>610</v>
      </c>
      <c r="D8114"/>
      <c r="E8114" t="s">
        <v>9014</v>
      </c>
      <c r="F8114" s="67"/>
      <c r="G8114" s="67"/>
      <c r="H8114" s="67"/>
    </row>
    <row r="8115" spans="1:8" s="2" customFormat="1" x14ac:dyDescent="0.25">
      <c r="A8115" t="s">
        <v>172</v>
      </c>
      <c r="B8115"/>
      <c r="C8115" t="s">
        <v>610</v>
      </c>
      <c r="D8115"/>
      <c r="E8115" t="s">
        <v>9015</v>
      </c>
      <c r="F8115" s="67"/>
      <c r="G8115" s="67"/>
      <c r="H8115" s="67"/>
    </row>
    <row r="8116" spans="1:8" s="2" customFormat="1" x14ac:dyDescent="0.25">
      <c r="A8116" t="s">
        <v>172</v>
      </c>
      <c r="B8116"/>
      <c r="C8116" t="s">
        <v>610</v>
      </c>
      <c r="D8116"/>
      <c r="E8116" t="s">
        <v>9016</v>
      </c>
      <c r="F8116" s="67"/>
      <c r="G8116" s="67"/>
      <c r="H8116" s="67"/>
    </row>
    <row r="8117" spans="1:8" s="2" customFormat="1" x14ac:dyDescent="0.25">
      <c r="A8117" t="s">
        <v>172</v>
      </c>
      <c r="B8117"/>
      <c r="C8117" t="s">
        <v>610</v>
      </c>
      <c r="D8117"/>
      <c r="E8117" t="s">
        <v>9017</v>
      </c>
      <c r="F8117" s="67"/>
      <c r="G8117" s="67"/>
      <c r="H8117" s="67"/>
    </row>
    <row r="8118" spans="1:8" s="2" customFormat="1" x14ac:dyDescent="0.25">
      <c r="A8118" t="s">
        <v>172</v>
      </c>
      <c r="B8118"/>
      <c r="C8118" t="s">
        <v>610</v>
      </c>
      <c r="D8118"/>
      <c r="E8118" t="s">
        <v>9018</v>
      </c>
      <c r="F8118" s="67"/>
      <c r="G8118" s="67"/>
      <c r="H8118" s="67"/>
    </row>
    <row r="8119" spans="1:8" s="2" customFormat="1" x14ac:dyDescent="0.25">
      <c r="A8119" t="s">
        <v>172</v>
      </c>
      <c r="B8119"/>
      <c r="C8119" t="s">
        <v>610</v>
      </c>
      <c r="D8119"/>
      <c r="E8119" t="s">
        <v>9019</v>
      </c>
      <c r="F8119" s="67"/>
      <c r="G8119" s="67"/>
      <c r="H8119" s="67"/>
    </row>
    <row r="8120" spans="1:8" s="2" customFormat="1" x14ac:dyDescent="0.25">
      <c r="A8120" t="s">
        <v>172</v>
      </c>
      <c r="B8120"/>
      <c r="C8120" t="s">
        <v>9020</v>
      </c>
      <c r="D8120"/>
      <c r="E8120" t="s">
        <v>9021</v>
      </c>
      <c r="F8120" s="67"/>
      <c r="G8120" s="67"/>
      <c r="H8120" s="67"/>
    </row>
    <row r="8121" spans="1:8" s="2" customFormat="1" x14ac:dyDescent="0.25">
      <c r="A8121" t="s">
        <v>172</v>
      </c>
      <c r="B8121"/>
      <c r="C8121" t="s">
        <v>613</v>
      </c>
      <c r="D8121"/>
      <c r="E8121" t="s">
        <v>9022</v>
      </c>
      <c r="F8121" s="67"/>
      <c r="G8121" s="67"/>
      <c r="H8121" s="67"/>
    </row>
    <row r="8122" spans="1:8" s="2" customFormat="1" x14ac:dyDescent="0.25">
      <c r="A8122" t="s">
        <v>172</v>
      </c>
      <c r="B8122"/>
      <c r="C8122" t="s">
        <v>613</v>
      </c>
      <c r="D8122"/>
      <c r="E8122" t="s">
        <v>9023</v>
      </c>
      <c r="F8122" s="67"/>
      <c r="G8122" s="67"/>
      <c r="H8122" s="67"/>
    </row>
    <row r="8123" spans="1:8" s="2" customFormat="1" x14ac:dyDescent="0.25">
      <c r="A8123" t="s">
        <v>172</v>
      </c>
      <c r="B8123"/>
      <c r="C8123" t="s">
        <v>613</v>
      </c>
      <c r="D8123"/>
      <c r="E8123" t="s">
        <v>9024</v>
      </c>
      <c r="F8123" s="67"/>
      <c r="G8123" s="67"/>
      <c r="H8123" s="67"/>
    </row>
    <row r="8124" spans="1:8" s="2" customFormat="1" x14ac:dyDescent="0.25">
      <c r="A8124" t="s">
        <v>172</v>
      </c>
      <c r="B8124"/>
      <c r="C8124" t="s">
        <v>613</v>
      </c>
      <c r="D8124"/>
      <c r="E8124" t="s">
        <v>9025</v>
      </c>
      <c r="F8124" s="67"/>
      <c r="G8124" s="67"/>
      <c r="H8124" s="67"/>
    </row>
    <row r="8125" spans="1:8" s="2" customFormat="1" x14ac:dyDescent="0.25">
      <c r="A8125" t="s">
        <v>172</v>
      </c>
      <c r="B8125"/>
      <c r="C8125" t="s">
        <v>613</v>
      </c>
      <c r="D8125"/>
      <c r="E8125" t="s">
        <v>9026</v>
      </c>
      <c r="F8125" s="67"/>
      <c r="G8125" s="67"/>
      <c r="H8125" s="67"/>
    </row>
    <row r="8126" spans="1:8" s="2" customFormat="1" x14ac:dyDescent="0.25">
      <c r="A8126" t="s">
        <v>172</v>
      </c>
      <c r="B8126"/>
      <c r="C8126" t="s">
        <v>613</v>
      </c>
      <c r="D8126"/>
      <c r="E8126" t="s">
        <v>9027</v>
      </c>
      <c r="F8126" s="67"/>
      <c r="G8126" s="67"/>
      <c r="H8126" s="67"/>
    </row>
    <row r="8127" spans="1:8" s="2" customFormat="1" x14ac:dyDescent="0.25">
      <c r="A8127" t="s">
        <v>172</v>
      </c>
      <c r="B8127"/>
      <c r="C8127" t="s">
        <v>613</v>
      </c>
      <c r="D8127"/>
      <c r="E8127" t="s">
        <v>9028</v>
      </c>
      <c r="F8127" s="67"/>
      <c r="G8127" s="67"/>
      <c r="H8127" s="67"/>
    </row>
    <row r="8128" spans="1:8" s="2" customFormat="1" x14ac:dyDescent="0.25">
      <c r="A8128" t="s">
        <v>172</v>
      </c>
      <c r="B8128"/>
      <c r="C8128" t="s">
        <v>613</v>
      </c>
      <c r="D8128"/>
      <c r="E8128" t="s">
        <v>9029</v>
      </c>
      <c r="F8128" s="67"/>
      <c r="G8128" s="67"/>
      <c r="H8128" s="67"/>
    </row>
    <row r="8129" spans="1:8" s="2" customFormat="1" x14ac:dyDescent="0.25">
      <c r="A8129" t="s">
        <v>172</v>
      </c>
      <c r="B8129"/>
      <c r="C8129" t="s">
        <v>613</v>
      </c>
      <c r="D8129"/>
      <c r="E8129" t="s">
        <v>9030</v>
      </c>
      <c r="F8129" s="67"/>
      <c r="G8129" s="67"/>
      <c r="H8129" s="67"/>
    </row>
    <row r="8130" spans="1:8" s="2" customFormat="1" x14ac:dyDescent="0.25">
      <c r="A8130" t="s">
        <v>172</v>
      </c>
      <c r="B8130"/>
      <c r="C8130" t="s">
        <v>613</v>
      </c>
      <c r="D8130"/>
      <c r="E8130" t="s">
        <v>9031</v>
      </c>
      <c r="F8130" s="67"/>
      <c r="G8130" s="67"/>
      <c r="H8130" s="67"/>
    </row>
    <row r="8131" spans="1:8" s="2" customFormat="1" x14ac:dyDescent="0.25">
      <c r="A8131" t="s">
        <v>172</v>
      </c>
      <c r="B8131"/>
      <c r="C8131" t="s">
        <v>613</v>
      </c>
      <c r="D8131"/>
      <c r="E8131" t="s">
        <v>9032</v>
      </c>
      <c r="F8131" s="67"/>
      <c r="G8131" s="67"/>
      <c r="H8131" s="67"/>
    </row>
    <row r="8132" spans="1:8" s="2" customFormat="1" x14ac:dyDescent="0.25">
      <c r="A8132" t="s">
        <v>172</v>
      </c>
      <c r="B8132"/>
      <c r="C8132" t="s">
        <v>613</v>
      </c>
      <c r="D8132"/>
      <c r="E8132" t="s">
        <v>9033</v>
      </c>
      <c r="F8132" s="67"/>
      <c r="G8132" s="67"/>
      <c r="H8132" s="67"/>
    </row>
    <row r="8133" spans="1:8" s="2" customFormat="1" x14ac:dyDescent="0.25">
      <c r="A8133" t="s">
        <v>172</v>
      </c>
      <c r="B8133"/>
      <c r="C8133" t="s">
        <v>613</v>
      </c>
      <c r="D8133"/>
      <c r="E8133" t="s">
        <v>9034</v>
      </c>
      <c r="F8133" s="67"/>
      <c r="G8133" s="67"/>
      <c r="H8133" s="67"/>
    </row>
    <row r="8134" spans="1:8" s="2" customFormat="1" x14ac:dyDescent="0.25">
      <c r="A8134" t="s">
        <v>172</v>
      </c>
      <c r="B8134"/>
      <c r="C8134" t="s">
        <v>613</v>
      </c>
      <c r="D8134"/>
      <c r="E8134" t="s">
        <v>9035</v>
      </c>
      <c r="F8134" s="67"/>
      <c r="G8134" s="67"/>
      <c r="H8134" s="67"/>
    </row>
    <row r="8135" spans="1:8" s="2" customFormat="1" x14ac:dyDescent="0.25">
      <c r="A8135" t="s">
        <v>172</v>
      </c>
      <c r="B8135"/>
      <c r="C8135" t="s">
        <v>613</v>
      </c>
      <c r="D8135"/>
      <c r="E8135" t="s">
        <v>9036</v>
      </c>
      <c r="F8135" s="67"/>
      <c r="G8135" s="67"/>
      <c r="H8135" s="67"/>
    </row>
    <row r="8136" spans="1:8" s="2" customFormat="1" x14ac:dyDescent="0.25">
      <c r="A8136" t="s">
        <v>172</v>
      </c>
      <c r="B8136"/>
      <c r="C8136" t="s">
        <v>613</v>
      </c>
      <c r="D8136"/>
      <c r="E8136" t="s">
        <v>9037</v>
      </c>
      <c r="F8136" s="67"/>
      <c r="G8136" s="67"/>
      <c r="H8136" s="67"/>
    </row>
    <row r="8137" spans="1:8" s="2" customFormat="1" x14ac:dyDescent="0.25">
      <c r="A8137" t="s">
        <v>172</v>
      </c>
      <c r="B8137"/>
      <c r="C8137" t="s">
        <v>613</v>
      </c>
      <c r="D8137"/>
      <c r="E8137" t="s">
        <v>9038</v>
      </c>
      <c r="F8137" s="67"/>
      <c r="G8137" s="67"/>
      <c r="H8137" s="67"/>
    </row>
    <row r="8138" spans="1:8" s="2" customFormat="1" x14ac:dyDescent="0.25">
      <c r="A8138" t="s">
        <v>172</v>
      </c>
      <c r="B8138"/>
      <c r="C8138" t="s">
        <v>613</v>
      </c>
      <c r="D8138"/>
      <c r="E8138" t="s">
        <v>9039</v>
      </c>
      <c r="F8138" s="67"/>
      <c r="G8138" s="67"/>
      <c r="H8138" s="67"/>
    </row>
    <row r="8139" spans="1:8" s="2" customFormat="1" x14ac:dyDescent="0.25">
      <c r="A8139" t="s">
        <v>172</v>
      </c>
      <c r="B8139"/>
      <c r="C8139" t="s">
        <v>613</v>
      </c>
      <c r="D8139"/>
      <c r="E8139" t="s">
        <v>2167</v>
      </c>
      <c r="F8139" s="67"/>
      <c r="G8139" s="67"/>
      <c r="H8139" s="67"/>
    </row>
    <row r="8140" spans="1:8" s="2" customFormat="1" x14ac:dyDescent="0.25">
      <c r="A8140" t="s">
        <v>172</v>
      </c>
      <c r="B8140"/>
      <c r="C8140" t="s">
        <v>613</v>
      </c>
      <c r="D8140"/>
      <c r="E8140" t="s">
        <v>9040</v>
      </c>
      <c r="F8140" s="67"/>
      <c r="G8140" s="67"/>
      <c r="H8140" s="67"/>
    </row>
    <row r="8141" spans="1:8" s="2" customFormat="1" x14ac:dyDescent="0.25">
      <c r="A8141" t="s">
        <v>172</v>
      </c>
      <c r="B8141"/>
      <c r="C8141" t="s">
        <v>613</v>
      </c>
      <c r="D8141"/>
      <c r="E8141" t="s">
        <v>9041</v>
      </c>
      <c r="F8141" s="67"/>
      <c r="G8141" s="67"/>
      <c r="H8141" s="67"/>
    </row>
    <row r="8142" spans="1:8" s="2" customFormat="1" x14ac:dyDescent="0.25">
      <c r="A8142" t="s">
        <v>172</v>
      </c>
      <c r="B8142"/>
      <c r="C8142" t="s">
        <v>613</v>
      </c>
      <c r="D8142"/>
      <c r="E8142" t="s">
        <v>9042</v>
      </c>
      <c r="F8142" s="67"/>
      <c r="G8142" s="67"/>
      <c r="H8142" s="67"/>
    </row>
    <row r="8143" spans="1:8" s="2" customFormat="1" x14ac:dyDescent="0.25">
      <c r="A8143" t="s">
        <v>172</v>
      </c>
      <c r="B8143"/>
      <c r="C8143" t="s">
        <v>613</v>
      </c>
      <c r="D8143"/>
      <c r="E8143" t="s">
        <v>4151</v>
      </c>
      <c r="F8143" s="67"/>
      <c r="G8143" s="67"/>
      <c r="H8143" s="67"/>
    </row>
    <row r="8144" spans="1:8" s="2" customFormat="1" x14ac:dyDescent="0.25">
      <c r="A8144" t="s">
        <v>172</v>
      </c>
      <c r="B8144"/>
      <c r="C8144" t="s">
        <v>613</v>
      </c>
      <c r="D8144"/>
      <c r="E8144" t="s">
        <v>9043</v>
      </c>
      <c r="F8144" s="67"/>
      <c r="G8144" s="67"/>
      <c r="H8144" s="67"/>
    </row>
    <row r="8145" spans="1:8" s="2" customFormat="1" x14ac:dyDescent="0.25">
      <c r="A8145" t="s">
        <v>172</v>
      </c>
      <c r="B8145"/>
      <c r="C8145" t="s">
        <v>613</v>
      </c>
      <c r="D8145"/>
      <c r="E8145" t="s">
        <v>9044</v>
      </c>
      <c r="F8145" s="67"/>
      <c r="G8145" s="67"/>
      <c r="H8145" s="67"/>
    </row>
    <row r="8146" spans="1:8" s="2" customFormat="1" x14ac:dyDescent="0.25">
      <c r="A8146" t="s">
        <v>172</v>
      </c>
      <c r="B8146"/>
      <c r="C8146" t="s">
        <v>615</v>
      </c>
      <c r="D8146"/>
      <c r="E8146" t="s">
        <v>9045</v>
      </c>
      <c r="F8146" s="67"/>
      <c r="G8146" s="67"/>
      <c r="H8146" s="67"/>
    </row>
    <row r="8147" spans="1:8" s="2" customFormat="1" x14ac:dyDescent="0.25">
      <c r="A8147" t="s">
        <v>172</v>
      </c>
      <c r="B8147"/>
      <c r="C8147" t="s">
        <v>615</v>
      </c>
      <c r="D8147"/>
      <c r="E8147" t="s">
        <v>9046</v>
      </c>
      <c r="F8147" s="67"/>
      <c r="G8147" s="67"/>
      <c r="H8147" s="67"/>
    </row>
    <row r="8148" spans="1:8" s="2" customFormat="1" x14ac:dyDescent="0.25">
      <c r="A8148" t="s">
        <v>172</v>
      </c>
      <c r="B8148"/>
      <c r="C8148" t="s">
        <v>615</v>
      </c>
      <c r="D8148"/>
      <c r="E8148" t="s">
        <v>9047</v>
      </c>
      <c r="F8148" s="67"/>
      <c r="G8148" s="67"/>
      <c r="H8148" s="67"/>
    </row>
    <row r="8149" spans="1:8" s="2" customFormat="1" x14ac:dyDescent="0.25">
      <c r="A8149" t="s">
        <v>172</v>
      </c>
      <c r="B8149"/>
      <c r="C8149" t="s">
        <v>615</v>
      </c>
      <c r="D8149"/>
      <c r="E8149" t="s">
        <v>9048</v>
      </c>
      <c r="F8149" s="67"/>
      <c r="G8149" s="67"/>
      <c r="H8149" s="67"/>
    </row>
    <row r="8150" spans="1:8" s="2" customFormat="1" x14ac:dyDescent="0.25">
      <c r="A8150" t="s">
        <v>172</v>
      </c>
      <c r="B8150"/>
      <c r="C8150" t="s">
        <v>615</v>
      </c>
      <c r="D8150"/>
      <c r="E8150" t="s">
        <v>9049</v>
      </c>
      <c r="F8150" s="67"/>
      <c r="G8150" s="67"/>
      <c r="H8150" s="67"/>
    </row>
    <row r="8151" spans="1:8" s="2" customFormat="1" x14ac:dyDescent="0.25">
      <c r="A8151" t="s">
        <v>172</v>
      </c>
      <c r="B8151"/>
      <c r="C8151" t="s">
        <v>615</v>
      </c>
      <c r="D8151"/>
      <c r="E8151" t="s">
        <v>9050</v>
      </c>
      <c r="F8151" s="67"/>
      <c r="G8151" s="67"/>
      <c r="H8151" s="67"/>
    </row>
    <row r="8152" spans="1:8" s="2" customFormat="1" x14ac:dyDescent="0.25">
      <c r="A8152" t="s">
        <v>172</v>
      </c>
      <c r="B8152"/>
      <c r="C8152" t="s">
        <v>615</v>
      </c>
      <c r="D8152"/>
      <c r="E8152" t="s">
        <v>9051</v>
      </c>
      <c r="F8152" s="67"/>
      <c r="G8152" s="67"/>
      <c r="H8152" s="67"/>
    </row>
    <row r="8153" spans="1:8" s="2" customFormat="1" x14ac:dyDescent="0.25">
      <c r="A8153" t="s">
        <v>172</v>
      </c>
      <c r="B8153"/>
      <c r="C8153" t="s">
        <v>615</v>
      </c>
      <c r="D8153"/>
      <c r="E8153" t="s">
        <v>9052</v>
      </c>
      <c r="F8153" s="67"/>
      <c r="G8153" s="67"/>
      <c r="H8153" s="67"/>
    </row>
    <row r="8154" spans="1:8" s="2" customFormat="1" x14ac:dyDescent="0.25">
      <c r="A8154" t="s">
        <v>172</v>
      </c>
      <c r="B8154"/>
      <c r="C8154" t="s">
        <v>615</v>
      </c>
      <c r="D8154"/>
      <c r="E8154" t="s">
        <v>6429</v>
      </c>
      <c r="F8154" s="67"/>
      <c r="G8154" s="67"/>
      <c r="H8154" s="67"/>
    </row>
    <row r="8155" spans="1:8" s="2" customFormat="1" x14ac:dyDescent="0.25">
      <c r="A8155" t="s">
        <v>172</v>
      </c>
      <c r="B8155"/>
      <c r="C8155" t="s">
        <v>615</v>
      </c>
      <c r="D8155"/>
      <c r="E8155" t="s">
        <v>9053</v>
      </c>
      <c r="F8155" s="67"/>
      <c r="G8155" s="67"/>
      <c r="H8155" s="67"/>
    </row>
    <row r="8156" spans="1:8" s="2" customFormat="1" x14ac:dyDescent="0.25">
      <c r="A8156" t="s">
        <v>172</v>
      </c>
      <c r="B8156"/>
      <c r="C8156" t="s">
        <v>617</v>
      </c>
      <c r="D8156"/>
      <c r="E8156" t="s">
        <v>9054</v>
      </c>
      <c r="F8156" s="67"/>
      <c r="G8156" s="67"/>
      <c r="H8156" s="67"/>
    </row>
    <row r="8157" spans="1:8" s="2" customFormat="1" x14ac:dyDescent="0.25">
      <c r="A8157" t="s">
        <v>172</v>
      </c>
      <c r="B8157"/>
      <c r="C8157" t="s">
        <v>617</v>
      </c>
      <c r="D8157"/>
      <c r="E8157" t="s">
        <v>9055</v>
      </c>
      <c r="F8157" s="67"/>
      <c r="G8157" s="67"/>
      <c r="H8157" s="67"/>
    </row>
    <row r="8158" spans="1:8" s="2" customFormat="1" x14ac:dyDescent="0.25">
      <c r="A8158" t="s">
        <v>172</v>
      </c>
      <c r="B8158"/>
      <c r="C8158" t="s">
        <v>617</v>
      </c>
      <c r="D8158"/>
      <c r="E8158" t="s">
        <v>9056</v>
      </c>
      <c r="F8158" s="67"/>
      <c r="G8158" s="67"/>
      <c r="H8158" s="67"/>
    </row>
    <row r="8159" spans="1:8" s="2" customFormat="1" x14ac:dyDescent="0.25">
      <c r="A8159" t="s">
        <v>172</v>
      </c>
      <c r="B8159"/>
      <c r="C8159" t="s">
        <v>617</v>
      </c>
      <c r="D8159"/>
      <c r="E8159" t="s">
        <v>9057</v>
      </c>
      <c r="F8159" s="67"/>
      <c r="G8159" s="67"/>
      <c r="H8159" s="67"/>
    </row>
    <row r="8160" spans="1:8" s="2" customFormat="1" x14ac:dyDescent="0.25">
      <c r="A8160" t="s">
        <v>172</v>
      </c>
      <c r="B8160"/>
      <c r="C8160" t="s">
        <v>617</v>
      </c>
      <c r="D8160"/>
      <c r="E8160" t="s">
        <v>9058</v>
      </c>
      <c r="F8160" s="67"/>
      <c r="G8160" s="67"/>
      <c r="H8160" s="67"/>
    </row>
    <row r="8161" spans="1:8" s="2" customFormat="1" x14ac:dyDescent="0.25">
      <c r="A8161" t="s">
        <v>172</v>
      </c>
      <c r="B8161"/>
      <c r="C8161" t="s">
        <v>617</v>
      </c>
      <c r="D8161"/>
      <c r="E8161" t="s">
        <v>9059</v>
      </c>
      <c r="F8161" s="67"/>
      <c r="G8161" s="67"/>
      <c r="H8161" s="67"/>
    </row>
    <row r="8162" spans="1:8" s="2" customFormat="1" x14ac:dyDescent="0.25">
      <c r="A8162" t="s">
        <v>172</v>
      </c>
      <c r="B8162"/>
      <c r="C8162" t="s">
        <v>617</v>
      </c>
      <c r="D8162"/>
      <c r="E8162" t="s">
        <v>4208</v>
      </c>
      <c r="F8162" s="67"/>
      <c r="G8162" s="67"/>
      <c r="H8162" s="67"/>
    </row>
    <row r="8163" spans="1:8" s="2" customFormat="1" x14ac:dyDescent="0.25">
      <c r="A8163" t="s">
        <v>172</v>
      </c>
      <c r="B8163"/>
      <c r="C8163" t="s">
        <v>617</v>
      </c>
      <c r="D8163"/>
      <c r="E8163" t="s">
        <v>9060</v>
      </c>
      <c r="F8163" s="67"/>
      <c r="G8163" s="67"/>
      <c r="H8163" s="67"/>
    </row>
    <row r="8164" spans="1:8" s="2" customFormat="1" x14ac:dyDescent="0.25">
      <c r="A8164" t="s">
        <v>172</v>
      </c>
      <c r="B8164"/>
      <c r="C8164" t="s">
        <v>2537</v>
      </c>
      <c r="D8164"/>
      <c r="E8164" t="s">
        <v>9061</v>
      </c>
      <c r="F8164" s="67"/>
      <c r="G8164" s="67"/>
      <c r="H8164" s="67"/>
    </row>
    <row r="8165" spans="1:8" s="2" customFormat="1" x14ac:dyDescent="0.25">
      <c r="A8165" t="s">
        <v>172</v>
      </c>
      <c r="B8165"/>
      <c r="C8165" t="s">
        <v>2537</v>
      </c>
      <c r="D8165"/>
      <c r="E8165" t="s">
        <v>9062</v>
      </c>
      <c r="F8165" s="67"/>
      <c r="G8165" s="67"/>
      <c r="H8165" s="67"/>
    </row>
    <row r="8166" spans="1:8" s="2" customFormat="1" x14ac:dyDescent="0.25">
      <c r="A8166" t="s">
        <v>172</v>
      </c>
      <c r="B8166"/>
      <c r="C8166" t="s">
        <v>2537</v>
      </c>
      <c r="D8166"/>
      <c r="E8166" t="s">
        <v>9063</v>
      </c>
      <c r="F8166" s="67"/>
      <c r="G8166" s="67"/>
      <c r="H8166" s="67"/>
    </row>
    <row r="8167" spans="1:8" s="2" customFormat="1" x14ac:dyDescent="0.25">
      <c r="A8167" t="s">
        <v>172</v>
      </c>
      <c r="B8167"/>
      <c r="C8167" t="s">
        <v>2537</v>
      </c>
      <c r="D8167"/>
      <c r="E8167" t="s">
        <v>9064</v>
      </c>
      <c r="F8167" s="67"/>
      <c r="G8167" s="67"/>
      <c r="H8167" s="67"/>
    </row>
    <row r="8168" spans="1:8" s="2" customFormat="1" x14ac:dyDescent="0.25">
      <c r="A8168" t="s">
        <v>172</v>
      </c>
      <c r="B8168"/>
      <c r="C8168" t="s">
        <v>2537</v>
      </c>
      <c r="D8168"/>
      <c r="E8168" t="s">
        <v>9065</v>
      </c>
      <c r="F8168" s="67"/>
      <c r="G8168" s="67"/>
      <c r="H8168" s="67"/>
    </row>
    <row r="8169" spans="1:8" s="2" customFormat="1" x14ac:dyDescent="0.25">
      <c r="A8169" t="s">
        <v>172</v>
      </c>
      <c r="B8169"/>
      <c r="C8169" t="s">
        <v>623</v>
      </c>
      <c r="D8169"/>
      <c r="E8169" t="s">
        <v>9066</v>
      </c>
      <c r="F8169" s="67"/>
      <c r="G8169" s="67"/>
      <c r="H8169" s="67"/>
    </row>
    <row r="8170" spans="1:8" s="2" customFormat="1" x14ac:dyDescent="0.25">
      <c r="A8170" t="s">
        <v>172</v>
      </c>
      <c r="B8170"/>
      <c r="C8170" t="s">
        <v>623</v>
      </c>
      <c r="D8170"/>
      <c r="E8170" t="s">
        <v>9067</v>
      </c>
      <c r="F8170" s="67"/>
      <c r="G8170" s="67"/>
      <c r="H8170" s="67"/>
    </row>
    <row r="8171" spans="1:8" s="2" customFormat="1" x14ac:dyDescent="0.25">
      <c r="A8171" t="s">
        <v>172</v>
      </c>
      <c r="B8171"/>
      <c r="C8171" t="s">
        <v>623</v>
      </c>
      <c r="D8171"/>
      <c r="E8171" t="s">
        <v>9068</v>
      </c>
      <c r="F8171" s="67"/>
      <c r="G8171" s="67"/>
      <c r="H8171" s="67"/>
    </row>
    <row r="8172" spans="1:8" s="2" customFormat="1" x14ac:dyDescent="0.25">
      <c r="A8172" t="s">
        <v>172</v>
      </c>
      <c r="B8172"/>
      <c r="C8172" t="s">
        <v>623</v>
      </c>
      <c r="D8172"/>
      <c r="E8172" t="s">
        <v>9069</v>
      </c>
      <c r="F8172" s="67"/>
      <c r="G8172" s="67"/>
      <c r="H8172" s="67"/>
    </row>
    <row r="8173" spans="1:8" s="2" customFormat="1" x14ac:dyDescent="0.25">
      <c r="A8173" t="s">
        <v>172</v>
      </c>
      <c r="B8173"/>
      <c r="C8173" t="s">
        <v>623</v>
      </c>
      <c r="D8173"/>
      <c r="E8173" t="s">
        <v>9070</v>
      </c>
      <c r="F8173" s="67"/>
      <c r="G8173" s="67"/>
      <c r="H8173" s="67"/>
    </row>
    <row r="8174" spans="1:8" s="2" customFormat="1" x14ac:dyDescent="0.25">
      <c r="A8174" t="s">
        <v>172</v>
      </c>
      <c r="B8174"/>
      <c r="C8174" t="s">
        <v>623</v>
      </c>
      <c r="D8174"/>
      <c r="E8174" t="s">
        <v>9071</v>
      </c>
      <c r="F8174" s="67"/>
      <c r="G8174" s="67"/>
      <c r="H8174" s="67"/>
    </row>
    <row r="8175" spans="1:8" s="2" customFormat="1" x14ac:dyDescent="0.25">
      <c r="A8175" t="s">
        <v>172</v>
      </c>
      <c r="B8175"/>
      <c r="C8175" t="s">
        <v>623</v>
      </c>
      <c r="D8175"/>
      <c r="E8175" t="s">
        <v>9072</v>
      </c>
      <c r="F8175" s="67"/>
      <c r="G8175" s="67"/>
      <c r="H8175" s="67"/>
    </row>
    <row r="8176" spans="1:8" s="2" customFormat="1" x14ac:dyDescent="0.25">
      <c r="A8176" t="s">
        <v>172</v>
      </c>
      <c r="B8176"/>
      <c r="C8176" t="s">
        <v>623</v>
      </c>
      <c r="D8176"/>
      <c r="E8176" t="s">
        <v>9073</v>
      </c>
      <c r="F8176" s="67"/>
      <c r="G8176" s="67"/>
      <c r="H8176" s="67"/>
    </row>
    <row r="8177" spans="1:8" s="2" customFormat="1" x14ac:dyDescent="0.25">
      <c r="A8177" t="s">
        <v>172</v>
      </c>
      <c r="B8177"/>
      <c r="C8177" t="s">
        <v>623</v>
      </c>
      <c r="D8177"/>
      <c r="E8177" t="s">
        <v>9074</v>
      </c>
      <c r="F8177" s="67"/>
      <c r="G8177" s="67"/>
      <c r="H8177" s="67"/>
    </row>
    <row r="8178" spans="1:8" s="2" customFormat="1" x14ac:dyDescent="0.25">
      <c r="A8178" t="s">
        <v>172</v>
      </c>
      <c r="B8178"/>
      <c r="C8178" t="s">
        <v>623</v>
      </c>
      <c r="D8178"/>
      <c r="E8178" t="s">
        <v>9075</v>
      </c>
      <c r="F8178" s="67"/>
      <c r="G8178" s="67"/>
      <c r="H8178" s="67"/>
    </row>
    <row r="8179" spans="1:8" s="2" customFormat="1" x14ac:dyDescent="0.25">
      <c r="A8179" t="s">
        <v>172</v>
      </c>
      <c r="B8179"/>
      <c r="C8179" t="s">
        <v>623</v>
      </c>
      <c r="D8179"/>
      <c r="E8179" t="s">
        <v>9076</v>
      </c>
      <c r="F8179" s="67"/>
      <c r="G8179" s="67"/>
      <c r="H8179" s="67"/>
    </row>
    <row r="8180" spans="1:8" s="2" customFormat="1" x14ac:dyDescent="0.25">
      <c r="A8180" t="s">
        <v>172</v>
      </c>
      <c r="B8180"/>
      <c r="C8180" t="s">
        <v>623</v>
      </c>
      <c r="D8180"/>
      <c r="E8180" t="s">
        <v>9077</v>
      </c>
      <c r="F8180" s="67"/>
      <c r="G8180" s="67"/>
      <c r="H8180" s="67"/>
    </row>
    <row r="8181" spans="1:8" s="2" customFormat="1" x14ac:dyDescent="0.25">
      <c r="A8181" t="s">
        <v>172</v>
      </c>
      <c r="B8181"/>
      <c r="C8181" t="s">
        <v>623</v>
      </c>
      <c r="D8181"/>
      <c r="E8181" t="s">
        <v>9078</v>
      </c>
      <c r="F8181" s="67"/>
      <c r="G8181" s="67"/>
      <c r="H8181" s="67"/>
    </row>
    <row r="8182" spans="1:8" s="2" customFormat="1" x14ac:dyDescent="0.25">
      <c r="A8182" t="s">
        <v>172</v>
      </c>
      <c r="B8182"/>
      <c r="C8182" t="s">
        <v>623</v>
      </c>
      <c r="D8182"/>
      <c r="E8182" t="s">
        <v>9079</v>
      </c>
      <c r="F8182" s="67"/>
      <c r="G8182" s="67"/>
      <c r="H8182" s="67"/>
    </row>
    <row r="8183" spans="1:8" s="2" customFormat="1" x14ac:dyDescent="0.25">
      <c r="A8183" t="s">
        <v>172</v>
      </c>
      <c r="B8183"/>
      <c r="C8183" t="s">
        <v>623</v>
      </c>
      <c r="D8183"/>
      <c r="E8183" t="s">
        <v>9080</v>
      </c>
      <c r="F8183" s="67"/>
      <c r="G8183" s="67"/>
      <c r="H8183" s="67"/>
    </row>
    <row r="8184" spans="1:8" s="2" customFormat="1" x14ac:dyDescent="0.25">
      <c r="A8184" t="s">
        <v>172</v>
      </c>
      <c r="B8184"/>
      <c r="C8184" t="s">
        <v>623</v>
      </c>
      <c r="D8184"/>
      <c r="E8184" t="s">
        <v>9081</v>
      </c>
      <c r="F8184" s="67"/>
      <c r="G8184" s="67"/>
      <c r="H8184" s="67"/>
    </row>
    <row r="8185" spans="1:8" s="2" customFormat="1" x14ac:dyDescent="0.25">
      <c r="A8185" t="s">
        <v>172</v>
      </c>
      <c r="B8185"/>
      <c r="C8185" t="s">
        <v>623</v>
      </c>
      <c r="D8185"/>
      <c r="E8185" t="s">
        <v>9082</v>
      </c>
      <c r="F8185" s="67"/>
      <c r="G8185" s="67"/>
      <c r="H8185" s="67"/>
    </row>
    <row r="8186" spans="1:8" s="2" customFormat="1" x14ac:dyDescent="0.25">
      <c r="A8186" t="s">
        <v>172</v>
      </c>
      <c r="B8186"/>
      <c r="C8186" t="s">
        <v>623</v>
      </c>
      <c r="D8186"/>
      <c r="E8186" t="s">
        <v>9083</v>
      </c>
      <c r="F8186" s="67"/>
      <c r="G8186" s="67"/>
      <c r="H8186" s="67"/>
    </row>
    <row r="8187" spans="1:8" s="2" customFormat="1" x14ac:dyDescent="0.25">
      <c r="A8187" t="s">
        <v>172</v>
      </c>
      <c r="B8187"/>
      <c r="C8187" t="s">
        <v>623</v>
      </c>
      <c r="D8187"/>
      <c r="E8187" t="s">
        <v>9084</v>
      </c>
      <c r="F8187" s="67"/>
      <c r="G8187" s="67"/>
      <c r="H8187" s="67"/>
    </row>
    <row r="8188" spans="1:8" s="2" customFormat="1" x14ac:dyDescent="0.25">
      <c r="A8188" t="s">
        <v>172</v>
      </c>
      <c r="B8188"/>
      <c r="C8188" t="s">
        <v>623</v>
      </c>
      <c r="D8188"/>
      <c r="E8188" t="s">
        <v>9085</v>
      </c>
      <c r="F8188" s="67"/>
      <c r="G8188" s="67"/>
      <c r="H8188" s="67"/>
    </row>
    <row r="8189" spans="1:8" s="2" customFormat="1" x14ac:dyDescent="0.25">
      <c r="A8189" t="s">
        <v>172</v>
      </c>
      <c r="B8189"/>
      <c r="C8189" t="s">
        <v>623</v>
      </c>
      <c r="D8189"/>
      <c r="E8189" t="s">
        <v>9086</v>
      </c>
      <c r="F8189" s="67"/>
      <c r="G8189" s="67"/>
      <c r="H8189" s="67"/>
    </row>
    <row r="8190" spans="1:8" s="2" customFormat="1" x14ac:dyDescent="0.25">
      <c r="A8190" t="s">
        <v>172</v>
      </c>
      <c r="B8190"/>
      <c r="C8190" t="s">
        <v>623</v>
      </c>
      <c r="D8190"/>
      <c r="E8190" t="s">
        <v>9087</v>
      </c>
      <c r="F8190" s="67"/>
      <c r="G8190" s="67"/>
      <c r="H8190" s="67"/>
    </row>
    <row r="8191" spans="1:8" s="2" customFormat="1" x14ac:dyDescent="0.25">
      <c r="A8191" t="s">
        <v>172</v>
      </c>
      <c r="B8191"/>
      <c r="C8191" t="s">
        <v>623</v>
      </c>
      <c r="D8191"/>
      <c r="E8191" t="s">
        <v>9088</v>
      </c>
      <c r="F8191" s="67"/>
      <c r="G8191" s="67"/>
      <c r="H8191" s="67"/>
    </row>
    <row r="8192" spans="1:8" s="2" customFormat="1" x14ac:dyDescent="0.25">
      <c r="A8192" t="s">
        <v>172</v>
      </c>
      <c r="B8192"/>
      <c r="C8192" t="s">
        <v>623</v>
      </c>
      <c r="D8192"/>
      <c r="E8192" t="s">
        <v>9089</v>
      </c>
      <c r="F8192" s="67"/>
      <c r="G8192" s="67"/>
      <c r="H8192" s="67"/>
    </row>
    <row r="8193" spans="1:8" s="2" customFormat="1" x14ac:dyDescent="0.25">
      <c r="A8193" t="s">
        <v>172</v>
      </c>
      <c r="B8193"/>
      <c r="C8193" t="s">
        <v>623</v>
      </c>
      <c r="D8193"/>
      <c r="E8193" t="s">
        <v>9090</v>
      </c>
      <c r="F8193" s="67"/>
      <c r="G8193" s="67"/>
      <c r="H8193" s="67"/>
    </row>
    <row r="8194" spans="1:8" s="2" customFormat="1" x14ac:dyDescent="0.25">
      <c r="A8194" t="s">
        <v>172</v>
      </c>
      <c r="B8194"/>
      <c r="C8194" t="s">
        <v>623</v>
      </c>
      <c r="D8194"/>
      <c r="E8194" t="s">
        <v>9091</v>
      </c>
      <c r="F8194" s="67"/>
      <c r="G8194" s="67"/>
      <c r="H8194" s="67"/>
    </row>
    <row r="8195" spans="1:8" s="2" customFormat="1" x14ac:dyDescent="0.25">
      <c r="A8195" t="s">
        <v>172</v>
      </c>
      <c r="B8195"/>
      <c r="C8195" t="s">
        <v>623</v>
      </c>
      <c r="D8195"/>
      <c r="E8195" t="s">
        <v>9092</v>
      </c>
      <c r="F8195" s="67"/>
      <c r="G8195" s="67"/>
      <c r="H8195" s="67"/>
    </row>
    <row r="8196" spans="1:8" s="2" customFormat="1" x14ac:dyDescent="0.25">
      <c r="A8196" t="s">
        <v>172</v>
      </c>
      <c r="B8196"/>
      <c r="C8196" t="s">
        <v>623</v>
      </c>
      <c r="D8196"/>
      <c r="E8196" t="s">
        <v>9093</v>
      </c>
      <c r="F8196" s="67"/>
      <c r="G8196" s="67"/>
      <c r="H8196" s="67"/>
    </row>
    <row r="8197" spans="1:8" s="2" customFormat="1" x14ac:dyDescent="0.25">
      <c r="A8197" t="s">
        <v>172</v>
      </c>
      <c r="B8197"/>
      <c r="C8197" t="s">
        <v>623</v>
      </c>
      <c r="D8197"/>
      <c r="E8197" t="s">
        <v>9094</v>
      </c>
      <c r="F8197" s="67"/>
      <c r="G8197" s="67"/>
      <c r="H8197" s="67"/>
    </row>
    <row r="8198" spans="1:8" s="2" customFormat="1" x14ac:dyDescent="0.25">
      <c r="A8198" t="s">
        <v>172</v>
      </c>
      <c r="B8198"/>
      <c r="C8198" t="s">
        <v>623</v>
      </c>
      <c r="D8198"/>
      <c r="E8198" t="s">
        <v>9095</v>
      </c>
      <c r="F8198" s="67"/>
      <c r="G8198" s="67"/>
      <c r="H8198" s="67"/>
    </row>
    <row r="8199" spans="1:8" s="2" customFormat="1" x14ac:dyDescent="0.25">
      <c r="A8199" t="s">
        <v>172</v>
      </c>
      <c r="B8199"/>
      <c r="C8199" t="s">
        <v>623</v>
      </c>
      <c r="D8199"/>
      <c r="E8199" t="s">
        <v>9096</v>
      </c>
      <c r="F8199" s="67"/>
      <c r="G8199" s="67"/>
      <c r="H8199" s="67"/>
    </row>
    <row r="8200" spans="1:8" s="2" customFormat="1" x14ac:dyDescent="0.25">
      <c r="A8200" t="s">
        <v>172</v>
      </c>
      <c r="B8200"/>
      <c r="C8200" t="s">
        <v>623</v>
      </c>
      <c r="D8200"/>
      <c r="E8200" t="s">
        <v>9097</v>
      </c>
      <c r="F8200" s="67"/>
      <c r="G8200" s="67"/>
      <c r="H8200" s="67"/>
    </row>
    <row r="8201" spans="1:8" s="2" customFormat="1" x14ac:dyDescent="0.25">
      <c r="A8201" t="s">
        <v>172</v>
      </c>
      <c r="B8201"/>
      <c r="C8201" t="s">
        <v>623</v>
      </c>
      <c r="D8201"/>
      <c r="E8201" t="s">
        <v>9098</v>
      </c>
      <c r="F8201" s="67"/>
      <c r="G8201" s="67"/>
      <c r="H8201" s="67"/>
    </row>
    <row r="8202" spans="1:8" s="2" customFormat="1" x14ac:dyDescent="0.25">
      <c r="A8202" t="s">
        <v>172</v>
      </c>
      <c r="B8202"/>
      <c r="C8202" t="s">
        <v>623</v>
      </c>
      <c r="D8202"/>
      <c r="E8202" t="s">
        <v>9099</v>
      </c>
      <c r="F8202" s="67"/>
      <c r="G8202" s="67"/>
      <c r="H8202" s="67"/>
    </row>
    <row r="8203" spans="1:8" s="2" customFormat="1" x14ac:dyDescent="0.25">
      <c r="A8203" t="s">
        <v>172</v>
      </c>
      <c r="B8203"/>
      <c r="C8203" t="s">
        <v>623</v>
      </c>
      <c r="D8203"/>
      <c r="E8203" t="s">
        <v>9100</v>
      </c>
      <c r="F8203" s="67"/>
      <c r="G8203" s="67"/>
      <c r="H8203" s="67"/>
    </row>
    <row r="8204" spans="1:8" s="2" customFormat="1" x14ac:dyDescent="0.25">
      <c r="A8204" t="s">
        <v>172</v>
      </c>
      <c r="B8204"/>
      <c r="C8204" t="s">
        <v>623</v>
      </c>
      <c r="D8204"/>
      <c r="E8204" t="s">
        <v>9101</v>
      </c>
      <c r="F8204" s="67"/>
      <c r="G8204" s="67"/>
      <c r="H8204" s="67"/>
    </row>
    <row r="8205" spans="1:8" s="2" customFormat="1" x14ac:dyDescent="0.25">
      <c r="A8205" t="s">
        <v>172</v>
      </c>
      <c r="B8205"/>
      <c r="C8205" t="s">
        <v>9102</v>
      </c>
      <c r="D8205"/>
      <c r="E8205" t="s">
        <v>9103</v>
      </c>
      <c r="F8205" s="67"/>
      <c r="G8205" s="67"/>
      <c r="H8205" s="67"/>
    </row>
    <row r="8206" spans="1:8" s="2" customFormat="1" x14ac:dyDescent="0.25">
      <c r="A8206" t="s">
        <v>172</v>
      </c>
      <c r="B8206"/>
      <c r="C8206" t="s">
        <v>626</v>
      </c>
      <c r="D8206"/>
      <c r="E8206" t="s">
        <v>9104</v>
      </c>
      <c r="F8206" s="67"/>
      <c r="G8206" s="67"/>
      <c r="H8206" s="67"/>
    </row>
    <row r="8207" spans="1:8" s="2" customFormat="1" x14ac:dyDescent="0.25">
      <c r="A8207" t="s">
        <v>172</v>
      </c>
      <c r="B8207"/>
      <c r="C8207" t="s">
        <v>626</v>
      </c>
      <c r="D8207"/>
      <c r="E8207" t="s">
        <v>9105</v>
      </c>
      <c r="F8207" s="67"/>
      <c r="G8207" s="67"/>
      <c r="H8207" s="67"/>
    </row>
    <row r="8208" spans="1:8" s="2" customFormat="1" x14ac:dyDescent="0.25">
      <c r="A8208" t="s">
        <v>172</v>
      </c>
      <c r="B8208"/>
      <c r="C8208" t="s">
        <v>626</v>
      </c>
      <c r="D8208"/>
      <c r="E8208" t="s">
        <v>9106</v>
      </c>
      <c r="F8208" s="67"/>
      <c r="G8208" s="67"/>
      <c r="H8208" s="67"/>
    </row>
    <row r="8209" spans="1:8" s="2" customFormat="1" x14ac:dyDescent="0.25">
      <c r="A8209" t="s">
        <v>172</v>
      </c>
      <c r="B8209"/>
      <c r="C8209" t="s">
        <v>626</v>
      </c>
      <c r="D8209"/>
      <c r="E8209" t="s">
        <v>9107</v>
      </c>
      <c r="F8209" s="67"/>
      <c r="G8209" s="67"/>
      <c r="H8209" s="67"/>
    </row>
    <row r="8210" spans="1:8" s="2" customFormat="1" x14ac:dyDescent="0.25">
      <c r="A8210" t="s">
        <v>172</v>
      </c>
      <c r="B8210"/>
      <c r="C8210" t="s">
        <v>626</v>
      </c>
      <c r="D8210"/>
      <c r="E8210" t="s">
        <v>9108</v>
      </c>
      <c r="F8210" s="67"/>
      <c r="G8210" s="67"/>
      <c r="H8210" s="67"/>
    </row>
    <row r="8211" spans="1:8" s="2" customFormat="1" x14ac:dyDescent="0.25">
      <c r="A8211" t="s">
        <v>172</v>
      </c>
      <c r="B8211"/>
      <c r="C8211" t="s">
        <v>626</v>
      </c>
      <c r="D8211"/>
      <c r="E8211" t="s">
        <v>9109</v>
      </c>
      <c r="F8211" s="67"/>
      <c r="G8211" s="67"/>
      <c r="H8211" s="67"/>
    </row>
    <row r="8212" spans="1:8" s="2" customFormat="1" x14ac:dyDescent="0.25">
      <c r="A8212" t="s">
        <v>172</v>
      </c>
      <c r="B8212"/>
      <c r="C8212" t="s">
        <v>626</v>
      </c>
      <c r="D8212"/>
      <c r="E8212" t="s">
        <v>9110</v>
      </c>
      <c r="F8212" s="67"/>
      <c r="G8212" s="67"/>
      <c r="H8212" s="67"/>
    </row>
    <row r="8213" spans="1:8" s="2" customFormat="1" x14ac:dyDescent="0.25">
      <c r="A8213" t="s">
        <v>172</v>
      </c>
      <c r="B8213"/>
      <c r="C8213" t="s">
        <v>626</v>
      </c>
      <c r="D8213"/>
      <c r="E8213" t="s">
        <v>9111</v>
      </c>
      <c r="F8213" s="67"/>
      <c r="G8213" s="67"/>
      <c r="H8213" s="67"/>
    </row>
    <row r="8214" spans="1:8" s="2" customFormat="1" x14ac:dyDescent="0.25">
      <c r="A8214" t="s">
        <v>172</v>
      </c>
      <c r="B8214"/>
      <c r="C8214" t="s">
        <v>626</v>
      </c>
      <c r="D8214"/>
      <c r="E8214" t="s">
        <v>9112</v>
      </c>
      <c r="F8214" s="67"/>
      <c r="G8214" s="67"/>
      <c r="H8214" s="67"/>
    </row>
    <row r="8215" spans="1:8" s="2" customFormat="1" x14ac:dyDescent="0.25">
      <c r="A8215" t="s">
        <v>172</v>
      </c>
      <c r="B8215"/>
      <c r="C8215" t="s">
        <v>629</v>
      </c>
      <c r="D8215"/>
      <c r="E8215" t="s">
        <v>9113</v>
      </c>
      <c r="F8215" s="67"/>
      <c r="G8215" s="67"/>
      <c r="H8215" s="67"/>
    </row>
    <row r="8216" spans="1:8" s="2" customFormat="1" x14ac:dyDescent="0.25">
      <c r="A8216" t="s">
        <v>172</v>
      </c>
      <c r="B8216"/>
      <c r="C8216" t="s">
        <v>629</v>
      </c>
      <c r="D8216"/>
      <c r="E8216" t="s">
        <v>9114</v>
      </c>
      <c r="F8216" s="67"/>
      <c r="G8216" s="67"/>
      <c r="H8216" s="67"/>
    </row>
    <row r="8217" spans="1:8" s="2" customFormat="1" x14ac:dyDescent="0.25">
      <c r="A8217" t="s">
        <v>172</v>
      </c>
      <c r="B8217"/>
      <c r="C8217" t="s">
        <v>629</v>
      </c>
      <c r="D8217"/>
      <c r="E8217" t="s">
        <v>9021</v>
      </c>
      <c r="F8217" s="67"/>
      <c r="G8217" s="67"/>
      <c r="H8217" s="67"/>
    </row>
    <row r="8218" spans="1:8" s="2" customFormat="1" x14ac:dyDescent="0.25">
      <c r="A8218" t="s">
        <v>172</v>
      </c>
      <c r="B8218"/>
      <c r="C8218" t="s">
        <v>629</v>
      </c>
      <c r="D8218"/>
      <c r="E8218" t="s">
        <v>9115</v>
      </c>
      <c r="F8218" s="67"/>
      <c r="G8218" s="67"/>
      <c r="H8218" s="67"/>
    </row>
    <row r="8219" spans="1:8" s="2" customFormat="1" x14ac:dyDescent="0.25">
      <c r="A8219" t="s">
        <v>172</v>
      </c>
      <c r="B8219"/>
      <c r="C8219" t="s">
        <v>629</v>
      </c>
      <c r="D8219"/>
      <c r="E8219" t="s">
        <v>9116</v>
      </c>
      <c r="F8219" s="67"/>
      <c r="G8219" s="67"/>
      <c r="H8219" s="67"/>
    </row>
    <row r="8220" spans="1:8" s="2" customFormat="1" x14ac:dyDescent="0.25">
      <c r="A8220" t="s">
        <v>172</v>
      </c>
      <c r="B8220"/>
      <c r="C8220" t="s">
        <v>629</v>
      </c>
      <c r="D8220"/>
      <c r="E8220" t="s">
        <v>9117</v>
      </c>
      <c r="F8220" s="67"/>
      <c r="G8220" s="67"/>
      <c r="H8220" s="67"/>
    </row>
    <row r="8221" spans="1:8" s="2" customFormat="1" x14ac:dyDescent="0.25">
      <c r="A8221" t="s">
        <v>172</v>
      </c>
      <c r="B8221"/>
      <c r="C8221" t="s">
        <v>629</v>
      </c>
      <c r="D8221"/>
      <c r="E8221" t="s">
        <v>9118</v>
      </c>
      <c r="F8221" s="67"/>
      <c r="G8221" s="67"/>
      <c r="H8221" s="67"/>
    </row>
    <row r="8222" spans="1:8" s="2" customFormat="1" x14ac:dyDescent="0.25">
      <c r="A8222" t="s">
        <v>172</v>
      </c>
      <c r="B8222"/>
      <c r="C8222" t="s">
        <v>629</v>
      </c>
      <c r="D8222"/>
      <c r="E8222" t="s">
        <v>9119</v>
      </c>
      <c r="F8222" s="67"/>
      <c r="G8222" s="67"/>
      <c r="H8222" s="67"/>
    </row>
    <row r="8223" spans="1:8" s="2" customFormat="1" x14ac:dyDescent="0.25">
      <c r="A8223" t="s">
        <v>172</v>
      </c>
      <c r="B8223"/>
      <c r="C8223" t="s">
        <v>629</v>
      </c>
      <c r="D8223"/>
      <c r="E8223" t="s">
        <v>8251</v>
      </c>
      <c r="F8223" s="67"/>
      <c r="G8223" s="67"/>
      <c r="H8223" s="67"/>
    </row>
    <row r="8224" spans="1:8" s="2" customFormat="1" x14ac:dyDescent="0.25">
      <c r="A8224" t="s">
        <v>172</v>
      </c>
      <c r="B8224"/>
      <c r="C8224" t="s">
        <v>629</v>
      </c>
      <c r="D8224"/>
      <c r="E8224" t="s">
        <v>9120</v>
      </c>
      <c r="F8224" s="67"/>
      <c r="G8224" s="67"/>
      <c r="H8224" s="67"/>
    </row>
    <row r="8225" spans="1:8" s="2" customFormat="1" x14ac:dyDescent="0.25">
      <c r="A8225" t="s">
        <v>172</v>
      </c>
      <c r="B8225"/>
      <c r="C8225" t="s">
        <v>629</v>
      </c>
      <c r="D8225"/>
      <c r="E8225" t="s">
        <v>9121</v>
      </c>
      <c r="F8225" s="67"/>
      <c r="G8225" s="67"/>
      <c r="H8225" s="67"/>
    </row>
    <row r="8226" spans="1:8" s="2" customFormat="1" x14ac:dyDescent="0.25">
      <c r="A8226" t="s">
        <v>172</v>
      </c>
      <c r="B8226"/>
      <c r="C8226" t="s">
        <v>629</v>
      </c>
      <c r="D8226"/>
      <c r="E8226" t="s">
        <v>9122</v>
      </c>
      <c r="F8226" s="67"/>
      <c r="G8226" s="67"/>
      <c r="H8226" s="67"/>
    </row>
    <row r="8227" spans="1:8" s="2" customFormat="1" x14ac:dyDescent="0.25">
      <c r="A8227" t="s">
        <v>172</v>
      </c>
      <c r="B8227"/>
      <c r="C8227" t="s">
        <v>629</v>
      </c>
      <c r="D8227"/>
      <c r="E8227" t="s">
        <v>9123</v>
      </c>
      <c r="F8227" s="67"/>
      <c r="G8227" s="67"/>
      <c r="H8227" s="67"/>
    </row>
    <row r="8228" spans="1:8" s="2" customFormat="1" x14ac:dyDescent="0.25">
      <c r="A8228" t="s">
        <v>172</v>
      </c>
      <c r="B8228"/>
      <c r="C8228" t="s">
        <v>629</v>
      </c>
      <c r="D8228"/>
      <c r="E8228" t="s">
        <v>9124</v>
      </c>
      <c r="F8228" s="67"/>
      <c r="G8228" s="67"/>
      <c r="H8228" s="67"/>
    </row>
    <row r="8229" spans="1:8" s="2" customFormat="1" x14ac:dyDescent="0.25">
      <c r="A8229" t="s">
        <v>172</v>
      </c>
      <c r="B8229"/>
      <c r="C8229" t="s">
        <v>629</v>
      </c>
      <c r="D8229"/>
      <c r="E8229" t="s">
        <v>9125</v>
      </c>
      <c r="F8229" s="67"/>
      <c r="G8229" s="67"/>
      <c r="H8229" s="67"/>
    </row>
    <row r="8230" spans="1:8" s="2" customFormat="1" x14ac:dyDescent="0.25">
      <c r="A8230" t="s">
        <v>172</v>
      </c>
      <c r="B8230"/>
      <c r="C8230" t="s">
        <v>629</v>
      </c>
      <c r="D8230"/>
      <c r="E8230" t="s">
        <v>8569</v>
      </c>
      <c r="F8230" s="67"/>
      <c r="G8230" s="67"/>
      <c r="H8230" s="67"/>
    </row>
    <row r="8231" spans="1:8" s="2" customFormat="1" x14ac:dyDescent="0.25">
      <c r="A8231" t="s">
        <v>172</v>
      </c>
      <c r="B8231"/>
      <c r="C8231" t="s">
        <v>629</v>
      </c>
      <c r="D8231"/>
      <c r="E8231" t="s">
        <v>9126</v>
      </c>
      <c r="F8231" s="67"/>
      <c r="G8231" s="67"/>
      <c r="H8231" s="67"/>
    </row>
    <row r="8232" spans="1:8" s="2" customFormat="1" x14ac:dyDescent="0.25">
      <c r="A8232" t="s">
        <v>172</v>
      </c>
      <c r="B8232"/>
      <c r="C8232" t="s">
        <v>629</v>
      </c>
      <c r="D8232"/>
      <c r="E8232" t="s">
        <v>9127</v>
      </c>
      <c r="F8232" s="67"/>
      <c r="G8232" s="67"/>
      <c r="H8232" s="67"/>
    </row>
    <row r="8233" spans="1:8" s="2" customFormat="1" x14ac:dyDescent="0.25">
      <c r="A8233" t="s">
        <v>172</v>
      </c>
      <c r="B8233"/>
      <c r="C8233" t="s">
        <v>629</v>
      </c>
      <c r="D8233"/>
      <c r="E8233" t="s">
        <v>9128</v>
      </c>
      <c r="F8233" s="67"/>
      <c r="G8233" s="67"/>
      <c r="H8233" s="67"/>
    </row>
    <row r="8234" spans="1:8" s="2" customFormat="1" x14ac:dyDescent="0.25">
      <c r="A8234" t="s">
        <v>172</v>
      </c>
      <c r="B8234"/>
      <c r="C8234" t="s">
        <v>629</v>
      </c>
      <c r="D8234"/>
      <c r="E8234" t="s">
        <v>9129</v>
      </c>
      <c r="F8234" s="67"/>
      <c r="G8234" s="67"/>
      <c r="H8234" s="67"/>
    </row>
    <row r="8235" spans="1:8" s="2" customFormat="1" x14ac:dyDescent="0.25">
      <c r="A8235" t="s">
        <v>172</v>
      </c>
      <c r="B8235"/>
      <c r="C8235" t="s">
        <v>629</v>
      </c>
      <c r="D8235"/>
      <c r="E8235" t="s">
        <v>9130</v>
      </c>
      <c r="F8235" s="67"/>
      <c r="G8235" s="67"/>
      <c r="H8235" s="67"/>
    </row>
    <row r="8236" spans="1:8" s="2" customFormat="1" x14ac:dyDescent="0.25">
      <c r="A8236" t="s">
        <v>172</v>
      </c>
      <c r="B8236"/>
      <c r="C8236" t="s">
        <v>634</v>
      </c>
      <c r="D8236"/>
      <c r="E8236" t="s">
        <v>9131</v>
      </c>
      <c r="F8236" s="67"/>
      <c r="G8236" s="67"/>
      <c r="H8236" s="67"/>
    </row>
    <row r="8237" spans="1:8" s="2" customFormat="1" x14ac:dyDescent="0.25">
      <c r="A8237" t="s">
        <v>172</v>
      </c>
      <c r="B8237"/>
      <c r="C8237" t="s">
        <v>634</v>
      </c>
      <c r="D8237"/>
      <c r="E8237" t="s">
        <v>9132</v>
      </c>
      <c r="F8237" s="67"/>
      <c r="G8237" s="67"/>
      <c r="H8237" s="67"/>
    </row>
    <row r="8238" spans="1:8" s="2" customFormat="1" x14ac:dyDescent="0.25">
      <c r="A8238" t="s">
        <v>172</v>
      </c>
      <c r="B8238"/>
      <c r="C8238" t="s">
        <v>634</v>
      </c>
      <c r="D8238"/>
      <c r="E8238" t="s">
        <v>9133</v>
      </c>
      <c r="F8238" s="67"/>
      <c r="G8238" s="67"/>
      <c r="H8238" s="67"/>
    </row>
    <row r="8239" spans="1:8" s="2" customFormat="1" x14ac:dyDescent="0.25">
      <c r="A8239" t="s">
        <v>172</v>
      </c>
      <c r="B8239"/>
      <c r="C8239" t="s">
        <v>634</v>
      </c>
      <c r="D8239"/>
      <c r="E8239" t="s">
        <v>9134</v>
      </c>
      <c r="F8239" s="67"/>
      <c r="G8239" s="67"/>
      <c r="H8239" s="67"/>
    </row>
    <row r="8240" spans="1:8" s="2" customFormat="1" x14ac:dyDescent="0.25">
      <c r="A8240" t="s">
        <v>172</v>
      </c>
      <c r="B8240"/>
      <c r="C8240" t="s">
        <v>634</v>
      </c>
      <c r="D8240"/>
      <c r="E8240" t="s">
        <v>9135</v>
      </c>
      <c r="F8240" s="67"/>
      <c r="G8240" s="67"/>
      <c r="H8240" s="67"/>
    </row>
    <row r="8241" spans="1:8" s="2" customFormat="1" x14ac:dyDescent="0.25">
      <c r="A8241" t="s">
        <v>172</v>
      </c>
      <c r="B8241"/>
      <c r="C8241" t="s">
        <v>634</v>
      </c>
      <c r="D8241"/>
      <c r="E8241" t="s">
        <v>9136</v>
      </c>
      <c r="F8241" s="67"/>
      <c r="G8241" s="67"/>
      <c r="H8241" s="67"/>
    </row>
    <row r="8242" spans="1:8" s="2" customFormat="1" x14ac:dyDescent="0.25">
      <c r="A8242" t="s">
        <v>172</v>
      </c>
      <c r="B8242"/>
      <c r="C8242" t="s">
        <v>634</v>
      </c>
      <c r="D8242"/>
      <c r="E8242" t="s">
        <v>9137</v>
      </c>
      <c r="F8242" s="67"/>
      <c r="G8242" s="67"/>
      <c r="H8242" s="67"/>
    </row>
    <row r="8243" spans="1:8" s="2" customFormat="1" x14ac:dyDescent="0.25">
      <c r="A8243" t="s">
        <v>172</v>
      </c>
      <c r="B8243"/>
      <c r="C8243" t="s">
        <v>634</v>
      </c>
      <c r="D8243"/>
      <c r="E8243" t="s">
        <v>9138</v>
      </c>
      <c r="F8243" s="67"/>
      <c r="G8243" s="67"/>
      <c r="H8243" s="67"/>
    </row>
    <row r="8244" spans="1:8" s="2" customFormat="1" x14ac:dyDescent="0.25">
      <c r="A8244" t="s">
        <v>172</v>
      </c>
      <c r="B8244"/>
      <c r="C8244" t="s">
        <v>634</v>
      </c>
      <c r="D8244"/>
      <c r="E8244" t="s">
        <v>9139</v>
      </c>
      <c r="F8244" s="67"/>
      <c r="G8244" s="67"/>
      <c r="H8244" s="67"/>
    </row>
    <row r="8245" spans="1:8" s="2" customFormat="1" x14ac:dyDescent="0.25">
      <c r="A8245" t="s">
        <v>172</v>
      </c>
      <c r="B8245"/>
      <c r="C8245" t="s">
        <v>634</v>
      </c>
      <c r="D8245"/>
      <c r="E8245" t="s">
        <v>9140</v>
      </c>
      <c r="F8245" s="67"/>
      <c r="G8245" s="67"/>
      <c r="H8245" s="67"/>
    </row>
    <row r="8246" spans="1:8" s="2" customFormat="1" x14ac:dyDescent="0.25">
      <c r="A8246" t="s">
        <v>172</v>
      </c>
      <c r="B8246"/>
      <c r="C8246" t="s">
        <v>634</v>
      </c>
      <c r="D8246"/>
      <c r="E8246" t="s">
        <v>9141</v>
      </c>
      <c r="F8246" s="67"/>
      <c r="G8246" s="67"/>
      <c r="H8246" s="67"/>
    </row>
    <row r="8247" spans="1:8" s="2" customFormat="1" x14ac:dyDescent="0.25">
      <c r="A8247" t="s">
        <v>172</v>
      </c>
      <c r="B8247"/>
      <c r="C8247" t="s">
        <v>634</v>
      </c>
      <c r="D8247"/>
      <c r="E8247" t="s">
        <v>9142</v>
      </c>
      <c r="F8247" s="67"/>
      <c r="G8247" s="67"/>
      <c r="H8247" s="67"/>
    </row>
    <row r="8248" spans="1:8" s="2" customFormat="1" x14ac:dyDescent="0.25">
      <c r="A8248" t="s">
        <v>172</v>
      </c>
      <c r="B8248"/>
      <c r="C8248" t="s">
        <v>634</v>
      </c>
      <c r="D8248"/>
      <c r="E8248" t="s">
        <v>9143</v>
      </c>
      <c r="F8248" s="67"/>
      <c r="G8248" s="67"/>
      <c r="H8248" s="67"/>
    </row>
    <row r="8249" spans="1:8" s="2" customFormat="1" x14ac:dyDescent="0.25">
      <c r="A8249" t="s">
        <v>172</v>
      </c>
      <c r="B8249"/>
      <c r="C8249" t="s">
        <v>634</v>
      </c>
      <c r="D8249"/>
      <c r="E8249" t="s">
        <v>3873</v>
      </c>
      <c r="F8249" s="67"/>
      <c r="G8249" s="67"/>
      <c r="H8249" s="67"/>
    </row>
    <row r="8250" spans="1:8" s="2" customFormat="1" x14ac:dyDescent="0.25">
      <c r="A8250" t="s">
        <v>172</v>
      </c>
      <c r="B8250"/>
      <c r="C8250" t="s">
        <v>634</v>
      </c>
      <c r="D8250"/>
      <c r="E8250" t="s">
        <v>9144</v>
      </c>
      <c r="F8250" s="67"/>
      <c r="G8250" s="67"/>
      <c r="H8250" s="67"/>
    </row>
    <row r="8251" spans="1:8" s="2" customFormat="1" x14ac:dyDescent="0.25">
      <c r="A8251" t="s">
        <v>172</v>
      </c>
      <c r="B8251"/>
      <c r="C8251" t="s">
        <v>634</v>
      </c>
      <c r="D8251"/>
      <c r="E8251" t="s">
        <v>9145</v>
      </c>
      <c r="F8251" s="67"/>
      <c r="G8251" s="67"/>
      <c r="H8251" s="67"/>
    </row>
    <row r="8252" spans="1:8" s="2" customFormat="1" x14ac:dyDescent="0.25">
      <c r="A8252" t="s">
        <v>172</v>
      </c>
      <c r="B8252"/>
      <c r="C8252" t="s">
        <v>634</v>
      </c>
      <c r="D8252"/>
      <c r="E8252" t="s">
        <v>9146</v>
      </c>
      <c r="F8252" s="67"/>
      <c r="G8252" s="67"/>
      <c r="H8252" s="67"/>
    </row>
    <row r="8253" spans="1:8" s="2" customFormat="1" x14ac:dyDescent="0.25">
      <c r="A8253" t="s">
        <v>172</v>
      </c>
      <c r="B8253"/>
      <c r="C8253" t="s">
        <v>634</v>
      </c>
      <c r="D8253"/>
      <c r="E8253" t="s">
        <v>9147</v>
      </c>
      <c r="F8253" s="67"/>
      <c r="G8253" s="67"/>
      <c r="H8253" s="67"/>
    </row>
    <row r="8254" spans="1:8" s="2" customFormat="1" x14ac:dyDescent="0.25">
      <c r="A8254" t="s">
        <v>172</v>
      </c>
      <c r="B8254"/>
      <c r="C8254" t="s">
        <v>634</v>
      </c>
      <c r="D8254"/>
      <c r="E8254" t="s">
        <v>9148</v>
      </c>
      <c r="F8254" s="67"/>
      <c r="G8254" s="67"/>
      <c r="H8254" s="67"/>
    </row>
    <row r="8255" spans="1:8" s="2" customFormat="1" x14ac:dyDescent="0.25">
      <c r="A8255" t="s">
        <v>172</v>
      </c>
      <c r="B8255"/>
      <c r="C8255" t="s">
        <v>634</v>
      </c>
      <c r="D8255"/>
      <c r="E8255" t="s">
        <v>9149</v>
      </c>
      <c r="F8255" s="67"/>
      <c r="G8255" s="67"/>
      <c r="H8255" s="67"/>
    </row>
    <row r="8256" spans="1:8" s="2" customFormat="1" x14ac:dyDescent="0.25">
      <c r="A8256" t="s">
        <v>172</v>
      </c>
      <c r="B8256"/>
      <c r="C8256" t="s">
        <v>634</v>
      </c>
      <c r="D8256"/>
      <c r="E8256" t="s">
        <v>9150</v>
      </c>
      <c r="F8256" s="67"/>
      <c r="G8256" s="67"/>
      <c r="H8256" s="67"/>
    </row>
    <row r="8257" spans="1:8" s="2" customFormat="1" x14ac:dyDescent="0.25">
      <c r="A8257" t="s">
        <v>172</v>
      </c>
      <c r="B8257"/>
      <c r="C8257" t="s">
        <v>634</v>
      </c>
      <c r="D8257"/>
      <c r="E8257" t="s">
        <v>9151</v>
      </c>
      <c r="F8257" s="67"/>
      <c r="G8257" s="67"/>
      <c r="H8257" s="67"/>
    </row>
    <row r="8258" spans="1:8" s="2" customFormat="1" x14ac:dyDescent="0.25">
      <c r="A8258" t="s">
        <v>172</v>
      </c>
      <c r="B8258"/>
      <c r="C8258" t="s">
        <v>634</v>
      </c>
      <c r="D8258"/>
      <c r="E8258" t="s">
        <v>9152</v>
      </c>
      <c r="F8258" s="67"/>
      <c r="G8258" s="67"/>
      <c r="H8258" s="67"/>
    </row>
    <row r="8259" spans="1:8" s="2" customFormat="1" x14ac:dyDescent="0.25">
      <c r="A8259" t="s">
        <v>172</v>
      </c>
      <c r="B8259"/>
      <c r="C8259" t="s">
        <v>634</v>
      </c>
      <c r="D8259"/>
      <c r="E8259" t="s">
        <v>9153</v>
      </c>
      <c r="F8259" s="67"/>
      <c r="G8259" s="67"/>
      <c r="H8259" s="67"/>
    </row>
    <row r="8260" spans="1:8" s="2" customFormat="1" x14ac:dyDescent="0.25">
      <c r="A8260" t="s">
        <v>172</v>
      </c>
      <c r="B8260"/>
      <c r="C8260" t="s">
        <v>634</v>
      </c>
      <c r="D8260"/>
      <c r="E8260" t="s">
        <v>9154</v>
      </c>
      <c r="F8260" s="67"/>
      <c r="G8260" s="67"/>
      <c r="H8260" s="67"/>
    </row>
    <row r="8261" spans="1:8" s="2" customFormat="1" x14ac:dyDescent="0.25">
      <c r="A8261" t="s">
        <v>172</v>
      </c>
      <c r="B8261"/>
      <c r="C8261" t="s">
        <v>634</v>
      </c>
      <c r="D8261"/>
      <c r="E8261" t="s">
        <v>9155</v>
      </c>
      <c r="F8261" s="67"/>
      <c r="G8261" s="67"/>
      <c r="H8261" s="67"/>
    </row>
    <row r="8262" spans="1:8" s="2" customFormat="1" x14ac:dyDescent="0.25">
      <c r="A8262" t="s">
        <v>172</v>
      </c>
      <c r="B8262"/>
      <c r="C8262" t="s">
        <v>634</v>
      </c>
      <c r="D8262"/>
      <c r="E8262" t="s">
        <v>9156</v>
      </c>
      <c r="F8262" s="67"/>
      <c r="G8262" s="67"/>
      <c r="H8262" s="67"/>
    </row>
    <row r="8263" spans="1:8" s="2" customFormat="1" x14ac:dyDescent="0.25">
      <c r="A8263" t="s">
        <v>172</v>
      </c>
      <c r="B8263"/>
      <c r="C8263" t="s">
        <v>634</v>
      </c>
      <c r="D8263"/>
      <c r="E8263" t="s">
        <v>9157</v>
      </c>
      <c r="F8263" s="67"/>
      <c r="G8263" s="67"/>
      <c r="H8263" s="67"/>
    </row>
    <row r="8264" spans="1:8" s="2" customFormat="1" x14ac:dyDescent="0.25">
      <c r="A8264" t="s">
        <v>172</v>
      </c>
      <c r="B8264"/>
      <c r="C8264" t="s">
        <v>637</v>
      </c>
      <c r="D8264"/>
      <c r="E8264" t="s">
        <v>9158</v>
      </c>
      <c r="F8264" s="67"/>
      <c r="G8264" s="67"/>
      <c r="H8264" s="67"/>
    </row>
    <row r="8265" spans="1:8" s="2" customFormat="1" x14ac:dyDescent="0.25">
      <c r="A8265" t="s">
        <v>172</v>
      </c>
      <c r="B8265"/>
      <c r="C8265" t="s">
        <v>637</v>
      </c>
      <c r="D8265"/>
      <c r="E8265" t="s">
        <v>9159</v>
      </c>
      <c r="F8265" s="67"/>
      <c r="G8265" s="67"/>
      <c r="H8265" s="67"/>
    </row>
    <row r="8266" spans="1:8" s="2" customFormat="1" x14ac:dyDescent="0.25">
      <c r="A8266" t="s">
        <v>172</v>
      </c>
      <c r="B8266"/>
      <c r="C8266" t="s">
        <v>637</v>
      </c>
      <c r="D8266"/>
      <c r="E8266" t="s">
        <v>9160</v>
      </c>
      <c r="F8266" s="67"/>
      <c r="G8266" s="67"/>
      <c r="H8266" s="67"/>
    </row>
    <row r="8267" spans="1:8" s="2" customFormat="1" x14ac:dyDescent="0.25">
      <c r="A8267" t="s">
        <v>172</v>
      </c>
      <c r="B8267"/>
      <c r="C8267" t="s">
        <v>637</v>
      </c>
      <c r="D8267"/>
      <c r="E8267" t="s">
        <v>9161</v>
      </c>
      <c r="F8267" s="67"/>
      <c r="G8267" s="67"/>
      <c r="H8267" s="67"/>
    </row>
    <row r="8268" spans="1:8" s="2" customFormat="1" x14ac:dyDescent="0.25">
      <c r="A8268" t="s">
        <v>172</v>
      </c>
      <c r="B8268"/>
      <c r="C8268" t="s">
        <v>637</v>
      </c>
      <c r="D8268"/>
      <c r="E8268" t="s">
        <v>9162</v>
      </c>
      <c r="F8268" s="67"/>
      <c r="G8268" s="67"/>
      <c r="H8268" s="67"/>
    </row>
    <row r="8269" spans="1:8" s="2" customFormat="1" x14ac:dyDescent="0.25">
      <c r="A8269" t="s">
        <v>172</v>
      </c>
      <c r="B8269"/>
      <c r="C8269" t="s">
        <v>637</v>
      </c>
      <c r="D8269"/>
      <c r="E8269" t="s">
        <v>9163</v>
      </c>
      <c r="F8269" s="67"/>
      <c r="G8269" s="67"/>
      <c r="H8269" s="67"/>
    </row>
    <row r="8270" spans="1:8" s="2" customFormat="1" x14ac:dyDescent="0.25">
      <c r="A8270" t="s">
        <v>172</v>
      </c>
      <c r="B8270"/>
      <c r="C8270" t="s">
        <v>637</v>
      </c>
      <c r="D8270"/>
      <c r="E8270" t="s">
        <v>9164</v>
      </c>
      <c r="F8270" s="67"/>
      <c r="G8270" s="67"/>
      <c r="H8270" s="67"/>
    </row>
    <row r="8271" spans="1:8" s="2" customFormat="1" x14ac:dyDescent="0.25">
      <c r="A8271" t="s">
        <v>172</v>
      </c>
      <c r="B8271"/>
      <c r="C8271" t="s">
        <v>637</v>
      </c>
      <c r="D8271"/>
      <c r="E8271" t="s">
        <v>9165</v>
      </c>
      <c r="F8271" s="67"/>
      <c r="G8271" s="67"/>
      <c r="H8271" s="67"/>
    </row>
    <row r="8272" spans="1:8" s="2" customFormat="1" x14ac:dyDescent="0.25">
      <c r="A8272" t="s">
        <v>172</v>
      </c>
      <c r="B8272"/>
      <c r="C8272" t="s">
        <v>637</v>
      </c>
      <c r="D8272"/>
      <c r="E8272" t="s">
        <v>9166</v>
      </c>
      <c r="F8272" s="67"/>
      <c r="G8272" s="67"/>
      <c r="H8272" s="67"/>
    </row>
    <row r="8273" spans="1:8" s="2" customFormat="1" x14ac:dyDescent="0.25">
      <c r="A8273" t="s">
        <v>172</v>
      </c>
      <c r="B8273"/>
      <c r="C8273" t="s">
        <v>637</v>
      </c>
      <c r="D8273"/>
      <c r="E8273" t="s">
        <v>9167</v>
      </c>
      <c r="F8273" s="67"/>
      <c r="G8273" s="67"/>
      <c r="H8273" s="67"/>
    </row>
    <row r="8274" spans="1:8" s="2" customFormat="1" x14ac:dyDescent="0.25">
      <c r="A8274" t="s">
        <v>172</v>
      </c>
      <c r="B8274"/>
      <c r="C8274" t="s">
        <v>637</v>
      </c>
      <c r="D8274"/>
      <c r="E8274" t="s">
        <v>9168</v>
      </c>
      <c r="F8274" s="67"/>
      <c r="G8274" s="67"/>
      <c r="H8274" s="67"/>
    </row>
    <row r="8275" spans="1:8" s="2" customFormat="1" x14ac:dyDescent="0.25">
      <c r="A8275" t="s">
        <v>172</v>
      </c>
      <c r="B8275"/>
      <c r="C8275" t="s">
        <v>637</v>
      </c>
      <c r="D8275"/>
      <c r="E8275" t="s">
        <v>9169</v>
      </c>
      <c r="F8275" s="67"/>
      <c r="G8275" s="67"/>
      <c r="H8275" s="67"/>
    </row>
    <row r="8276" spans="1:8" s="2" customFormat="1" x14ac:dyDescent="0.25">
      <c r="A8276" t="s">
        <v>172</v>
      </c>
      <c r="B8276"/>
      <c r="C8276" t="s">
        <v>637</v>
      </c>
      <c r="D8276"/>
      <c r="E8276" t="s">
        <v>9170</v>
      </c>
      <c r="F8276" s="67"/>
      <c r="G8276" s="67"/>
      <c r="H8276" s="67"/>
    </row>
    <row r="8277" spans="1:8" s="2" customFormat="1" x14ac:dyDescent="0.25">
      <c r="A8277" t="s">
        <v>172</v>
      </c>
      <c r="B8277"/>
      <c r="C8277" t="s">
        <v>637</v>
      </c>
      <c r="D8277"/>
      <c r="E8277" t="s">
        <v>9171</v>
      </c>
      <c r="F8277" s="67"/>
      <c r="G8277" s="67"/>
      <c r="H8277" s="67"/>
    </row>
    <row r="8278" spans="1:8" s="2" customFormat="1" x14ac:dyDescent="0.25">
      <c r="A8278" t="s">
        <v>172</v>
      </c>
      <c r="B8278"/>
      <c r="C8278" t="s">
        <v>637</v>
      </c>
      <c r="D8278"/>
      <c r="E8278" t="s">
        <v>9172</v>
      </c>
      <c r="F8278" s="67"/>
      <c r="G8278" s="67"/>
      <c r="H8278" s="67"/>
    </row>
    <row r="8279" spans="1:8" s="2" customFormat="1" x14ac:dyDescent="0.25">
      <c r="A8279" t="s">
        <v>172</v>
      </c>
      <c r="B8279"/>
      <c r="C8279" t="s">
        <v>637</v>
      </c>
      <c r="D8279"/>
      <c r="E8279" t="s">
        <v>9173</v>
      </c>
      <c r="F8279" s="67"/>
      <c r="G8279" s="67"/>
      <c r="H8279" s="67"/>
    </row>
    <row r="8280" spans="1:8" s="2" customFormat="1" x14ac:dyDescent="0.25">
      <c r="A8280" t="s">
        <v>172</v>
      </c>
      <c r="B8280"/>
      <c r="C8280" t="s">
        <v>637</v>
      </c>
      <c r="D8280"/>
      <c r="E8280" t="s">
        <v>9174</v>
      </c>
      <c r="F8280" s="67"/>
      <c r="G8280" s="67"/>
      <c r="H8280" s="67"/>
    </row>
    <row r="8281" spans="1:8" s="2" customFormat="1" x14ac:dyDescent="0.25">
      <c r="A8281" t="s">
        <v>172</v>
      </c>
      <c r="B8281"/>
      <c r="C8281" t="s">
        <v>637</v>
      </c>
      <c r="D8281"/>
      <c r="E8281" t="s">
        <v>9175</v>
      </c>
      <c r="F8281" s="67"/>
      <c r="G8281" s="67"/>
      <c r="H8281" s="67"/>
    </row>
    <row r="8282" spans="1:8" s="2" customFormat="1" x14ac:dyDescent="0.25">
      <c r="A8282" t="s">
        <v>172</v>
      </c>
      <c r="B8282"/>
      <c r="C8282" t="s">
        <v>637</v>
      </c>
      <c r="D8282"/>
      <c r="E8282" t="s">
        <v>9176</v>
      </c>
      <c r="F8282" s="67"/>
      <c r="G8282" s="67"/>
      <c r="H8282" s="67"/>
    </row>
    <row r="8283" spans="1:8" s="2" customFormat="1" x14ac:dyDescent="0.25">
      <c r="A8283" t="s">
        <v>172</v>
      </c>
      <c r="B8283"/>
      <c r="C8283" t="s">
        <v>637</v>
      </c>
      <c r="D8283"/>
      <c r="E8283" t="s">
        <v>9177</v>
      </c>
      <c r="F8283" s="67"/>
      <c r="G8283" s="67"/>
      <c r="H8283" s="67"/>
    </row>
    <row r="8284" spans="1:8" s="2" customFormat="1" x14ac:dyDescent="0.25">
      <c r="A8284" t="s">
        <v>172</v>
      </c>
      <c r="B8284"/>
      <c r="C8284" t="s">
        <v>637</v>
      </c>
      <c r="D8284"/>
      <c r="E8284" t="s">
        <v>9178</v>
      </c>
      <c r="F8284" s="67"/>
      <c r="G8284" s="67"/>
      <c r="H8284" s="67"/>
    </row>
    <row r="8285" spans="1:8" s="2" customFormat="1" x14ac:dyDescent="0.25">
      <c r="A8285" t="s">
        <v>172</v>
      </c>
      <c r="B8285"/>
      <c r="C8285" t="s">
        <v>637</v>
      </c>
      <c r="D8285"/>
      <c r="E8285" t="s">
        <v>9179</v>
      </c>
      <c r="F8285" s="67"/>
      <c r="G8285" s="67"/>
      <c r="H8285" s="67"/>
    </row>
    <row r="8286" spans="1:8" s="2" customFormat="1" x14ac:dyDescent="0.25">
      <c r="A8286" t="s">
        <v>172</v>
      </c>
      <c r="B8286"/>
      <c r="C8286" t="s">
        <v>637</v>
      </c>
      <c r="D8286"/>
      <c r="E8286" t="s">
        <v>9180</v>
      </c>
      <c r="F8286" s="67"/>
      <c r="G8286" s="67"/>
      <c r="H8286" s="67"/>
    </row>
    <row r="8287" spans="1:8" s="2" customFormat="1" x14ac:dyDescent="0.25">
      <c r="A8287" t="s">
        <v>172</v>
      </c>
      <c r="B8287"/>
      <c r="C8287" t="s">
        <v>640</v>
      </c>
      <c r="D8287"/>
      <c r="E8287" t="s">
        <v>9181</v>
      </c>
      <c r="F8287" s="67"/>
      <c r="G8287" s="67"/>
      <c r="H8287" s="67"/>
    </row>
    <row r="8288" spans="1:8" s="2" customFormat="1" x14ac:dyDescent="0.25">
      <c r="A8288" t="s">
        <v>172</v>
      </c>
      <c r="B8288"/>
      <c r="C8288" t="s">
        <v>640</v>
      </c>
      <c r="D8288"/>
      <c r="E8288" t="s">
        <v>9182</v>
      </c>
      <c r="F8288" s="67"/>
      <c r="G8288" s="67"/>
      <c r="H8288" s="67"/>
    </row>
    <row r="8289" spans="1:8" s="2" customFormat="1" x14ac:dyDescent="0.25">
      <c r="A8289" t="s">
        <v>172</v>
      </c>
      <c r="B8289"/>
      <c r="C8289" t="s">
        <v>640</v>
      </c>
      <c r="D8289"/>
      <c r="E8289" t="s">
        <v>9183</v>
      </c>
      <c r="F8289" s="67"/>
      <c r="G8289" s="67"/>
      <c r="H8289" s="67"/>
    </row>
    <row r="8290" spans="1:8" s="2" customFormat="1" x14ac:dyDescent="0.25">
      <c r="A8290" t="s">
        <v>172</v>
      </c>
      <c r="B8290"/>
      <c r="C8290" t="s">
        <v>640</v>
      </c>
      <c r="D8290"/>
      <c r="E8290" t="s">
        <v>9184</v>
      </c>
      <c r="F8290" s="67"/>
      <c r="G8290" s="67"/>
      <c r="H8290" s="67"/>
    </row>
    <row r="8291" spans="1:8" s="2" customFormat="1" x14ac:dyDescent="0.25">
      <c r="A8291" t="s">
        <v>172</v>
      </c>
      <c r="B8291"/>
      <c r="C8291" t="s">
        <v>640</v>
      </c>
      <c r="D8291"/>
      <c r="E8291" t="s">
        <v>9185</v>
      </c>
      <c r="F8291" s="67"/>
      <c r="G8291" s="67"/>
      <c r="H8291" s="67"/>
    </row>
    <row r="8292" spans="1:8" s="2" customFormat="1" x14ac:dyDescent="0.25">
      <c r="A8292" t="s">
        <v>172</v>
      </c>
      <c r="B8292"/>
      <c r="C8292" t="s">
        <v>640</v>
      </c>
      <c r="D8292"/>
      <c r="E8292" t="s">
        <v>9186</v>
      </c>
      <c r="F8292" s="67"/>
      <c r="G8292" s="67"/>
      <c r="H8292" s="67"/>
    </row>
    <row r="8293" spans="1:8" s="2" customFormat="1" x14ac:dyDescent="0.25">
      <c r="A8293" t="s">
        <v>172</v>
      </c>
      <c r="B8293"/>
      <c r="C8293" t="s">
        <v>640</v>
      </c>
      <c r="D8293"/>
      <c r="E8293" t="s">
        <v>9187</v>
      </c>
      <c r="F8293" s="67"/>
      <c r="G8293" s="67"/>
      <c r="H8293" s="67"/>
    </row>
    <row r="8294" spans="1:8" s="2" customFormat="1" x14ac:dyDescent="0.25">
      <c r="A8294" t="s">
        <v>172</v>
      </c>
      <c r="B8294"/>
      <c r="C8294" t="s">
        <v>640</v>
      </c>
      <c r="D8294"/>
      <c r="E8294" t="s">
        <v>9188</v>
      </c>
      <c r="F8294" s="67"/>
      <c r="G8294" s="67"/>
      <c r="H8294" s="67"/>
    </row>
    <row r="8295" spans="1:8" s="2" customFormat="1" x14ac:dyDescent="0.25">
      <c r="A8295" t="s">
        <v>172</v>
      </c>
      <c r="B8295"/>
      <c r="C8295" t="s">
        <v>640</v>
      </c>
      <c r="D8295"/>
      <c r="E8295" t="s">
        <v>9189</v>
      </c>
      <c r="F8295" s="67"/>
      <c r="G8295" s="67"/>
      <c r="H8295" s="67"/>
    </row>
    <row r="8296" spans="1:8" s="2" customFormat="1" x14ac:dyDescent="0.25">
      <c r="A8296" t="s">
        <v>172</v>
      </c>
      <c r="B8296"/>
      <c r="C8296" t="s">
        <v>640</v>
      </c>
      <c r="D8296"/>
      <c r="E8296" t="s">
        <v>9190</v>
      </c>
      <c r="F8296" s="67"/>
      <c r="G8296" s="67"/>
      <c r="H8296" s="67"/>
    </row>
    <row r="8297" spans="1:8" s="2" customFormat="1" x14ac:dyDescent="0.25">
      <c r="A8297" t="s">
        <v>172</v>
      </c>
      <c r="B8297"/>
      <c r="C8297" t="s">
        <v>640</v>
      </c>
      <c r="D8297"/>
      <c r="E8297" t="s">
        <v>9191</v>
      </c>
      <c r="F8297" s="67"/>
      <c r="G8297" s="67"/>
      <c r="H8297" s="67"/>
    </row>
    <row r="8298" spans="1:8" s="2" customFormat="1" x14ac:dyDescent="0.25">
      <c r="A8298" t="s">
        <v>172</v>
      </c>
      <c r="B8298"/>
      <c r="C8298" t="s">
        <v>640</v>
      </c>
      <c r="D8298"/>
      <c r="E8298" t="s">
        <v>9192</v>
      </c>
      <c r="F8298" s="67"/>
      <c r="G8298" s="67"/>
      <c r="H8298" s="67"/>
    </row>
    <row r="8299" spans="1:8" s="2" customFormat="1" x14ac:dyDescent="0.25">
      <c r="A8299" t="s">
        <v>172</v>
      </c>
      <c r="B8299"/>
      <c r="C8299" t="s">
        <v>640</v>
      </c>
      <c r="D8299"/>
      <c r="E8299" t="s">
        <v>9193</v>
      </c>
      <c r="F8299" s="67"/>
      <c r="G8299" s="67"/>
      <c r="H8299" s="67"/>
    </row>
    <row r="8300" spans="1:8" s="2" customFormat="1" x14ac:dyDescent="0.25">
      <c r="A8300" t="s">
        <v>172</v>
      </c>
      <c r="B8300"/>
      <c r="C8300" t="s">
        <v>640</v>
      </c>
      <c r="D8300"/>
      <c r="E8300" t="s">
        <v>9194</v>
      </c>
      <c r="F8300" s="67"/>
      <c r="G8300" s="67"/>
      <c r="H8300" s="67"/>
    </row>
    <row r="8301" spans="1:8" s="2" customFormat="1" x14ac:dyDescent="0.25">
      <c r="A8301" t="s">
        <v>172</v>
      </c>
      <c r="B8301"/>
      <c r="C8301" t="s">
        <v>640</v>
      </c>
      <c r="D8301"/>
      <c r="E8301" t="s">
        <v>9195</v>
      </c>
      <c r="F8301" s="67"/>
      <c r="G8301" s="67"/>
      <c r="H8301" s="67"/>
    </row>
    <row r="8302" spans="1:8" s="2" customFormat="1" x14ac:dyDescent="0.25">
      <c r="A8302" t="s">
        <v>172</v>
      </c>
      <c r="B8302"/>
      <c r="C8302" t="s">
        <v>640</v>
      </c>
      <c r="D8302"/>
      <c r="E8302" t="s">
        <v>9196</v>
      </c>
      <c r="F8302" s="67"/>
      <c r="G8302" s="67"/>
      <c r="H8302" s="67"/>
    </row>
    <row r="8303" spans="1:8" s="2" customFormat="1" x14ac:dyDescent="0.25">
      <c r="A8303" t="s">
        <v>172</v>
      </c>
      <c r="B8303"/>
      <c r="C8303" t="s">
        <v>640</v>
      </c>
      <c r="D8303"/>
      <c r="E8303" t="s">
        <v>9197</v>
      </c>
      <c r="F8303" s="67"/>
      <c r="G8303" s="67"/>
      <c r="H8303" s="67"/>
    </row>
    <row r="8304" spans="1:8" s="2" customFormat="1" x14ac:dyDescent="0.25">
      <c r="A8304" t="s">
        <v>172</v>
      </c>
      <c r="B8304"/>
      <c r="C8304" t="s">
        <v>640</v>
      </c>
      <c r="D8304"/>
      <c r="E8304" t="s">
        <v>9198</v>
      </c>
      <c r="F8304" s="67"/>
      <c r="G8304" s="67"/>
      <c r="H8304" s="67"/>
    </row>
    <row r="8305" spans="1:8" s="2" customFormat="1" x14ac:dyDescent="0.25">
      <c r="A8305" t="s">
        <v>172</v>
      </c>
      <c r="B8305"/>
      <c r="C8305" t="s">
        <v>640</v>
      </c>
      <c r="D8305"/>
      <c r="E8305" t="s">
        <v>9199</v>
      </c>
      <c r="F8305" s="67"/>
      <c r="G8305" s="67"/>
      <c r="H8305" s="67"/>
    </row>
    <row r="8306" spans="1:8" s="2" customFormat="1" x14ac:dyDescent="0.25">
      <c r="A8306" t="s">
        <v>172</v>
      </c>
      <c r="B8306"/>
      <c r="C8306" t="s">
        <v>640</v>
      </c>
      <c r="D8306"/>
      <c r="E8306" t="s">
        <v>9200</v>
      </c>
      <c r="F8306" s="67"/>
      <c r="G8306" s="67"/>
      <c r="H8306" s="67"/>
    </row>
    <row r="8307" spans="1:8" s="2" customFormat="1" x14ac:dyDescent="0.25">
      <c r="A8307" t="s">
        <v>172</v>
      </c>
      <c r="B8307"/>
      <c r="C8307" t="s">
        <v>640</v>
      </c>
      <c r="D8307"/>
      <c r="E8307" t="s">
        <v>9201</v>
      </c>
      <c r="F8307" s="67"/>
      <c r="G8307" s="67"/>
      <c r="H8307" s="67"/>
    </row>
    <row r="8308" spans="1:8" s="2" customFormat="1" x14ac:dyDescent="0.25">
      <c r="A8308" t="s">
        <v>172</v>
      </c>
      <c r="B8308"/>
      <c r="C8308" t="s">
        <v>640</v>
      </c>
      <c r="D8308"/>
      <c r="E8308" t="s">
        <v>9202</v>
      </c>
      <c r="F8308" s="67"/>
      <c r="G8308" s="67"/>
      <c r="H8308" s="67"/>
    </row>
    <row r="8309" spans="1:8" s="2" customFormat="1" x14ac:dyDescent="0.25">
      <c r="A8309" t="s">
        <v>172</v>
      </c>
      <c r="B8309"/>
      <c r="C8309" t="s">
        <v>640</v>
      </c>
      <c r="D8309"/>
      <c r="E8309" t="s">
        <v>9203</v>
      </c>
      <c r="F8309" s="67"/>
      <c r="G8309" s="67"/>
      <c r="H8309" s="67"/>
    </row>
    <row r="8310" spans="1:8" s="2" customFormat="1" x14ac:dyDescent="0.25">
      <c r="A8310" t="s">
        <v>172</v>
      </c>
      <c r="B8310"/>
      <c r="C8310" t="s">
        <v>640</v>
      </c>
      <c r="D8310"/>
      <c r="E8310" t="s">
        <v>9204</v>
      </c>
      <c r="F8310" s="67"/>
      <c r="G8310" s="67"/>
      <c r="H8310" s="67"/>
    </row>
    <row r="8311" spans="1:8" s="2" customFormat="1" x14ac:dyDescent="0.25">
      <c r="A8311" t="s">
        <v>172</v>
      </c>
      <c r="B8311"/>
      <c r="C8311" t="s">
        <v>640</v>
      </c>
      <c r="D8311"/>
      <c r="E8311" t="s">
        <v>9205</v>
      </c>
      <c r="F8311" s="67"/>
      <c r="G8311" s="67"/>
      <c r="H8311" s="67"/>
    </row>
    <row r="8312" spans="1:8" s="2" customFormat="1" x14ac:dyDescent="0.25">
      <c r="A8312" t="s">
        <v>172</v>
      </c>
      <c r="B8312"/>
      <c r="C8312" t="s">
        <v>642</v>
      </c>
      <c r="D8312"/>
      <c r="E8312" t="s">
        <v>9206</v>
      </c>
      <c r="F8312" s="67"/>
      <c r="G8312" s="67"/>
      <c r="H8312" s="67"/>
    </row>
    <row r="8313" spans="1:8" s="2" customFormat="1" x14ac:dyDescent="0.25">
      <c r="A8313" t="s">
        <v>172</v>
      </c>
      <c r="B8313"/>
      <c r="C8313" t="s">
        <v>642</v>
      </c>
      <c r="D8313"/>
      <c r="E8313" t="s">
        <v>9207</v>
      </c>
      <c r="F8313" s="67"/>
      <c r="G8313" s="67"/>
      <c r="H8313" s="67"/>
    </row>
    <row r="8314" spans="1:8" s="2" customFormat="1" x14ac:dyDescent="0.25">
      <c r="A8314" t="s">
        <v>172</v>
      </c>
      <c r="B8314"/>
      <c r="C8314" t="s">
        <v>642</v>
      </c>
      <c r="D8314"/>
      <c r="E8314" t="s">
        <v>9208</v>
      </c>
      <c r="F8314" s="67"/>
      <c r="G8314" s="67"/>
      <c r="H8314" s="67"/>
    </row>
    <row r="8315" spans="1:8" s="2" customFormat="1" x14ac:dyDescent="0.25">
      <c r="A8315" t="s">
        <v>172</v>
      </c>
      <c r="B8315"/>
      <c r="C8315" t="s">
        <v>642</v>
      </c>
      <c r="D8315"/>
      <c r="E8315" t="s">
        <v>9209</v>
      </c>
      <c r="F8315" s="67"/>
      <c r="G8315" s="67"/>
      <c r="H8315" s="67"/>
    </row>
    <row r="8316" spans="1:8" s="2" customFormat="1" x14ac:dyDescent="0.25">
      <c r="A8316" t="s">
        <v>172</v>
      </c>
      <c r="B8316"/>
      <c r="C8316" t="s">
        <v>642</v>
      </c>
      <c r="D8316"/>
      <c r="E8316" t="s">
        <v>9210</v>
      </c>
      <c r="F8316" s="67"/>
      <c r="G8316" s="67"/>
      <c r="H8316" s="67"/>
    </row>
    <row r="8317" spans="1:8" s="2" customFormat="1" x14ac:dyDescent="0.25">
      <c r="A8317" t="s">
        <v>172</v>
      </c>
      <c r="B8317"/>
      <c r="C8317" t="s">
        <v>642</v>
      </c>
      <c r="D8317"/>
      <c r="E8317" t="s">
        <v>9211</v>
      </c>
      <c r="F8317" s="67"/>
      <c r="G8317" s="67"/>
      <c r="H8317" s="67"/>
    </row>
    <row r="8318" spans="1:8" s="2" customFormat="1" x14ac:dyDescent="0.25">
      <c r="A8318" t="s">
        <v>172</v>
      </c>
      <c r="B8318"/>
      <c r="C8318" t="s">
        <v>642</v>
      </c>
      <c r="D8318"/>
      <c r="E8318" t="s">
        <v>9212</v>
      </c>
      <c r="F8318" s="67"/>
      <c r="G8318" s="67"/>
      <c r="H8318" s="67"/>
    </row>
    <row r="8319" spans="1:8" s="2" customFormat="1" x14ac:dyDescent="0.25">
      <c r="A8319" t="s">
        <v>172</v>
      </c>
      <c r="B8319"/>
      <c r="C8319"/>
      <c r="D8319" t="s">
        <v>9213</v>
      </c>
      <c r="E8319" t="s">
        <v>9214</v>
      </c>
      <c r="F8319" s="67"/>
      <c r="G8319" s="67"/>
      <c r="H8319" s="67"/>
    </row>
    <row r="8320" spans="1:8" s="2" customFormat="1" x14ac:dyDescent="0.25">
      <c r="A8320" t="s">
        <v>172</v>
      </c>
      <c r="B8320"/>
      <c r="C8320"/>
      <c r="D8320" t="s">
        <v>9213</v>
      </c>
      <c r="E8320" t="s">
        <v>9215</v>
      </c>
      <c r="F8320" s="67"/>
      <c r="G8320" s="67"/>
      <c r="H8320" s="67"/>
    </row>
    <row r="8321" spans="1:8" s="2" customFormat="1" x14ac:dyDescent="0.25">
      <c r="A8321" t="s">
        <v>172</v>
      </c>
      <c r="B8321"/>
      <c r="C8321"/>
      <c r="D8321" t="s">
        <v>9213</v>
      </c>
      <c r="E8321" t="s">
        <v>9216</v>
      </c>
      <c r="F8321" s="67"/>
      <c r="G8321" s="67"/>
      <c r="H8321" s="67"/>
    </row>
    <row r="8322" spans="1:8" s="2" customFormat="1" x14ac:dyDescent="0.25">
      <c r="A8322" t="s">
        <v>172</v>
      </c>
      <c r="B8322"/>
      <c r="C8322"/>
      <c r="D8322" t="s">
        <v>9213</v>
      </c>
      <c r="E8322" t="s">
        <v>9217</v>
      </c>
      <c r="F8322" s="67"/>
      <c r="G8322" s="67"/>
      <c r="H8322" s="67"/>
    </row>
    <row r="8323" spans="1:8" s="2" customFormat="1" x14ac:dyDescent="0.25">
      <c r="A8323" t="s">
        <v>172</v>
      </c>
      <c r="B8323"/>
      <c r="C8323"/>
      <c r="D8323" t="s">
        <v>9213</v>
      </c>
      <c r="E8323" t="s">
        <v>9218</v>
      </c>
      <c r="F8323" s="67"/>
      <c r="G8323" s="67"/>
      <c r="H8323" s="67"/>
    </row>
    <row r="8324" spans="1:8" s="2" customFormat="1" x14ac:dyDescent="0.25">
      <c r="A8324" t="s">
        <v>172</v>
      </c>
      <c r="B8324"/>
      <c r="C8324"/>
      <c r="D8324" t="s">
        <v>9213</v>
      </c>
      <c r="E8324" t="s">
        <v>9219</v>
      </c>
      <c r="F8324" s="67"/>
      <c r="G8324" s="67"/>
      <c r="H8324" s="67"/>
    </row>
    <row r="8325" spans="1:8" s="2" customFormat="1" x14ac:dyDescent="0.25">
      <c r="A8325" t="s">
        <v>172</v>
      </c>
      <c r="B8325"/>
      <c r="C8325"/>
      <c r="D8325" t="s">
        <v>9213</v>
      </c>
      <c r="E8325" t="s">
        <v>9220</v>
      </c>
      <c r="F8325" s="67"/>
      <c r="G8325" s="67"/>
      <c r="H8325" s="67"/>
    </row>
    <row r="8326" spans="1:8" s="2" customFormat="1" x14ac:dyDescent="0.25">
      <c r="A8326" t="s">
        <v>172</v>
      </c>
      <c r="B8326"/>
      <c r="C8326"/>
      <c r="D8326" t="s">
        <v>9213</v>
      </c>
      <c r="E8326" t="s">
        <v>9221</v>
      </c>
      <c r="F8326" s="67"/>
      <c r="G8326" s="67"/>
      <c r="H8326" s="67"/>
    </row>
    <row r="8327" spans="1:8" s="2" customFormat="1" x14ac:dyDescent="0.25">
      <c r="A8327" t="s">
        <v>172</v>
      </c>
      <c r="B8327"/>
      <c r="C8327"/>
      <c r="D8327" t="s">
        <v>9213</v>
      </c>
      <c r="E8327" t="s">
        <v>9222</v>
      </c>
      <c r="F8327" s="67"/>
      <c r="G8327" s="67"/>
      <c r="H8327" s="67"/>
    </row>
    <row r="8328" spans="1:8" s="2" customFormat="1" x14ac:dyDescent="0.25">
      <c r="A8328" t="s">
        <v>172</v>
      </c>
      <c r="B8328"/>
      <c r="C8328"/>
      <c r="D8328" t="s">
        <v>9213</v>
      </c>
      <c r="E8328" t="s">
        <v>9223</v>
      </c>
      <c r="F8328" s="67"/>
      <c r="G8328" s="67"/>
      <c r="H8328" s="67"/>
    </row>
    <row r="8329" spans="1:8" s="2" customFormat="1" x14ac:dyDescent="0.25">
      <c r="A8329" t="s">
        <v>172</v>
      </c>
      <c r="B8329"/>
      <c r="C8329"/>
      <c r="D8329" t="s">
        <v>9213</v>
      </c>
      <c r="E8329" t="s">
        <v>9224</v>
      </c>
      <c r="F8329" s="67"/>
      <c r="G8329" s="67"/>
      <c r="H8329" s="67"/>
    </row>
    <row r="8330" spans="1:8" s="2" customFormat="1" x14ac:dyDescent="0.25">
      <c r="A8330" t="s">
        <v>172</v>
      </c>
      <c r="B8330"/>
      <c r="C8330"/>
      <c r="D8330" t="s">
        <v>9213</v>
      </c>
      <c r="E8330" t="s">
        <v>9225</v>
      </c>
      <c r="F8330" s="67"/>
      <c r="G8330" s="67"/>
      <c r="H8330" s="67"/>
    </row>
    <row r="8331" spans="1:8" s="2" customFormat="1" x14ac:dyDescent="0.25">
      <c r="A8331" t="s">
        <v>172</v>
      </c>
      <c r="B8331"/>
      <c r="C8331"/>
      <c r="D8331" t="s">
        <v>9213</v>
      </c>
      <c r="E8331" t="s">
        <v>9226</v>
      </c>
      <c r="F8331" s="67"/>
      <c r="G8331" s="67"/>
      <c r="H8331" s="67"/>
    </row>
    <row r="8332" spans="1:8" s="2" customFormat="1" x14ac:dyDescent="0.25">
      <c r="A8332" t="s">
        <v>172</v>
      </c>
      <c r="B8332"/>
      <c r="C8332"/>
      <c r="D8332" t="s">
        <v>9213</v>
      </c>
      <c r="E8332" t="s">
        <v>9227</v>
      </c>
      <c r="F8332" s="67"/>
      <c r="G8332" s="67"/>
      <c r="H8332" s="67"/>
    </row>
    <row r="8333" spans="1:8" s="2" customFormat="1" x14ac:dyDescent="0.25">
      <c r="A8333" t="s">
        <v>172</v>
      </c>
      <c r="B8333"/>
      <c r="C8333"/>
      <c r="D8333" t="s">
        <v>9213</v>
      </c>
      <c r="E8333" t="s">
        <v>9228</v>
      </c>
      <c r="F8333" s="67"/>
      <c r="G8333" s="67"/>
      <c r="H8333" s="67"/>
    </row>
    <row r="8334" spans="1:8" s="2" customFormat="1" x14ac:dyDescent="0.25">
      <c r="A8334" t="s">
        <v>172</v>
      </c>
      <c r="B8334"/>
      <c r="C8334"/>
      <c r="D8334" t="s">
        <v>9213</v>
      </c>
      <c r="E8334" t="s">
        <v>9229</v>
      </c>
      <c r="F8334" s="67"/>
      <c r="G8334" s="67"/>
      <c r="H8334" s="67"/>
    </row>
    <row r="8335" spans="1:8" s="2" customFormat="1" x14ac:dyDescent="0.25">
      <c r="A8335" t="s">
        <v>172</v>
      </c>
      <c r="B8335"/>
      <c r="C8335"/>
      <c r="D8335" t="s">
        <v>9213</v>
      </c>
      <c r="E8335" t="s">
        <v>9230</v>
      </c>
      <c r="F8335" s="67"/>
      <c r="G8335" s="67"/>
      <c r="H8335" s="67"/>
    </row>
    <row r="8336" spans="1:8" s="2" customFormat="1" x14ac:dyDescent="0.25">
      <c r="A8336" t="s">
        <v>172</v>
      </c>
      <c r="B8336"/>
      <c r="C8336"/>
      <c r="D8336" t="s">
        <v>9213</v>
      </c>
      <c r="E8336" t="s">
        <v>9231</v>
      </c>
      <c r="F8336" s="67"/>
      <c r="G8336" s="67"/>
      <c r="H8336" s="67"/>
    </row>
    <row r="8337" spans="1:8" s="2" customFormat="1" x14ac:dyDescent="0.25">
      <c r="A8337" t="s">
        <v>172</v>
      </c>
      <c r="B8337"/>
      <c r="C8337"/>
      <c r="D8337" t="s">
        <v>9213</v>
      </c>
      <c r="E8337" t="s">
        <v>9232</v>
      </c>
      <c r="F8337" s="67"/>
      <c r="G8337" s="67"/>
      <c r="H8337" s="67"/>
    </row>
    <row r="8338" spans="1:8" s="2" customFormat="1" x14ac:dyDescent="0.25">
      <c r="A8338" t="s">
        <v>172</v>
      </c>
      <c r="B8338"/>
      <c r="C8338"/>
      <c r="D8338" t="s">
        <v>9213</v>
      </c>
      <c r="E8338" t="s">
        <v>9233</v>
      </c>
      <c r="F8338" s="67"/>
      <c r="G8338" s="67"/>
      <c r="H8338" s="67"/>
    </row>
    <row r="8339" spans="1:8" s="2" customFormat="1" x14ac:dyDescent="0.25">
      <c r="A8339" t="s">
        <v>172</v>
      </c>
      <c r="B8339"/>
      <c r="C8339"/>
      <c r="D8339" t="s">
        <v>9213</v>
      </c>
      <c r="E8339" t="s">
        <v>9234</v>
      </c>
      <c r="F8339" s="67"/>
      <c r="G8339" s="67"/>
      <c r="H8339" s="67"/>
    </row>
    <row r="8340" spans="1:8" s="2" customFormat="1" x14ac:dyDescent="0.25">
      <c r="A8340" t="s">
        <v>172</v>
      </c>
      <c r="B8340"/>
      <c r="C8340"/>
      <c r="D8340" t="s">
        <v>9213</v>
      </c>
      <c r="E8340" t="s">
        <v>9235</v>
      </c>
      <c r="F8340" s="67"/>
      <c r="G8340" s="67"/>
      <c r="H8340" s="67"/>
    </row>
    <row r="8341" spans="1:8" s="2" customFormat="1" x14ac:dyDescent="0.25">
      <c r="A8341" t="s">
        <v>172</v>
      </c>
      <c r="B8341"/>
      <c r="C8341"/>
      <c r="D8341" t="s">
        <v>9213</v>
      </c>
      <c r="E8341" t="s">
        <v>9236</v>
      </c>
      <c r="F8341" s="67"/>
      <c r="G8341" s="67"/>
      <c r="H8341" s="67"/>
    </row>
    <row r="8342" spans="1:8" s="2" customFormat="1" x14ac:dyDescent="0.25">
      <c r="A8342" t="s">
        <v>172</v>
      </c>
      <c r="B8342"/>
      <c r="C8342"/>
      <c r="D8342"/>
      <c r="E8342" t="s">
        <v>9237</v>
      </c>
      <c r="F8342" s="67"/>
      <c r="G8342" s="67"/>
      <c r="H8342" s="67"/>
    </row>
    <row r="8343" spans="1:8" s="2" customFormat="1" x14ac:dyDescent="0.25">
      <c r="A8343" t="s">
        <v>172</v>
      </c>
      <c r="B8343"/>
      <c r="C8343"/>
      <c r="D8343"/>
      <c r="E8343" t="s">
        <v>9238</v>
      </c>
      <c r="F8343" s="67"/>
      <c r="G8343" s="67"/>
      <c r="H8343" s="67"/>
    </row>
    <row r="8344" spans="1:8" s="2" customFormat="1" x14ac:dyDescent="0.25">
      <c r="A8344" t="s">
        <v>172</v>
      </c>
      <c r="B8344"/>
      <c r="C8344"/>
      <c r="D8344"/>
      <c r="E8344" t="s">
        <v>9239</v>
      </c>
      <c r="F8344" s="67"/>
      <c r="G8344" s="67"/>
      <c r="H8344" s="67"/>
    </row>
    <row r="8345" spans="1:8" s="2" customFormat="1" x14ac:dyDescent="0.25">
      <c r="A8345" t="s">
        <v>172</v>
      </c>
      <c r="B8345"/>
      <c r="C8345"/>
      <c r="D8345"/>
      <c r="E8345" t="s">
        <v>9240</v>
      </c>
      <c r="F8345" s="67"/>
      <c r="G8345" s="67"/>
      <c r="H8345" s="67"/>
    </row>
    <row r="8346" spans="1:8" s="2" customFormat="1" x14ac:dyDescent="0.25">
      <c r="A8346" t="s">
        <v>172</v>
      </c>
      <c r="B8346"/>
      <c r="C8346"/>
      <c r="D8346"/>
      <c r="E8346" t="s">
        <v>9241</v>
      </c>
      <c r="F8346" s="67"/>
      <c r="G8346" s="67"/>
      <c r="H8346" s="67"/>
    </row>
    <row r="8347" spans="1:8" s="2" customFormat="1" x14ac:dyDescent="0.25">
      <c r="A8347" t="s">
        <v>172</v>
      </c>
      <c r="B8347"/>
      <c r="C8347"/>
      <c r="D8347"/>
      <c r="E8347" t="s">
        <v>9242</v>
      </c>
      <c r="F8347" s="67"/>
      <c r="G8347" s="67"/>
      <c r="H8347" s="67"/>
    </row>
    <row r="8348" spans="1:8" s="2" customFormat="1" x14ac:dyDescent="0.25">
      <c r="A8348" t="s">
        <v>172</v>
      </c>
      <c r="B8348"/>
      <c r="C8348"/>
      <c r="D8348"/>
      <c r="E8348" t="s">
        <v>9243</v>
      </c>
      <c r="F8348" s="67"/>
      <c r="G8348" s="67"/>
      <c r="H8348" s="67"/>
    </row>
    <row r="8349" spans="1:8" s="2" customFormat="1" x14ac:dyDescent="0.25">
      <c r="A8349" t="s">
        <v>172</v>
      </c>
      <c r="B8349"/>
      <c r="C8349"/>
      <c r="D8349"/>
      <c r="E8349" t="s">
        <v>9244</v>
      </c>
      <c r="F8349" s="67"/>
      <c r="G8349" s="67"/>
      <c r="H8349" s="67"/>
    </row>
    <row r="8350" spans="1:8" s="2" customFormat="1" x14ac:dyDescent="0.25">
      <c r="A8350" t="s">
        <v>172</v>
      </c>
      <c r="B8350"/>
      <c r="C8350"/>
      <c r="D8350"/>
      <c r="E8350" t="s">
        <v>9245</v>
      </c>
      <c r="F8350" s="67"/>
      <c r="G8350" s="67"/>
      <c r="H8350" s="67"/>
    </row>
    <row r="8351" spans="1:8" s="2" customFormat="1" x14ac:dyDescent="0.25">
      <c r="A8351" t="s">
        <v>172</v>
      </c>
      <c r="B8351"/>
      <c r="C8351"/>
      <c r="D8351"/>
      <c r="E8351" t="s">
        <v>9246</v>
      </c>
      <c r="F8351" s="67"/>
      <c r="G8351" s="67"/>
      <c r="H8351" s="67"/>
    </row>
    <row r="8352" spans="1:8" s="2" customFormat="1" x14ac:dyDescent="0.25">
      <c r="A8352" t="s">
        <v>172</v>
      </c>
      <c r="B8352"/>
      <c r="C8352"/>
      <c r="D8352"/>
      <c r="E8352" t="s">
        <v>9247</v>
      </c>
      <c r="F8352" s="67"/>
      <c r="G8352" s="67"/>
      <c r="H8352" s="67"/>
    </row>
    <row r="8353" spans="1:8" s="2" customFormat="1" x14ac:dyDescent="0.25">
      <c r="A8353" t="s">
        <v>172</v>
      </c>
      <c r="B8353"/>
      <c r="C8353"/>
      <c r="D8353"/>
      <c r="E8353" t="s">
        <v>9248</v>
      </c>
      <c r="F8353" s="67"/>
      <c r="G8353" s="67"/>
      <c r="H8353" s="67"/>
    </row>
    <row r="8354" spans="1:8" s="2" customFormat="1" x14ac:dyDescent="0.25">
      <c r="A8354" t="s">
        <v>172</v>
      </c>
      <c r="B8354"/>
      <c r="C8354"/>
      <c r="D8354"/>
      <c r="E8354" t="s">
        <v>9249</v>
      </c>
      <c r="F8354" s="67"/>
      <c r="G8354" s="67"/>
      <c r="H8354" s="67"/>
    </row>
    <row r="8355" spans="1:8" s="2" customFormat="1" x14ac:dyDescent="0.25">
      <c r="A8355" t="s">
        <v>172</v>
      </c>
      <c r="B8355"/>
      <c r="C8355"/>
      <c r="D8355"/>
      <c r="E8355" t="s">
        <v>9250</v>
      </c>
      <c r="F8355" s="67"/>
      <c r="G8355" s="67"/>
      <c r="H8355" s="67"/>
    </row>
    <row r="8356" spans="1:8" s="2" customFormat="1" x14ac:dyDescent="0.25">
      <c r="A8356" t="s">
        <v>172</v>
      </c>
      <c r="B8356"/>
      <c r="C8356"/>
      <c r="D8356"/>
      <c r="E8356" t="s">
        <v>9251</v>
      </c>
      <c r="F8356" s="67"/>
      <c r="G8356" s="67"/>
      <c r="H8356" s="67"/>
    </row>
    <row r="8357" spans="1:8" s="2" customFormat="1" x14ac:dyDescent="0.25">
      <c r="A8357" t="s">
        <v>1055</v>
      </c>
      <c r="B8357" t="s">
        <v>8423</v>
      </c>
      <c r="C8357"/>
      <c r="D8357" t="s">
        <v>6009</v>
      </c>
      <c r="E8357" t="s">
        <v>9252</v>
      </c>
      <c r="F8357" s="67"/>
      <c r="G8357" s="67"/>
      <c r="H8357" s="67"/>
    </row>
    <row r="8358" spans="1:8" s="2" customFormat="1" x14ac:dyDescent="0.25">
      <c r="A8358" t="s">
        <v>179</v>
      </c>
      <c r="B8358" t="s">
        <v>9253</v>
      </c>
      <c r="C8358"/>
      <c r="D8358"/>
      <c r="E8358" t="s">
        <v>9254</v>
      </c>
      <c r="F8358" s="67"/>
      <c r="G8358" s="67"/>
      <c r="H8358" s="67"/>
    </row>
    <row r="8359" spans="1:8" s="2" customFormat="1" x14ac:dyDescent="0.25">
      <c r="A8359" t="s">
        <v>179</v>
      </c>
      <c r="B8359" t="s">
        <v>9253</v>
      </c>
      <c r="C8359"/>
      <c r="D8359"/>
      <c r="E8359" t="s">
        <v>9255</v>
      </c>
      <c r="F8359" s="67"/>
      <c r="G8359" s="67"/>
      <c r="H8359" s="67"/>
    </row>
    <row r="8360" spans="1:8" s="2" customFormat="1" x14ac:dyDescent="0.25">
      <c r="A8360" t="s">
        <v>179</v>
      </c>
      <c r="B8360" t="s">
        <v>9253</v>
      </c>
      <c r="C8360"/>
      <c r="D8360"/>
      <c r="E8360" t="s">
        <v>9256</v>
      </c>
      <c r="F8360" s="67"/>
      <c r="G8360" s="67"/>
      <c r="H8360" s="67"/>
    </row>
    <row r="8361" spans="1:8" s="2" customFormat="1" x14ac:dyDescent="0.25">
      <c r="A8361" t="s">
        <v>179</v>
      </c>
      <c r="B8361" t="s">
        <v>9253</v>
      </c>
      <c r="C8361"/>
      <c r="D8361"/>
      <c r="E8361" t="s">
        <v>9257</v>
      </c>
      <c r="F8361" s="67"/>
      <c r="G8361" s="67"/>
      <c r="H8361" s="67"/>
    </row>
    <row r="8362" spans="1:8" s="2" customFormat="1" x14ac:dyDescent="0.25">
      <c r="A8362" t="s">
        <v>179</v>
      </c>
      <c r="B8362" t="s">
        <v>9253</v>
      </c>
      <c r="C8362"/>
      <c r="D8362"/>
      <c r="E8362" t="s">
        <v>9258</v>
      </c>
      <c r="F8362" s="67"/>
      <c r="G8362" s="67"/>
      <c r="H8362" s="67"/>
    </row>
    <row r="8363" spans="1:8" s="2" customFormat="1" x14ac:dyDescent="0.25">
      <c r="A8363" t="s">
        <v>179</v>
      </c>
      <c r="B8363" t="s">
        <v>9253</v>
      </c>
      <c r="C8363"/>
      <c r="D8363"/>
      <c r="E8363" t="s">
        <v>9259</v>
      </c>
      <c r="F8363" s="67"/>
      <c r="G8363" s="67"/>
      <c r="H8363" s="67"/>
    </row>
    <row r="8364" spans="1:8" s="2" customFormat="1" x14ac:dyDescent="0.25">
      <c r="A8364" t="s">
        <v>179</v>
      </c>
      <c r="B8364" t="s">
        <v>9253</v>
      </c>
      <c r="C8364"/>
      <c r="D8364"/>
      <c r="E8364" t="s">
        <v>9260</v>
      </c>
      <c r="F8364" s="67"/>
      <c r="G8364" s="67"/>
      <c r="H8364" s="67"/>
    </row>
    <row r="8365" spans="1:8" s="2" customFormat="1" x14ac:dyDescent="0.25">
      <c r="A8365" t="s">
        <v>179</v>
      </c>
      <c r="B8365" t="s">
        <v>9253</v>
      </c>
      <c r="C8365"/>
      <c r="D8365"/>
      <c r="E8365" t="s">
        <v>9261</v>
      </c>
      <c r="F8365" s="67"/>
      <c r="G8365" s="67"/>
      <c r="H8365" s="67"/>
    </row>
    <row r="8366" spans="1:8" s="2" customFormat="1" x14ac:dyDescent="0.25">
      <c r="A8366" t="s">
        <v>179</v>
      </c>
      <c r="B8366" t="s">
        <v>9253</v>
      </c>
      <c r="C8366"/>
      <c r="D8366"/>
      <c r="E8366" t="s">
        <v>9262</v>
      </c>
      <c r="F8366" s="67"/>
      <c r="G8366" s="67"/>
      <c r="H8366" s="67"/>
    </row>
    <row r="8367" spans="1:8" s="2" customFormat="1" x14ac:dyDescent="0.25">
      <c r="A8367" t="s">
        <v>179</v>
      </c>
      <c r="B8367" t="s">
        <v>9253</v>
      </c>
      <c r="C8367"/>
      <c r="D8367"/>
      <c r="E8367" t="s">
        <v>9263</v>
      </c>
      <c r="F8367" s="67"/>
      <c r="G8367" s="67"/>
      <c r="H8367" s="67"/>
    </row>
    <row r="8368" spans="1:8" s="2" customFormat="1" x14ac:dyDescent="0.25">
      <c r="A8368" t="s">
        <v>179</v>
      </c>
      <c r="B8368" t="s">
        <v>9253</v>
      </c>
      <c r="C8368"/>
      <c r="D8368"/>
      <c r="E8368" t="s">
        <v>9264</v>
      </c>
      <c r="F8368" s="67"/>
      <c r="G8368" s="67"/>
      <c r="H8368" s="67"/>
    </row>
    <row r="8369" spans="1:8" s="2" customFormat="1" x14ac:dyDescent="0.25">
      <c r="A8369" t="s">
        <v>179</v>
      </c>
      <c r="B8369" t="s">
        <v>9253</v>
      </c>
      <c r="C8369"/>
      <c r="D8369"/>
      <c r="E8369" t="s">
        <v>9265</v>
      </c>
      <c r="F8369" s="67"/>
      <c r="G8369" s="67"/>
      <c r="H8369" s="67"/>
    </row>
    <row r="8370" spans="1:8" s="2" customFormat="1" x14ac:dyDescent="0.25">
      <c r="A8370" t="s">
        <v>179</v>
      </c>
      <c r="B8370" t="s">
        <v>9253</v>
      </c>
      <c r="C8370"/>
      <c r="D8370"/>
      <c r="E8370" t="s">
        <v>9266</v>
      </c>
      <c r="F8370" s="67"/>
      <c r="G8370" s="67"/>
      <c r="H8370" s="67"/>
    </row>
    <row r="8371" spans="1:8" s="2" customFormat="1" x14ac:dyDescent="0.25">
      <c r="A8371" t="s">
        <v>179</v>
      </c>
      <c r="B8371" t="s">
        <v>9253</v>
      </c>
      <c r="C8371"/>
      <c r="D8371"/>
      <c r="E8371" t="s">
        <v>9267</v>
      </c>
      <c r="F8371" s="67"/>
      <c r="G8371" s="67"/>
      <c r="H8371" s="67"/>
    </row>
    <row r="8372" spans="1:8" s="2" customFormat="1" x14ac:dyDescent="0.25">
      <c r="A8372" t="s">
        <v>179</v>
      </c>
      <c r="B8372" t="s">
        <v>9253</v>
      </c>
      <c r="C8372"/>
      <c r="D8372"/>
      <c r="E8372" t="s">
        <v>9268</v>
      </c>
      <c r="F8372" s="67"/>
      <c r="G8372" s="67"/>
      <c r="H8372" s="67"/>
    </row>
    <row r="8373" spans="1:8" s="2" customFormat="1" x14ac:dyDescent="0.25">
      <c r="A8373" t="s">
        <v>179</v>
      </c>
      <c r="B8373" t="s">
        <v>9253</v>
      </c>
      <c r="C8373"/>
      <c r="D8373"/>
      <c r="E8373" t="s">
        <v>9269</v>
      </c>
      <c r="F8373" s="67"/>
      <c r="G8373" s="67"/>
      <c r="H8373" s="67"/>
    </row>
    <row r="8374" spans="1:8" s="2" customFormat="1" x14ac:dyDescent="0.25">
      <c r="A8374" t="s">
        <v>179</v>
      </c>
      <c r="B8374" t="s">
        <v>9253</v>
      </c>
      <c r="C8374"/>
      <c r="D8374"/>
      <c r="E8374" t="s">
        <v>9270</v>
      </c>
      <c r="F8374" s="67"/>
      <c r="G8374" s="67"/>
      <c r="H8374" s="67"/>
    </row>
    <row r="8375" spans="1:8" s="2" customFormat="1" x14ac:dyDescent="0.25">
      <c r="A8375" t="s">
        <v>179</v>
      </c>
      <c r="B8375" t="s">
        <v>9253</v>
      </c>
      <c r="C8375"/>
      <c r="D8375"/>
      <c r="E8375" t="s">
        <v>9271</v>
      </c>
      <c r="F8375" s="67"/>
      <c r="G8375" s="67"/>
      <c r="H8375" s="67"/>
    </row>
    <row r="8376" spans="1:8" s="2" customFormat="1" x14ac:dyDescent="0.25">
      <c r="A8376" t="s">
        <v>179</v>
      </c>
      <c r="B8376" t="s">
        <v>9253</v>
      </c>
      <c r="C8376"/>
      <c r="D8376"/>
      <c r="E8376" t="s">
        <v>9272</v>
      </c>
      <c r="F8376" s="67"/>
      <c r="G8376" s="67"/>
      <c r="H8376" s="67"/>
    </row>
    <row r="8377" spans="1:8" s="2" customFormat="1" x14ac:dyDescent="0.25">
      <c r="A8377" t="s">
        <v>179</v>
      </c>
      <c r="B8377" t="s">
        <v>9253</v>
      </c>
      <c r="C8377"/>
      <c r="D8377"/>
      <c r="E8377" t="s">
        <v>9273</v>
      </c>
      <c r="F8377" s="67"/>
      <c r="G8377" s="67"/>
      <c r="H8377" s="67"/>
    </row>
    <row r="8378" spans="1:8" s="2" customFormat="1" x14ac:dyDescent="0.25">
      <c r="A8378" t="s">
        <v>179</v>
      </c>
      <c r="B8378" t="s">
        <v>9253</v>
      </c>
      <c r="C8378"/>
      <c r="D8378"/>
      <c r="E8378" t="s">
        <v>9274</v>
      </c>
      <c r="F8378" s="67"/>
      <c r="G8378" s="67"/>
      <c r="H8378" s="67"/>
    </row>
    <row r="8379" spans="1:8" s="2" customFormat="1" x14ac:dyDescent="0.25">
      <c r="A8379" t="s">
        <v>179</v>
      </c>
      <c r="B8379" t="s">
        <v>9253</v>
      </c>
      <c r="C8379"/>
      <c r="D8379"/>
      <c r="E8379" t="s">
        <v>4624</v>
      </c>
      <c r="F8379" s="67"/>
      <c r="G8379" s="67"/>
      <c r="H8379" s="67"/>
    </row>
    <row r="8380" spans="1:8" s="2" customFormat="1" x14ac:dyDescent="0.25">
      <c r="A8380" t="s">
        <v>179</v>
      </c>
      <c r="B8380" t="s">
        <v>9253</v>
      </c>
      <c r="C8380"/>
      <c r="D8380"/>
      <c r="E8380" t="s">
        <v>9275</v>
      </c>
      <c r="F8380" s="67"/>
      <c r="G8380" s="67"/>
      <c r="H8380" s="67"/>
    </row>
    <row r="8381" spans="1:8" s="2" customFormat="1" x14ac:dyDescent="0.25">
      <c r="A8381" t="s">
        <v>179</v>
      </c>
      <c r="B8381" t="s">
        <v>9253</v>
      </c>
      <c r="C8381"/>
      <c r="D8381"/>
      <c r="E8381" t="s">
        <v>9276</v>
      </c>
      <c r="F8381" s="67"/>
      <c r="G8381" s="67"/>
      <c r="H8381" s="67"/>
    </row>
    <row r="8382" spans="1:8" s="2" customFormat="1" x14ac:dyDescent="0.25">
      <c r="A8382" t="s">
        <v>179</v>
      </c>
      <c r="B8382" t="s">
        <v>9253</v>
      </c>
      <c r="C8382"/>
      <c r="D8382"/>
      <c r="E8382" t="s">
        <v>9277</v>
      </c>
      <c r="F8382" s="67"/>
      <c r="G8382" s="67"/>
      <c r="H8382" s="67"/>
    </row>
    <row r="8383" spans="1:8" s="2" customFormat="1" x14ac:dyDescent="0.25">
      <c r="A8383" t="s">
        <v>179</v>
      </c>
      <c r="B8383" t="s">
        <v>9253</v>
      </c>
      <c r="C8383"/>
      <c r="D8383"/>
      <c r="E8383" t="s">
        <v>9278</v>
      </c>
      <c r="F8383" s="67"/>
      <c r="G8383" s="67"/>
      <c r="H8383" s="67"/>
    </row>
    <row r="8384" spans="1:8" s="2" customFormat="1" x14ac:dyDescent="0.25">
      <c r="A8384" t="s">
        <v>179</v>
      </c>
      <c r="B8384" t="s">
        <v>9253</v>
      </c>
      <c r="C8384"/>
      <c r="D8384"/>
      <c r="E8384" t="s">
        <v>9279</v>
      </c>
      <c r="F8384" s="67"/>
      <c r="G8384" s="67"/>
      <c r="H8384" s="67"/>
    </row>
    <row r="8385" spans="1:8" s="2" customFormat="1" x14ac:dyDescent="0.25">
      <c r="A8385" t="s">
        <v>179</v>
      </c>
      <c r="B8385" t="s">
        <v>9253</v>
      </c>
      <c r="C8385"/>
      <c r="D8385"/>
      <c r="E8385" t="s">
        <v>9280</v>
      </c>
      <c r="F8385" s="67"/>
      <c r="G8385" s="67"/>
      <c r="H8385" s="67"/>
    </row>
    <row r="8386" spans="1:8" s="2" customFormat="1" x14ac:dyDescent="0.25">
      <c r="A8386" t="s">
        <v>179</v>
      </c>
      <c r="B8386" t="s">
        <v>9253</v>
      </c>
      <c r="C8386"/>
      <c r="D8386"/>
      <c r="E8386" t="s">
        <v>9281</v>
      </c>
      <c r="F8386" s="67"/>
      <c r="G8386" s="67"/>
      <c r="H8386" s="67"/>
    </row>
    <row r="8387" spans="1:8" s="2" customFormat="1" x14ac:dyDescent="0.25">
      <c r="A8387" t="s">
        <v>179</v>
      </c>
      <c r="B8387" t="s">
        <v>9253</v>
      </c>
      <c r="C8387"/>
      <c r="D8387"/>
      <c r="E8387" t="s">
        <v>9282</v>
      </c>
      <c r="F8387" s="67"/>
      <c r="G8387" s="67"/>
      <c r="H8387" s="67"/>
    </row>
    <row r="8388" spans="1:8" s="2" customFormat="1" x14ac:dyDescent="0.25">
      <c r="A8388" t="s">
        <v>179</v>
      </c>
      <c r="B8388" t="s">
        <v>9253</v>
      </c>
      <c r="C8388"/>
      <c r="D8388"/>
      <c r="E8388" t="s">
        <v>9283</v>
      </c>
      <c r="F8388" s="67"/>
      <c r="G8388" s="67"/>
      <c r="H8388" s="67"/>
    </row>
    <row r="8389" spans="1:8" s="2" customFormat="1" x14ac:dyDescent="0.25">
      <c r="A8389" t="s">
        <v>179</v>
      </c>
      <c r="B8389" t="s">
        <v>9253</v>
      </c>
      <c r="C8389"/>
      <c r="D8389"/>
      <c r="E8389" t="s">
        <v>9284</v>
      </c>
      <c r="F8389" s="67"/>
      <c r="G8389" s="67"/>
      <c r="H8389" s="67"/>
    </row>
    <row r="8390" spans="1:8" s="2" customFormat="1" x14ac:dyDescent="0.25">
      <c r="A8390" t="s">
        <v>179</v>
      </c>
      <c r="B8390" t="s">
        <v>9253</v>
      </c>
      <c r="C8390"/>
      <c r="D8390"/>
      <c r="E8390" t="s">
        <v>6531</v>
      </c>
      <c r="F8390" s="67"/>
      <c r="G8390" s="67"/>
      <c r="H8390" s="67"/>
    </row>
    <row r="8391" spans="1:8" s="2" customFormat="1" x14ac:dyDescent="0.25">
      <c r="A8391" t="s">
        <v>179</v>
      </c>
      <c r="B8391" t="s">
        <v>9253</v>
      </c>
      <c r="C8391"/>
      <c r="D8391"/>
      <c r="E8391" t="s">
        <v>9285</v>
      </c>
      <c r="F8391" s="67"/>
      <c r="G8391" s="67"/>
      <c r="H8391" s="67"/>
    </row>
    <row r="8392" spans="1:8" s="2" customFormat="1" x14ac:dyDescent="0.25">
      <c r="A8392" t="s">
        <v>179</v>
      </c>
      <c r="B8392" t="s">
        <v>9253</v>
      </c>
      <c r="C8392"/>
      <c r="D8392"/>
      <c r="E8392" t="s">
        <v>9286</v>
      </c>
      <c r="F8392" s="67"/>
      <c r="G8392" s="67"/>
      <c r="H8392" s="67"/>
    </row>
    <row r="8393" spans="1:8" s="2" customFormat="1" x14ac:dyDescent="0.25">
      <c r="A8393" t="s">
        <v>179</v>
      </c>
      <c r="B8393" t="s">
        <v>9287</v>
      </c>
      <c r="C8393"/>
      <c r="D8393"/>
      <c r="E8393" t="s">
        <v>9288</v>
      </c>
      <c r="F8393" s="67"/>
      <c r="G8393" s="67"/>
      <c r="H8393" s="67"/>
    </row>
    <row r="8394" spans="1:8" s="2" customFormat="1" x14ac:dyDescent="0.25">
      <c r="A8394" t="s">
        <v>179</v>
      </c>
      <c r="B8394" t="s">
        <v>9287</v>
      </c>
      <c r="C8394"/>
      <c r="D8394"/>
      <c r="E8394" t="s">
        <v>9289</v>
      </c>
      <c r="F8394" s="67"/>
      <c r="G8394" s="67"/>
      <c r="H8394" s="67"/>
    </row>
    <row r="8395" spans="1:8" s="2" customFormat="1" x14ac:dyDescent="0.25">
      <c r="A8395" t="s">
        <v>179</v>
      </c>
      <c r="B8395" t="s">
        <v>9287</v>
      </c>
      <c r="C8395"/>
      <c r="D8395"/>
      <c r="E8395" t="s">
        <v>9290</v>
      </c>
      <c r="F8395" s="67"/>
      <c r="G8395" s="67"/>
      <c r="H8395" s="67"/>
    </row>
    <row r="8396" spans="1:8" s="2" customFormat="1" x14ac:dyDescent="0.25">
      <c r="A8396" t="s">
        <v>179</v>
      </c>
      <c r="B8396" t="s">
        <v>9287</v>
      </c>
      <c r="C8396"/>
      <c r="D8396"/>
      <c r="E8396" t="s">
        <v>9291</v>
      </c>
      <c r="F8396" s="67"/>
      <c r="G8396" s="67"/>
      <c r="H8396" s="67"/>
    </row>
    <row r="8397" spans="1:8" s="2" customFormat="1" x14ac:dyDescent="0.25">
      <c r="A8397" t="s">
        <v>179</v>
      </c>
      <c r="B8397" t="s">
        <v>9287</v>
      </c>
      <c r="C8397"/>
      <c r="D8397"/>
      <c r="E8397" t="s">
        <v>9292</v>
      </c>
      <c r="F8397" s="67"/>
      <c r="G8397" s="67"/>
      <c r="H8397" s="67"/>
    </row>
    <row r="8398" spans="1:8" s="2" customFormat="1" x14ac:dyDescent="0.25">
      <c r="A8398" t="s">
        <v>179</v>
      </c>
      <c r="B8398" t="s">
        <v>9287</v>
      </c>
      <c r="C8398"/>
      <c r="D8398"/>
      <c r="E8398" t="s">
        <v>9293</v>
      </c>
      <c r="F8398" s="67"/>
      <c r="G8398" s="67"/>
      <c r="H8398" s="67"/>
    </row>
    <row r="8399" spans="1:8" s="2" customFormat="1" x14ac:dyDescent="0.25">
      <c r="A8399" t="s">
        <v>179</v>
      </c>
      <c r="B8399" t="s">
        <v>9287</v>
      </c>
      <c r="C8399"/>
      <c r="D8399"/>
      <c r="E8399" t="s">
        <v>9294</v>
      </c>
      <c r="F8399" s="67"/>
      <c r="G8399" s="67"/>
      <c r="H8399" s="67"/>
    </row>
    <row r="8400" spans="1:8" s="2" customFormat="1" x14ac:dyDescent="0.25">
      <c r="A8400" t="s">
        <v>179</v>
      </c>
      <c r="B8400" t="s">
        <v>9287</v>
      </c>
      <c r="C8400"/>
      <c r="D8400"/>
      <c r="E8400" t="s">
        <v>7102</v>
      </c>
      <c r="F8400" s="67"/>
      <c r="G8400" s="67"/>
      <c r="H8400" s="67"/>
    </row>
    <row r="8401" spans="1:8" s="2" customFormat="1" x14ac:dyDescent="0.25">
      <c r="A8401" t="s">
        <v>179</v>
      </c>
      <c r="B8401" t="s">
        <v>9287</v>
      </c>
      <c r="C8401"/>
      <c r="D8401"/>
      <c r="E8401" t="s">
        <v>9295</v>
      </c>
      <c r="F8401" s="67"/>
      <c r="G8401" s="67"/>
      <c r="H8401" s="67"/>
    </row>
    <row r="8402" spans="1:8" s="2" customFormat="1" x14ac:dyDescent="0.25">
      <c r="A8402" t="s">
        <v>179</v>
      </c>
      <c r="B8402" t="s">
        <v>9287</v>
      </c>
      <c r="C8402"/>
      <c r="D8402"/>
      <c r="E8402" t="s">
        <v>9296</v>
      </c>
      <c r="F8402" s="67"/>
      <c r="G8402" s="67"/>
      <c r="H8402" s="67"/>
    </row>
    <row r="8403" spans="1:8" s="2" customFormat="1" x14ac:dyDescent="0.25">
      <c r="A8403" t="s">
        <v>179</v>
      </c>
      <c r="B8403" t="s">
        <v>9287</v>
      </c>
      <c r="C8403"/>
      <c r="D8403"/>
      <c r="E8403" t="s">
        <v>9297</v>
      </c>
      <c r="F8403" s="67"/>
      <c r="G8403" s="67"/>
      <c r="H8403" s="67"/>
    </row>
    <row r="8404" spans="1:8" s="2" customFormat="1" x14ac:dyDescent="0.25">
      <c r="A8404" t="s">
        <v>179</v>
      </c>
      <c r="B8404" t="s">
        <v>9287</v>
      </c>
      <c r="C8404"/>
      <c r="D8404"/>
      <c r="E8404" t="s">
        <v>9298</v>
      </c>
      <c r="F8404" s="67"/>
      <c r="G8404" s="67"/>
      <c r="H8404" s="67"/>
    </row>
    <row r="8405" spans="1:8" s="2" customFormat="1" x14ac:dyDescent="0.25">
      <c r="A8405" t="s">
        <v>179</v>
      </c>
      <c r="B8405" t="s">
        <v>9287</v>
      </c>
      <c r="C8405"/>
      <c r="D8405"/>
      <c r="E8405" t="s">
        <v>9299</v>
      </c>
      <c r="F8405" s="67"/>
      <c r="G8405" s="67"/>
      <c r="H8405" s="67"/>
    </row>
    <row r="8406" spans="1:8" s="2" customFormat="1" x14ac:dyDescent="0.25">
      <c r="A8406" t="s">
        <v>179</v>
      </c>
      <c r="B8406" t="s">
        <v>9287</v>
      </c>
      <c r="C8406"/>
      <c r="D8406"/>
      <c r="E8406" t="s">
        <v>9300</v>
      </c>
      <c r="F8406" s="67"/>
      <c r="G8406" s="67"/>
      <c r="H8406" s="67"/>
    </row>
    <row r="8407" spans="1:8" s="2" customFormat="1" x14ac:dyDescent="0.25">
      <c r="A8407" t="s">
        <v>179</v>
      </c>
      <c r="B8407" t="s">
        <v>9287</v>
      </c>
      <c r="C8407"/>
      <c r="D8407"/>
      <c r="E8407" t="s">
        <v>2303</v>
      </c>
      <c r="F8407" s="67"/>
      <c r="G8407" s="67"/>
      <c r="H8407" s="67"/>
    </row>
    <row r="8408" spans="1:8" s="2" customFormat="1" x14ac:dyDescent="0.25">
      <c r="A8408" t="s">
        <v>179</v>
      </c>
      <c r="B8408" t="s">
        <v>9287</v>
      </c>
      <c r="C8408"/>
      <c r="D8408"/>
      <c r="E8408" t="s">
        <v>9301</v>
      </c>
      <c r="F8408" s="67"/>
      <c r="G8408" s="67"/>
      <c r="H8408" s="67"/>
    </row>
    <row r="8409" spans="1:8" s="2" customFormat="1" x14ac:dyDescent="0.25">
      <c r="A8409" t="s">
        <v>179</v>
      </c>
      <c r="B8409" t="s">
        <v>9287</v>
      </c>
      <c r="C8409"/>
      <c r="D8409"/>
      <c r="E8409" t="s">
        <v>9302</v>
      </c>
      <c r="F8409" s="67"/>
      <c r="G8409" s="67"/>
      <c r="H8409" s="67"/>
    </row>
    <row r="8410" spans="1:8" s="2" customFormat="1" x14ac:dyDescent="0.25">
      <c r="A8410" t="s">
        <v>179</v>
      </c>
      <c r="B8410" t="s">
        <v>9287</v>
      </c>
      <c r="C8410"/>
      <c r="D8410"/>
      <c r="E8410" t="s">
        <v>9303</v>
      </c>
      <c r="F8410" s="67"/>
      <c r="G8410" s="67"/>
      <c r="H8410" s="67"/>
    </row>
    <row r="8411" spans="1:8" s="2" customFormat="1" x14ac:dyDescent="0.25">
      <c r="A8411" t="s">
        <v>179</v>
      </c>
      <c r="B8411" t="s">
        <v>9287</v>
      </c>
      <c r="C8411"/>
      <c r="D8411"/>
      <c r="E8411" t="s">
        <v>9304</v>
      </c>
      <c r="F8411" s="67"/>
      <c r="G8411" s="67"/>
      <c r="H8411" s="67"/>
    </row>
    <row r="8412" spans="1:8" s="2" customFormat="1" x14ac:dyDescent="0.25">
      <c r="A8412" t="s">
        <v>179</v>
      </c>
      <c r="B8412" t="s">
        <v>9287</v>
      </c>
      <c r="C8412"/>
      <c r="D8412"/>
      <c r="E8412" t="s">
        <v>9305</v>
      </c>
      <c r="F8412" s="67"/>
      <c r="G8412" s="67"/>
      <c r="H8412" s="67"/>
    </row>
    <row r="8413" spans="1:8" s="2" customFormat="1" x14ac:dyDescent="0.25">
      <c r="A8413" t="s">
        <v>179</v>
      </c>
      <c r="B8413" t="s">
        <v>9287</v>
      </c>
      <c r="C8413"/>
      <c r="D8413"/>
      <c r="E8413" t="s">
        <v>9306</v>
      </c>
      <c r="F8413" s="67"/>
      <c r="G8413" s="67"/>
      <c r="H8413" s="67"/>
    </row>
    <row r="8414" spans="1:8" s="2" customFormat="1" x14ac:dyDescent="0.25">
      <c r="A8414" t="s">
        <v>179</v>
      </c>
      <c r="B8414" t="s">
        <v>9287</v>
      </c>
      <c r="C8414"/>
      <c r="D8414"/>
      <c r="E8414" t="s">
        <v>9307</v>
      </c>
      <c r="F8414" s="67"/>
      <c r="G8414" s="67"/>
      <c r="H8414" s="67"/>
    </row>
    <row r="8415" spans="1:8" s="2" customFormat="1" x14ac:dyDescent="0.25">
      <c r="A8415" t="s">
        <v>179</v>
      </c>
      <c r="B8415" t="s">
        <v>9287</v>
      </c>
      <c r="C8415"/>
      <c r="D8415"/>
      <c r="E8415" t="s">
        <v>9308</v>
      </c>
      <c r="F8415" s="67"/>
      <c r="G8415" s="67"/>
      <c r="H8415" s="67"/>
    </row>
    <row r="8416" spans="1:8" s="2" customFormat="1" x14ac:dyDescent="0.25">
      <c r="A8416" t="s">
        <v>179</v>
      </c>
      <c r="B8416" t="s">
        <v>9287</v>
      </c>
      <c r="C8416"/>
      <c r="D8416"/>
      <c r="E8416" t="s">
        <v>9309</v>
      </c>
      <c r="F8416" s="67"/>
      <c r="G8416" s="67"/>
      <c r="H8416" s="67"/>
    </row>
    <row r="8417" spans="1:8" s="2" customFormat="1" x14ac:dyDescent="0.25">
      <c r="A8417" t="s">
        <v>179</v>
      </c>
      <c r="B8417" t="s">
        <v>9287</v>
      </c>
      <c r="C8417"/>
      <c r="D8417"/>
      <c r="E8417" t="s">
        <v>9310</v>
      </c>
      <c r="F8417" s="67"/>
      <c r="G8417" s="67"/>
      <c r="H8417" s="67"/>
    </row>
    <row r="8418" spans="1:8" s="2" customFormat="1" x14ac:dyDescent="0.25">
      <c r="A8418" t="s">
        <v>179</v>
      </c>
      <c r="B8418" t="s">
        <v>9287</v>
      </c>
      <c r="C8418"/>
      <c r="D8418"/>
      <c r="E8418" t="s">
        <v>9311</v>
      </c>
      <c r="F8418" s="67"/>
      <c r="G8418" s="67"/>
      <c r="H8418" s="67"/>
    </row>
    <row r="8419" spans="1:8" s="2" customFormat="1" x14ac:dyDescent="0.25">
      <c r="A8419" t="s">
        <v>179</v>
      </c>
      <c r="B8419" t="s">
        <v>9287</v>
      </c>
      <c r="C8419"/>
      <c r="D8419"/>
      <c r="E8419" t="s">
        <v>9312</v>
      </c>
      <c r="F8419" s="67"/>
      <c r="G8419" s="67"/>
      <c r="H8419" s="67"/>
    </row>
    <row r="8420" spans="1:8" s="2" customFormat="1" x14ac:dyDescent="0.25">
      <c r="A8420" t="s">
        <v>179</v>
      </c>
      <c r="B8420" t="s">
        <v>9287</v>
      </c>
      <c r="C8420"/>
      <c r="D8420"/>
      <c r="E8420" t="s">
        <v>9313</v>
      </c>
      <c r="F8420" s="67"/>
      <c r="G8420" s="67"/>
      <c r="H8420" s="67"/>
    </row>
    <row r="8421" spans="1:8" s="2" customFormat="1" x14ac:dyDescent="0.25">
      <c r="A8421" t="s">
        <v>179</v>
      </c>
      <c r="B8421" t="s">
        <v>9287</v>
      </c>
      <c r="C8421"/>
      <c r="D8421"/>
      <c r="E8421" t="s">
        <v>9314</v>
      </c>
      <c r="F8421" s="67"/>
      <c r="G8421" s="67"/>
      <c r="H8421" s="67"/>
    </row>
    <row r="8422" spans="1:8" s="2" customFormat="1" x14ac:dyDescent="0.25">
      <c r="A8422" t="s">
        <v>179</v>
      </c>
      <c r="B8422" t="s">
        <v>9287</v>
      </c>
      <c r="C8422"/>
      <c r="D8422"/>
      <c r="E8422" t="s">
        <v>9315</v>
      </c>
      <c r="F8422" s="67"/>
      <c r="G8422" s="67"/>
      <c r="H8422" s="67"/>
    </row>
    <row r="8423" spans="1:8" s="2" customFormat="1" x14ac:dyDescent="0.25">
      <c r="A8423" t="s">
        <v>179</v>
      </c>
      <c r="B8423" t="s">
        <v>9287</v>
      </c>
      <c r="C8423"/>
      <c r="D8423"/>
      <c r="E8423" t="s">
        <v>9316</v>
      </c>
      <c r="F8423" s="67"/>
      <c r="G8423" s="67"/>
      <c r="H8423" s="67"/>
    </row>
    <row r="8424" spans="1:8" s="2" customFormat="1" x14ac:dyDescent="0.25">
      <c r="A8424" t="s">
        <v>179</v>
      </c>
      <c r="B8424" t="s">
        <v>9287</v>
      </c>
      <c r="C8424"/>
      <c r="D8424"/>
      <c r="E8424" t="s">
        <v>9317</v>
      </c>
      <c r="F8424" s="67"/>
      <c r="G8424" s="67"/>
      <c r="H8424" s="67"/>
    </row>
    <row r="8425" spans="1:8" s="2" customFormat="1" x14ac:dyDescent="0.25">
      <c r="A8425" t="s">
        <v>179</v>
      </c>
      <c r="B8425" t="s">
        <v>9287</v>
      </c>
      <c r="C8425"/>
      <c r="D8425"/>
      <c r="E8425" t="s">
        <v>9318</v>
      </c>
      <c r="F8425" s="67"/>
      <c r="G8425" s="67"/>
      <c r="H8425" s="67"/>
    </row>
    <row r="8426" spans="1:8" s="2" customFormat="1" x14ac:dyDescent="0.25">
      <c r="A8426" t="s">
        <v>179</v>
      </c>
      <c r="B8426" t="s">
        <v>9287</v>
      </c>
      <c r="C8426"/>
      <c r="D8426"/>
      <c r="E8426" t="s">
        <v>9319</v>
      </c>
      <c r="F8426" s="67"/>
      <c r="G8426" s="67"/>
      <c r="H8426" s="67"/>
    </row>
    <row r="8427" spans="1:8" s="2" customFormat="1" x14ac:dyDescent="0.25">
      <c r="A8427" t="s">
        <v>179</v>
      </c>
      <c r="B8427" t="s">
        <v>9287</v>
      </c>
      <c r="C8427"/>
      <c r="D8427"/>
      <c r="E8427" t="s">
        <v>9320</v>
      </c>
      <c r="F8427" s="67"/>
      <c r="G8427" s="67"/>
      <c r="H8427" s="67"/>
    </row>
    <row r="8428" spans="1:8" s="2" customFormat="1" x14ac:dyDescent="0.25">
      <c r="A8428" t="s">
        <v>179</v>
      </c>
      <c r="B8428" t="s">
        <v>9287</v>
      </c>
      <c r="C8428"/>
      <c r="D8428"/>
      <c r="E8428" t="s">
        <v>9321</v>
      </c>
      <c r="F8428" s="67"/>
      <c r="G8428" s="67"/>
      <c r="H8428" s="67"/>
    </row>
    <row r="8429" spans="1:8" s="2" customFormat="1" x14ac:dyDescent="0.25">
      <c r="A8429" t="s">
        <v>179</v>
      </c>
      <c r="B8429" t="s">
        <v>9287</v>
      </c>
      <c r="C8429"/>
      <c r="D8429"/>
      <c r="E8429" t="s">
        <v>9322</v>
      </c>
      <c r="F8429" s="67"/>
      <c r="G8429" s="67"/>
      <c r="H8429" s="67"/>
    </row>
    <row r="8430" spans="1:8" s="2" customFormat="1" x14ac:dyDescent="0.25">
      <c r="A8430" t="s">
        <v>179</v>
      </c>
      <c r="B8430" t="s">
        <v>9287</v>
      </c>
      <c r="C8430"/>
      <c r="D8430"/>
      <c r="E8430" t="s">
        <v>9323</v>
      </c>
      <c r="F8430" s="67"/>
      <c r="G8430" s="67"/>
      <c r="H8430" s="67"/>
    </row>
    <row r="8431" spans="1:8" s="2" customFormat="1" x14ac:dyDescent="0.25">
      <c r="A8431" t="s">
        <v>179</v>
      </c>
      <c r="B8431" t="s">
        <v>9287</v>
      </c>
      <c r="C8431"/>
      <c r="D8431"/>
      <c r="E8431" t="s">
        <v>9324</v>
      </c>
      <c r="F8431" s="67"/>
      <c r="G8431" s="67"/>
      <c r="H8431" s="67"/>
    </row>
    <row r="8432" spans="1:8" s="2" customFormat="1" x14ac:dyDescent="0.25">
      <c r="A8432" t="s">
        <v>179</v>
      </c>
      <c r="B8432" t="s">
        <v>9287</v>
      </c>
      <c r="C8432"/>
      <c r="D8432"/>
      <c r="E8432" t="s">
        <v>9325</v>
      </c>
      <c r="F8432" s="67"/>
      <c r="G8432" s="67"/>
      <c r="H8432" s="67"/>
    </row>
    <row r="8433" spans="1:8" s="2" customFormat="1" x14ac:dyDescent="0.25">
      <c r="A8433" t="s">
        <v>179</v>
      </c>
      <c r="B8433" t="s">
        <v>9287</v>
      </c>
      <c r="C8433"/>
      <c r="D8433"/>
      <c r="E8433" t="s">
        <v>9326</v>
      </c>
      <c r="F8433" s="67"/>
      <c r="G8433" s="67"/>
      <c r="H8433" s="67"/>
    </row>
    <row r="8434" spans="1:8" s="2" customFormat="1" x14ac:dyDescent="0.25">
      <c r="A8434" t="s">
        <v>179</v>
      </c>
      <c r="B8434" t="s">
        <v>9287</v>
      </c>
      <c r="C8434"/>
      <c r="D8434"/>
      <c r="E8434" t="s">
        <v>9327</v>
      </c>
      <c r="F8434" s="67"/>
      <c r="G8434" s="67"/>
      <c r="H8434" s="67"/>
    </row>
    <row r="8435" spans="1:8" s="2" customFormat="1" x14ac:dyDescent="0.25">
      <c r="A8435" t="s">
        <v>179</v>
      </c>
      <c r="B8435" t="s">
        <v>9287</v>
      </c>
      <c r="C8435"/>
      <c r="D8435"/>
      <c r="E8435" t="s">
        <v>9328</v>
      </c>
      <c r="F8435" s="67"/>
      <c r="G8435" s="67"/>
      <c r="H8435" s="67"/>
    </row>
    <row r="8436" spans="1:8" s="2" customFormat="1" x14ac:dyDescent="0.25">
      <c r="A8436" t="s">
        <v>179</v>
      </c>
      <c r="B8436" t="s">
        <v>9287</v>
      </c>
      <c r="C8436"/>
      <c r="D8436"/>
      <c r="E8436" t="s">
        <v>3276</v>
      </c>
      <c r="F8436" s="67"/>
      <c r="G8436" s="67"/>
      <c r="H8436" s="67"/>
    </row>
    <row r="8437" spans="1:8" s="2" customFormat="1" x14ac:dyDescent="0.25">
      <c r="A8437" t="s">
        <v>179</v>
      </c>
      <c r="B8437" t="s">
        <v>9287</v>
      </c>
      <c r="C8437"/>
      <c r="D8437"/>
      <c r="E8437" t="s">
        <v>9329</v>
      </c>
      <c r="F8437" s="67"/>
      <c r="G8437" s="67"/>
      <c r="H8437" s="67"/>
    </row>
    <row r="8438" spans="1:8" s="2" customFormat="1" x14ac:dyDescent="0.25">
      <c r="A8438" t="s">
        <v>179</v>
      </c>
      <c r="B8438" t="s">
        <v>9287</v>
      </c>
      <c r="C8438"/>
      <c r="D8438"/>
      <c r="E8438" t="s">
        <v>9330</v>
      </c>
      <c r="F8438" s="67"/>
      <c r="G8438" s="67"/>
      <c r="H8438" s="67"/>
    </row>
    <row r="8439" spans="1:8" s="2" customFormat="1" x14ac:dyDescent="0.25">
      <c r="A8439" t="s">
        <v>179</v>
      </c>
      <c r="B8439" t="s">
        <v>9331</v>
      </c>
      <c r="C8439"/>
      <c r="D8439"/>
      <c r="E8439" t="s">
        <v>9332</v>
      </c>
      <c r="F8439" s="67"/>
      <c r="G8439" s="67"/>
      <c r="H8439" s="67"/>
    </row>
    <row r="8440" spans="1:8" s="2" customFormat="1" x14ac:dyDescent="0.25">
      <c r="A8440" t="s">
        <v>179</v>
      </c>
      <c r="B8440" t="s">
        <v>9331</v>
      </c>
      <c r="C8440"/>
      <c r="D8440"/>
      <c r="E8440" t="s">
        <v>9333</v>
      </c>
      <c r="F8440" s="67"/>
      <c r="G8440" s="67"/>
      <c r="H8440" s="67"/>
    </row>
    <row r="8441" spans="1:8" s="2" customFormat="1" x14ac:dyDescent="0.25">
      <c r="A8441" t="s">
        <v>179</v>
      </c>
      <c r="B8441" t="s">
        <v>9331</v>
      </c>
      <c r="C8441"/>
      <c r="D8441"/>
      <c r="E8441" t="s">
        <v>9334</v>
      </c>
      <c r="F8441" s="67"/>
      <c r="G8441" s="67"/>
      <c r="H8441" s="67"/>
    </row>
    <row r="8442" spans="1:8" s="2" customFormat="1" x14ac:dyDescent="0.25">
      <c r="A8442" t="s">
        <v>179</v>
      </c>
      <c r="B8442" t="s">
        <v>9331</v>
      </c>
      <c r="C8442"/>
      <c r="D8442"/>
      <c r="E8442" t="s">
        <v>9335</v>
      </c>
      <c r="F8442" s="67"/>
      <c r="G8442" s="67"/>
      <c r="H8442" s="67"/>
    </row>
    <row r="8443" spans="1:8" s="2" customFormat="1" x14ac:dyDescent="0.25">
      <c r="A8443" t="s">
        <v>179</v>
      </c>
      <c r="B8443" t="s">
        <v>9331</v>
      </c>
      <c r="C8443"/>
      <c r="D8443"/>
      <c r="E8443" t="s">
        <v>9336</v>
      </c>
      <c r="F8443" s="67"/>
      <c r="G8443" s="67"/>
      <c r="H8443" s="67"/>
    </row>
    <row r="8444" spans="1:8" s="2" customFormat="1" x14ac:dyDescent="0.25">
      <c r="A8444" t="s">
        <v>179</v>
      </c>
      <c r="B8444" t="s">
        <v>9331</v>
      </c>
      <c r="C8444"/>
      <c r="D8444"/>
      <c r="E8444" t="s">
        <v>9337</v>
      </c>
      <c r="F8444" s="67"/>
      <c r="G8444" s="67"/>
      <c r="H8444" s="67"/>
    </row>
    <row r="8445" spans="1:8" s="2" customFormat="1" x14ac:dyDescent="0.25">
      <c r="A8445" t="s">
        <v>179</v>
      </c>
      <c r="B8445" t="s">
        <v>9331</v>
      </c>
      <c r="C8445"/>
      <c r="D8445"/>
      <c r="E8445" t="s">
        <v>9338</v>
      </c>
      <c r="F8445" s="67"/>
      <c r="G8445" s="67"/>
      <c r="H8445" s="67"/>
    </row>
    <row r="8446" spans="1:8" s="2" customFormat="1" x14ac:dyDescent="0.25">
      <c r="A8446" t="s">
        <v>179</v>
      </c>
      <c r="B8446" t="s">
        <v>9331</v>
      </c>
      <c r="C8446"/>
      <c r="D8446"/>
      <c r="E8446" t="s">
        <v>9339</v>
      </c>
      <c r="F8446" s="67"/>
      <c r="G8446" s="67"/>
      <c r="H8446" s="67"/>
    </row>
    <row r="8447" spans="1:8" s="2" customFormat="1" x14ac:dyDescent="0.25">
      <c r="A8447" t="s">
        <v>179</v>
      </c>
      <c r="B8447" t="s">
        <v>9331</v>
      </c>
      <c r="C8447"/>
      <c r="D8447"/>
      <c r="E8447" t="s">
        <v>9340</v>
      </c>
      <c r="F8447" s="67"/>
      <c r="G8447" s="67"/>
      <c r="H8447" s="67"/>
    </row>
    <row r="8448" spans="1:8" s="2" customFormat="1" x14ac:dyDescent="0.25">
      <c r="A8448" t="s">
        <v>179</v>
      </c>
      <c r="B8448" t="s">
        <v>9331</v>
      </c>
      <c r="C8448"/>
      <c r="D8448"/>
      <c r="E8448" t="s">
        <v>9341</v>
      </c>
      <c r="F8448" s="67"/>
      <c r="G8448" s="67"/>
      <c r="H8448" s="67"/>
    </row>
    <row r="8449" spans="1:8" s="2" customFormat="1" x14ac:dyDescent="0.25">
      <c r="A8449" t="s">
        <v>179</v>
      </c>
      <c r="B8449" t="s">
        <v>9331</v>
      </c>
      <c r="C8449"/>
      <c r="D8449"/>
      <c r="E8449" t="s">
        <v>1121</v>
      </c>
      <c r="F8449" s="67"/>
      <c r="G8449" s="67"/>
      <c r="H8449" s="67"/>
    </row>
    <row r="8450" spans="1:8" s="2" customFormat="1" x14ac:dyDescent="0.25">
      <c r="A8450" t="s">
        <v>179</v>
      </c>
      <c r="B8450" t="s">
        <v>9331</v>
      </c>
      <c r="C8450"/>
      <c r="D8450"/>
      <c r="E8450" t="s">
        <v>9342</v>
      </c>
      <c r="F8450" s="67"/>
      <c r="G8450" s="67"/>
      <c r="H8450" s="67"/>
    </row>
    <row r="8451" spans="1:8" s="2" customFormat="1" x14ac:dyDescent="0.25">
      <c r="A8451" t="s">
        <v>179</v>
      </c>
      <c r="B8451" t="s">
        <v>9331</v>
      </c>
      <c r="C8451"/>
      <c r="D8451"/>
      <c r="E8451" t="s">
        <v>9343</v>
      </c>
      <c r="F8451" s="67"/>
      <c r="G8451" s="67"/>
      <c r="H8451" s="67"/>
    </row>
    <row r="8452" spans="1:8" s="2" customFormat="1" x14ac:dyDescent="0.25">
      <c r="A8452" t="s">
        <v>179</v>
      </c>
      <c r="B8452" t="s">
        <v>9331</v>
      </c>
      <c r="C8452"/>
      <c r="D8452"/>
      <c r="E8452" t="s">
        <v>9031</v>
      </c>
      <c r="F8452" s="67"/>
      <c r="G8452" s="67"/>
      <c r="H8452" s="67"/>
    </row>
    <row r="8453" spans="1:8" s="2" customFormat="1" x14ac:dyDescent="0.25">
      <c r="A8453" t="s">
        <v>179</v>
      </c>
      <c r="B8453" t="s">
        <v>9331</v>
      </c>
      <c r="C8453"/>
      <c r="D8453"/>
      <c r="E8453" t="s">
        <v>9344</v>
      </c>
      <c r="F8453" s="67"/>
      <c r="G8453" s="67"/>
      <c r="H8453" s="67"/>
    </row>
    <row r="8454" spans="1:8" s="2" customFormat="1" x14ac:dyDescent="0.25">
      <c r="A8454" t="s">
        <v>179</v>
      </c>
      <c r="B8454" t="s">
        <v>9331</v>
      </c>
      <c r="C8454"/>
      <c r="D8454"/>
      <c r="E8454" t="s">
        <v>4745</v>
      </c>
      <c r="F8454" s="67"/>
      <c r="G8454" s="67"/>
      <c r="H8454" s="67"/>
    </row>
    <row r="8455" spans="1:8" s="2" customFormat="1" x14ac:dyDescent="0.25">
      <c r="A8455" t="s">
        <v>179</v>
      </c>
      <c r="B8455" t="s">
        <v>9331</v>
      </c>
      <c r="C8455"/>
      <c r="D8455"/>
      <c r="E8455" t="s">
        <v>9345</v>
      </c>
      <c r="F8455" s="67"/>
      <c r="G8455" s="67"/>
      <c r="H8455" s="67"/>
    </row>
    <row r="8456" spans="1:8" s="2" customFormat="1" x14ac:dyDescent="0.25">
      <c r="A8456" t="s">
        <v>179</v>
      </c>
      <c r="B8456" t="s">
        <v>9331</v>
      </c>
      <c r="C8456"/>
      <c r="D8456"/>
      <c r="E8456" t="s">
        <v>9346</v>
      </c>
      <c r="F8456" s="67"/>
      <c r="G8456" s="67"/>
      <c r="H8456" s="67"/>
    </row>
    <row r="8457" spans="1:8" s="2" customFormat="1" x14ac:dyDescent="0.25">
      <c r="A8457" t="s">
        <v>179</v>
      </c>
      <c r="B8457" t="s">
        <v>9331</v>
      </c>
      <c r="C8457"/>
      <c r="D8457"/>
      <c r="E8457" t="s">
        <v>9347</v>
      </c>
      <c r="F8457" s="67"/>
      <c r="G8457" s="67"/>
      <c r="H8457" s="67"/>
    </row>
    <row r="8458" spans="1:8" s="2" customFormat="1" x14ac:dyDescent="0.25">
      <c r="A8458" t="s">
        <v>179</v>
      </c>
      <c r="B8458" t="s">
        <v>9331</v>
      </c>
      <c r="C8458"/>
      <c r="D8458"/>
      <c r="E8458" t="s">
        <v>9348</v>
      </c>
      <c r="F8458" s="67"/>
      <c r="G8458" s="67"/>
      <c r="H8458" s="67"/>
    </row>
    <row r="8459" spans="1:8" s="2" customFormat="1" x14ac:dyDescent="0.25">
      <c r="A8459" t="s">
        <v>179</v>
      </c>
      <c r="B8459" t="s">
        <v>9331</v>
      </c>
      <c r="C8459"/>
      <c r="D8459"/>
      <c r="E8459" t="s">
        <v>9349</v>
      </c>
      <c r="F8459" s="67"/>
      <c r="G8459" s="67"/>
      <c r="H8459" s="67"/>
    </row>
    <row r="8460" spans="1:8" s="2" customFormat="1" x14ac:dyDescent="0.25">
      <c r="A8460" t="s">
        <v>179</v>
      </c>
      <c r="B8460" t="s">
        <v>9331</v>
      </c>
      <c r="C8460"/>
      <c r="D8460"/>
      <c r="E8460" t="s">
        <v>9350</v>
      </c>
      <c r="F8460" s="67"/>
      <c r="G8460" s="67"/>
      <c r="H8460" s="67"/>
    </row>
    <row r="8461" spans="1:8" s="2" customFormat="1" x14ac:dyDescent="0.25">
      <c r="A8461" t="s">
        <v>179</v>
      </c>
      <c r="B8461" t="s">
        <v>9331</v>
      </c>
      <c r="C8461"/>
      <c r="D8461"/>
      <c r="E8461" t="s">
        <v>9351</v>
      </c>
      <c r="F8461" s="67"/>
      <c r="G8461" s="67"/>
      <c r="H8461" s="67"/>
    </row>
    <row r="8462" spans="1:8" s="2" customFormat="1" x14ac:dyDescent="0.25">
      <c r="A8462" t="s">
        <v>179</v>
      </c>
      <c r="B8462" t="s">
        <v>9331</v>
      </c>
      <c r="C8462"/>
      <c r="D8462"/>
      <c r="E8462" t="s">
        <v>9352</v>
      </c>
      <c r="F8462" s="67"/>
      <c r="G8462" s="67"/>
      <c r="H8462" s="67"/>
    </row>
    <row r="8463" spans="1:8" s="2" customFormat="1" x14ac:dyDescent="0.25">
      <c r="A8463" t="s">
        <v>179</v>
      </c>
      <c r="B8463" t="s">
        <v>9331</v>
      </c>
      <c r="C8463"/>
      <c r="D8463"/>
      <c r="E8463" t="s">
        <v>9353</v>
      </c>
      <c r="F8463" s="67"/>
      <c r="G8463" s="67"/>
      <c r="H8463" s="67"/>
    </row>
    <row r="8464" spans="1:8" s="2" customFormat="1" x14ac:dyDescent="0.25">
      <c r="A8464" t="s">
        <v>179</v>
      </c>
      <c r="B8464" t="s">
        <v>9331</v>
      </c>
      <c r="C8464"/>
      <c r="D8464"/>
      <c r="E8464" t="s">
        <v>5286</v>
      </c>
      <c r="F8464" s="67"/>
      <c r="G8464" s="67"/>
      <c r="H8464" s="67"/>
    </row>
    <row r="8465" spans="1:8" s="2" customFormat="1" x14ac:dyDescent="0.25">
      <c r="A8465" t="s">
        <v>179</v>
      </c>
      <c r="B8465" t="s">
        <v>9331</v>
      </c>
      <c r="C8465"/>
      <c r="D8465"/>
      <c r="E8465" t="s">
        <v>9354</v>
      </c>
      <c r="F8465" s="67"/>
      <c r="G8465" s="67"/>
      <c r="H8465" s="67"/>
    </row>
    <row r="8466" spans="1:8" s="2" customFormat="1" x14ac:dyDescent="0.25">
      <c r="A8466" t="s">
        <v>179</v>
      </c>
      <c r="B8466" t="s">
        <v>9331</v>
      </c>
      <c r="C8466"/>
      <c r="D8466"/>
      <c r="E8466" t="s">
        <v>9355</v>
      </c>
      <c r="F8466" s="67"/>
      <c r="G8466" s="67"/>
      <c r="H8466" s="67"/>
    </row>
    <row r="8467" spans="1:8" s="2" customFormat="1" x14ac:dyDescent="0.25">
      <c r="A8467" t="s">
        <v>179</v>
      </c>
      <c r="B8467" t="s">
        <v>9331</v>
      </c>
      <c r="C8467"/>
      <c r="D8467"/>
      <c r="E8467" t="s">
        <v>9356</v>
      </c>
      <c r="F8467" s="67"/>
      <c r="G8467" s="67"/>
      <c r="H8467" s="67"/>
    </row>
    <row r="8468" spans="1:8" s="2" customFormat="1" x14ac:dyDescent="0.25">
      <c r="A8468" t="s">
        <v>179</v>
      </c>
      <c r="B8468" t="s">
        <v>9331</v>
      </c>
      <c r="C8468"/>
      <c r="D8468"/>
      <c r="E8468" t="s">
        <v>9129</v>
      </c>
      <c r="F8468" s="67"/>
      <c r="G8468" s="67"/>
      <c r="H8468" s="67"/>
    </row>
    <row r="8469" spans="1:8" s="2" customFormat="1" x14ac:dyDescent="0.25">
      <c r="A8469" t="s">
        <v>179</v>
      </c>
      <c r="B8469" t="s">
        <v>9331</v>
      </c>
      <c r="C8469"/>
      <c r="D8469"/>
      <c r="E8469" t="s">
        <v>9357</v>
      </c>
      <c r="F8469" s="67"/>
      <c r="G8469" s="67"/>
      <c r="H8469" s="67"/>
    </row>
    <row r="8470" spans="1:8" s="2" customFormat="1" x14ac:dyDescent="0.25">
      <c r="A8470" t="s">
        <v>179</v>
      </c>
      <c r="B8470" t="s">
        <v>9331</v>
      </c>
      <c r="C8470"/>
      <c r="D8470"/>
      <c r="E8470" t="s">
        <v>9358</v>
      </c>
      <c r="F8470" s="67"/>
      <c r="G8470" s="67"/>
      <c r="H8470" s="67"/>
    </row>
    <row r="8471" spans="1:8" s="2" customFormat="1" x14ac:dyDescent="0.25">
      <c r="A8471" t="s">
        <v>179</v>
      </c>
      <c r="B8471" t="s">
        <v>9331</v>
      </c>
      <c r="C8471"/>
      <c r="D8471"/>
      <c r="E8471" t="s">
        <v>9359</v>
      </c>
      <c r="F8471" s="67"/>
      <c r="G8471" s="67"/>
      <c r="H8471" s="67"/>
    </row>
    <row r="8472" spans="1:8" s="2" customFormat="1" x14ac:dyDescent="0.25">
      <c r="A8472" t="s">
        <v>179</v>
      </c>
      <c r="B8472" t="s">
        <v>9360</v>
      </c>
      <c r="C8472"/>
      <c r="D8472"/>
      <c r="E8472" t="s">
        <v>9361</v>
      </c>
      <c r="F8472" s="67"/>
      <c r="G8472" s="67"/>
      <c r="H8472" s="67"/>
    </row>
    <row r="8473" spans="1:8" s="2" customFormat="1" x14ac:dyDescent="0.25">
      <c r="A8473" t="s">
        <v>179</v>
      </c>
      <c r="B8473" t="s">
        <v>9360</v>
      </c>
      <c r="C8473"/>
      <c r="D8473"/>
      <c r="E8473" t="s">
        <v>9362</v>
      </c>
      <c r="F8473" s="67"/>
      <c r="G8473" s="67"/>
      <c r="H8473" s="67"/>
    </row>
    <row r="8474" spans="1:8" s="2" customFormat="1" x14ac:dyDescent="0.25">
      <c r="A8474" t="s">
        <v>179</v>
      </c>
      <c r="B8474" t="s">
        <v>9360</v>
      </c>
      <c r="C8474"/>
      <c r="D8474"/>
      <c r="E8474" t="s">
        <v>9363</v>
      </c>
      <c r="F8474" s="67"/>
      <c r="G8474" s="67"/>
      <c r="H8474" s="67"/>
    </row>
    <row r="8475" spans="1:8" s="2" customFormat="1" x14ac:dyDescent="0.25">
      <c r="A8475" t="s">
        <v>179</v>
      </c>
      <c r="B8475" t="s">
        <v>9360</v>
      </c>
      <c r="C8475"/>
      <c r="D8475"/>
      <c r="E8475" t="s">
        <v>9364</v>
      </c>
      <c r="F8475" s="67"/>
      <c r="G8475" s="67"/>
      <c r="H8475" s="67"/>
    </row>
    <row r="8476" spans="1:8" s="2" customFormat="1" x14ac:dyDescent="0.25">
      <c r="A8476" t="s">
        <v>179</v>
      </c>
      <c r="B8476" t="s">
        <v>9360</v>
      </c>
      <c r="C8476"/>
      <c r="D8476"/>
      <c r="E8476" t="s">
        <v>9365</v>
      </c>
      <c r="F8476" s="67"/>
      <c r="G8476" s="67"/>
      <c r="H8476" s="67"/>
    </row>
    <row r="8477" spans="1:8" s="2" customFormat="1" x14ac:dyDescent="0.25">
      <c r="A8477" t="s">
        <v>179</v>
      </c>
      <c r="B8477" t="s">
        <v>9360</v>
      </c>
      <c r="C8477"/>
      <c r="D8477"/>
      <c r="E8477" t="s">
        <v>9366</v>
      </c>
      <c r="F8477" s="67"/>
      <c r="G8477" s="67"/>
      <c r="H8477" s="67"/>
    </row>
    <row r="8478" spans="1:8" s="2" customFormat="1" x14ac:dyDescent="0.25">
      <c r="A8478" t="s">
        <v>179</v>
      </c>
      <c r="B8478" t="s">
        <v>9360</v>
      </c>
      <c r="C8478"/>
      <c r="D8478"/>
      <c r="E8478" t="s">
        <v>9367</v>
      </c>
      <c r="F8478" s="67"/>
      <c r="G8478" s="67"/>
      <c r="H8478" s="67"/>
    </row>
    <row r="8479" spans="1:8" s="2" customFormat="1" x14ac:dyDescent="0.25">
      <c r="A8479" t="s">
        <v>179</v>
      </c>
      <c r="B8479" t="s">
        <v>9360</v>
      </c>
      <c r="C8479"/>
      <c r="D8479"/>
      <c r="E8479" t="s">
        <v>9368</v>
      </c>
      <c r="F8479" s="67"/>
      <c r="G8479" s="67"/>
      <c r="H8479" s="67"/>
    </row>
    <row r="8480" spans="1:8" s="2" customFormat="1" x14ac:dyDescent="0.25">
      <c r="A8480" t="s">
        <v>179</v>
      </c>
      <c r="B8480" t="s">
        <v>9360</v>
      </c>
      <c r="C8480"/>
      <c r="D8480"/>
      <c r="E8480" t="s">
        <v>9369</v>
      </c>
      <c r="F8480" s="67"/>
      <c r="G8480" s="67"/>
      <c r="H8480" s="67"/>
    </row>
    <row r="8481" spans="1:8" s="2" customFormat="1" x14ac:dyDescent="0.25">
      <c r="A8481" t="s">
        <v>179</v>
      </c>
      <c r="B8481" t="s">
        <v>9360</v>
      </c>
      <c r="C8481"/>
      <c r="D8481"/>
      <c r="E8481" t="s">
        <v>9370</v>
      </c>
      <c r="F8481" s="67"/>
      <c r="G8481" s="67"/>
      <c r="H8481" s="67"/>
    </row>
    <row r="8482" spans="1:8" s="2" customFormat="1" x14ac:dyDescent="0.25">
      <c r="A8482" t="s">
        <v>179</v>
      </c>
      <c r="B8482" t="s">
        <v>9360</v>
      </c>
      <c r="C8482"/>
      <c r="D8482"/>
      <c r="E8482" t="s">
        <v>9371</v>
      </c>
      <c r="F8482" s="67"/>
      <c r="G8482" s="67"/>
      <c r="H8482" s="67"/>
    </row>
    <row r="8483" spans="1:8" s="2" customFormat="1" x14ac:dyDescent="0.25">
      <c r="A8483" t="s">
        <v>179</v>
      </c>
      <c r="B8483" t="s">
        <v>9360</v>
      </c>
      <c r="C8483"/>
      <c r="D8483"/>
      <c r="E8483" t="s">
        <v>9372</v>
      </c>
      <c r="F8483" s="67"/>
      <c r="G8483" s="67"/>
      <c r="H8483" s="67"/>
    </row>
    <row r="8484" spans="1:8" s="2" customFormat="1" x14ac:dyDescent="0.25">
      <c r="A8484" t="s">
        <v>179</v>
      </c>
      <c r="B8484" t="s">
        <v>9360</v>
      </c>
      <c r="C8484"/>
      <c r="D8484"/>
      <c r="E8484" t="s">
        <v>9373</v>
      </c>
      <c r="F8484" s="67"/>
      <c r="G8484" s="67"/>
      <c r="H8484" s="67"/>
    </row>
    <row r="8485" spans="1:8" s="2" customFormat="1" x14ac:dyDescent="0.25">
      <c r="A8485" t="s">
        <v>179</v>
      </c>
      <c r="B8485" t="s">
        <v>9360</v>
      </c>
      <c r="C8485"/>
      <c r="D8485"/>
      <c r="E8485" t="s">
        <v>9374</v>
      </c>
      <c r="F8485" s="67"/>
      <c r="G8485" s="67"/>
      <c r="H8485" s="67"/>
    </row>
    <row r="8486" spans="1:8" s="2" customFormat="1" x14ac:dyDescent="0.25">
      <c r="A8486" t="s">
        <v>179</v>
      </c>
      <c r="B8486" t="s">
        <v>9360</v>
      </c>
      <c r="C8486"/>
      <c r="D8486"/>
      <c r="E8486" t="s">
        <v>9375</v>
      </c>
      <c r="F8486" s="67"/>
      <c r="G8486" s="67"/>
      <c r="H8486" s="67"/>
    </row>
    <row r="8487" spans="1:8" s="2" customFormat="1" x14ac:dyDescent="0.25">
      <c r="A8487" t="s">
        <v>179</v>
      </c>
      <c r="B8487" t="s">
        <v>9360</v>
      </c>
      <c r="C8487"/>
      <c r="D8487"/>
      <c r="E8487" t="s">
        <v>9376</v>
      </c>
      <c r="F8487" s="67"/>
      <c r="G8487" s="67"/>
      <c r="H8487" s="67"/>
    </row>
    <row r="8488" spans="1:8" s="2" customFormat="1" x14ac:dyDescent="0.25">
      <c r="A8488" t="s">
        <v>179</v>
      </c>
      <c r="B8488" t="s">
        <v>9360</v>
      </c>
      <c r="C8488"/>
      <c r="D8488"/>
      <c r="E8488" t="s">
        <v>9377</v>
      </c>
      <c r="F8488" s="67"/>
      <c r="G8488" s="67"/>
      <c r="H8488" s="67"/>
    </row>
    <row r="8489" spans="1:8" s="2" customFormat="1" x14ac:dyDescent="0.25">
      <c r="A8489" t="s">
        <v>179</v>
      </c>
      <c r="B8489" t="s">
        <v>9360</v>
      </c>
      <c r="C8489"/>
      <c r="D8489"/>
      <c r="E8489" t="s">
        <v>9378</v>
      </c>
      <c r="F8489" s="67"/>
      <c r="G8489" s="67"/>
      <c r="H8489" s="67"/>
    </row>
    <row r="8490" spans="1:8" s="2" customFormat="1" x14ac:dyDescent="0.25">
      <c r="A8490" t="s">
        <v>179</v>
      </c>
      <c r="B8490" t="s">
        <v>9360</v>
      </c>
      <c r="C8490"/>
      <c r="D8490"/>
      <c r="E8490" t="s">
        <v>9379</v>
      </c>
      <c r="F8490" s="67"/>
      <c r="G8490" s="67"/>
      <c r="H8490" s="67"/>
    </row>
    <row r="8491" spans="1:8" s="2" customFormat="1" x14ac:dyDescent="0.25">
      <c r="A8491" t="s">
        <v>179</v>
      </c>
      <c r="B8491" t="s">
        <v>9360</v>
      </c>
      <c r="C8491"/>
      <c r="D8491"/>
      <c r="E8491" t="s">
        <v>9380</v>
      </c>
      <c r="F8491" s="67"/>
      <c r="G8491" s="67"/>
      <c r="H8491" s="67"/>
    </row>
    <row r="8492" spans="1:8" s="2" customFormat="1" x14ac:dyDescent="0.25">
      <c r="A8492" t="s">
        <v>179</v>
      </c>
      <c r="B8492" t="s">
        <v>9360</v>
      </c>
      <c r="C8492"/>
      <c r="D8492"/>
      <c r="E8492" t="s">
        <v>9381</v>
      </c>
      <c r="F8492" s="67"/>
      <c r="G8492" s="67"/>
      <c r="H8492" s="67"/>
    </row>
    <row r="8493" spans="1:8" s="2" customFormat="1" x14ac:dyDescent="0.25">
      <c r="A8493" t="s">
        <v>179</v>
      </c>
      <c r="B8493" t="s">
        <v>9360</v>
      </c>
      <c r="C8493"/>
      <c r="D8493"/>
      <c r="E8493" t="s">
        <v>9382</v>
      </c>
      <c r="F8493" s="67"/>
      <c r="G8493" s="67"/>
      <c r="H8493" s="67"/>
    </row>
    <row r="8494" spans="1:8" s="2" customFormat="1" x14ac:dyDescent="0.25">
      <c r="A8494" t="s">
        <v>179</v>
      </c>
      <c r="B8494" t="s">
        <v>9360</v>
      </c>
      <c r="C8494"/>
      <c r="D8494"/>
      <c r="E8494" t="s">
        <v>9383</v>
      </c>
      <c r="F8494" s="67"/>
      <c r="G8494" s="67"/>
      <c r="H8494" s="67"/>
    </row>
    <row r="8495" spans="1:8" s="2" customFormat="1" x14ac:dyDescent="0.25">
      <c r="A8495" t="s">
        <v>179</v>
      </c>
      <c r="B8495" t="s">
        <v>9360</v>
      </c>
      <c r="C8495"/>
      <c r="D8495"/>
      <c r="E8495" t="s">
        <v>9384</v>
      </c>
      <c r="F8495" s="67"/>
      <c r="G8495" s="67"/>
      <c r="H8495" s="67"/>
    </row>
    <row r="8496" spans="1:8" s="2" customFormat="1" x14ac:dyDescent="0.25">
      <c r="A8496" t="s">
        <v>179</v>
      </c>
      <c r="B8496" t="s">
        <v>9360</v>
      </c>
      <c r="C8496"/>
      <c r="D8496"/>
      <c r="E8496" t="s">
        <v>9385</v>
      </c>
      <c r="F8496" s="67"/>
      <c r="G8496" s="67"/>
      <c r="H8496" s="67"/>
    </row>
    <row r="8497" spans="1:8" s="2" customFormat="1" x14ac:dyDescent="0.25">
      <c r="A8497" t="s">
        <v>179</v>
      </c>
      <c r="B8497" t="s">
        <v>9360</v>
      </c>
      <c r="C8497"/>
      <c r="D8497"/>
      <c r="E8497" t="s">
        <v>9386</v>
      </c>
      <c r="F8497" s="67"/>
      <c r="G8497" s="67"/>
      <c r="H8497" s="67"/>
    </row>
    <row r="8498" spans="1:8" s="2" customFormat="1" x14ac:dyDescent="0.25">
      <c r="A8498" t="s">
        <v>179</v>
      </c>
      <c r="B8498" t="s">
        <v>9360</v>
      </c>
      <c r="C8498"/>
      <c r="D8498"/>
      <c r="E8498" t="s">
        <v>9387</v>
      </c>
      <c r="F8498" s="67"/>
      <c r="G8498" s="67"/>
      <c r="H8498" s="67"/>
    </row>
    <row r="8499" spans="1:8" s="2" customFormat="1" x14ac:dyDescent="0.25">
      <c r="A8499" t="s">
        <v>179</v>
      </c>
      <c r="B8499" t="s">
        <v>9360</v>
      </c>
      <c r="C8499"/>
      <c r="D8499"/>
      <c r="E8499" t="s">
        <v>9388</v>
      </c>
      <c r="F8499" s="67"/>
      <c r="G8499" s="67"/>
      <c r="H8499" s="67"/>
    </row>
    <row r="8500" spans="1:8" s="2" customFormat="1" x14ac:dyDescent="0.25">
      <c r="A8500" t="s">
        <v>179</v>
      </c>
      <c r="B8500" t="s">
        <v>9360</v>
      </c>
      <c r="C8500"/>
      <c r="D8500"/>
      <c r="E8500" t="s">
        <v>9389</v>
      </c>
      <c r="F8500" s="67"/>
      <c r="G8500" s="67"/>
      <c r="H8500" s="67"/>
    </row>
    <row r="8501" spans="1:8" s="2" customFormat="1" x14ac:dyDescent="0.25">
      <c r="A8501" t="s">
        <v>179</v>
      </c>
      <c r="B8501" t="s">
        <v>9360</v>
      </c>
      <c r="C8501"/>
      <c r="D8501"/>
      <c r="E8501" t="s">
        <v>9390</v>
      </c>
      <c r="F8501" s="67"/>
      <c r="G8501" s="67"/>
      <c r="H8501" s="67"/>
    </row>
    <row r="8502" spans="1:8" s="2" customFormat="1" x14ac:dyDescent="0.25">
      <c r="A8502" t="s">
        <v>179</v>
      </c>
      <c r="B8502" t="s">
        <v>9360</v>
      </c>
      <c r="C8502"/>
      <c r="D8502"/>
      <c r="E8502" t="s">
        <v>9391</v>
      </c>
      <c r="F8502" s="67"/>
      <c r="G8502" s="67"/>
      <c r="H8502" s="67"/>
    </row>
    <row r="8503" spans="1:8" s="2" customFormat="1" x14ac:dyDescent="0.25">
      <c r="A8503" t="s">
        <v>179</v>
      </c>
      <c r="B8503" t="s">
        <v>9360</v>
      </c>
      <c r="C8503"/>
      <c r="D8503"/>
      <c r="E8503" t="s">
        <v>9392</v>
      </c>
      <c r="F8503" s="67"/>
      <c r="G8503" s="67"/>
      <c r="H8503" s="67"/>
    </row>
    <row r="8504" spans="1:8" s="2" customFormat="1" x14ac:dyDescent="0.25">
      <c r="A8504" t="s">
        <v>179</v>
      </c>
      <c r="B8504" t="s">
        <v>9360</v>
      </c>
      <c r="C8504"/>
      <c r="D8504"/>
      <c r="E8504" t="s">
        <v>9393</v>
      </c>
      <c r="F8504" s="67"/>
      <c r="G8504" s="67"/>
      <c r="H8504" s="67"/>
    </row>
    <row r="8505" spans="1:8" s="2" customFormat="1" x14ac:dyDescent="0.25">
      <c r="A8505" t="s">
        <v>179</v>
      </c>
      <c r="B8505" t="s">
        <v>9360</v>
      </c>
      <c r="C8505"/>
      <c r="D8505"/>
      <c r="E8505" t="s">
        <v>9394</v>
      </c>
      <c r="F8505" s="67"/>
      <c r="G8505" s="67"/>
      <c r="H8505" s="67"/>
    </row>
    <row r="8506" spans="1:8" s="2" customFormat="1" x14ac:dyDescent="0.25">
      <c r="A8506" t="s">
        <v>179</v>
      </c>
      <c r="B8506" t="s">
        <v>9360</v>
      </c>
      <c r="C8506"/>
      <c r="D8506"/>
      <c r="E8506" t="s">
        <v>9395</v>
      </c>
      <c r="F8506" s="67"/>
      <c r="G8506" s="67"/>
      <c r="H8506" s="67"/>
    </row>
    <row r="8507" spans="1:8" s="2" customFormat="1" x14ac:dyDescent="0.25">
      <c r="A8507" t="s">
        <v>179</v>
      </c>
      <c r="B8507" t="s">
        <v>9360</v>
      </c>
      <c r="C8507"/>
      <c r="D8507"/>
      <c r="E8507" t="s">
        <v>9396</v>
      </c>
      <c r="F8507" s="67"/>
      <c r="G8507" s="67"/>
      <c r="H8507" s="67"/>
    </row>
    <row r="8508" spans="1:8" s="2" customFormat="1" x14ac:dyDescent="0.25">
      <c r="A8508" t="s">
        <v>179</v>
      </c>
      <c r="B8508" t="s">
        <v>9360</v>
      </c>
      <c r="C8508"/>
      <c r="D8508"/>
      <c r="E8508" t="s">
        <v>9397</v>
      </c>
      <c r="F8508" s="67"/>
      <c r="G8508" s="67"/>
      <c r="H8508" s="67"/>
    </row>
    <row r="8509" spans="1:8" s="2" customFormat="1" x14ac:dyDescent="0.25">
      <c r="A8509" t="s">
        <v>179</v>
      </c>
      <c r="B8509" t="s">
        <v>9360</v>
      </c>
      <c r="C8509"/>
      <c r="D8509"/>
      <c r="E8509" t="s">
        <v>9398</v>
      </c>
      <c r="F8509" s="67"/>
      <c r="G8509" s="67"/>
      <c r="H8509" s="67"/>
    </row>
    <row r="8510" spans="1:8" s="2" customFormat="1" x14ac:dyDescent="0.25">
      <c r="A8510" t="s">
        <v>179</v>
      </c>
      <c r="B8510" t="s">
        <v>9360</v>
      </c>
      <c r="C8510"/>
      <c r="D8510"/>
      <c r="E8510" t="s">
        <v>9399</v>
      </c>
      <c r="F8510" s="67"/>
      <c r="G8510" s="67"/>
      <c r="H8510" s="67"/>
    </row>
    <row r="8511" spans="1:8" s="2" customFormat="1" x14ac:dyDescent="0.25">
      <c r="A8511" t="s">
        <v>179</v>
      </c>
      <c r="B8511" t="s">
        <v>9360</v>
      </c>
      <c r="C8511"/>
      <c r="D8511"/>
      <c r="E8511" t="s">
        <v>9400</v>
      </c>
      <c r="F8511" s="67"/>
      <c r="G8511" s="67"/>
      <c r="H8511" s="67"/>
    </row>
    <row r="8512" spans="1:8" s="2" customFormat="1" x14ac:dyDescent="0.25">
      <c r="A8512" t="s">
        <v>179</v>
      </c>
      <c r="B8512" t="s">
        <v>9360</v>
      </c>
      <c r="C8512"/>
      <c r="D8512"/>
      <c r="E8512" t="s">
        <v>9401</v>
      </c>
      <c r="F8512" s="67"/>
      <c r="G8512" s="67"/>
      <c r="H8512" s="67"/>
    </row>
    <row r="8513" spans="1:8" s="2" customFormat="1" x14ac:dyDescent="0.25">
      <c r="A8513" t="s">
        <v>179</v>
      </c>
      <c r="B8513" t="s">
        <v>9360</v>
      </c>
      <c r="C8513"/>
      <c r="D8513"/>
      <c r="E8513" t="s">
        <v>9402</v>
      </c>
      <c r="F8513" s="67"/>
      <c r="G8513" s="67"/>
      <c r="H8513" s="67"/>
    </row>
    <row r="8514" spans="1:8" s="2" customFormat="1" x14ac:dyDescent="0.25">
      <c r="A8514" t="s">
        <v>179</v>
      </c>
      <c r="B8514" t="s">
        <v>9360</v>
      </c>
      <c r="C8514"/>
      <c r="D8514"/>
      <c r="E8514" t="s">
        <v>9403</v>
      </c>
      <c r="F8514" s="67"/>
      <c r="G8514" s="67"/>
      <c r="H8514" s="67"/>
    </row>
    <row r="8515" spans="1:8" s="2" customFormat="1" x14ac:dyDescent="0.25">
      <c r="A8515" t="s">
        <v>179</v>
      </c>
      <c r="B8515" t="s">
        <v>9360</v>
      </c>
      <c r="C8515"/>
      <c r="D8515"/>
      <c r="E8515" t="s">
        <v>9404</v>
      </c>
      <c r="F8515" s="67"/>
      <c r="G8515" s="67"/>
      <c r="H8515" s="67"/>
    </row>
    <row r="8516" spans="1:8" s="2" customFormat="1" x14ac:dyDescent="0.25">
      <c r="A8516" t="s">
        <v>179</v>
      </c>
      <c r="B8516" t="s">
        <v>9360</v>
      </c>
      <c r="C8516"/>
      <c r="D8516"/>
      <c r="E8516" t="s">
        <v>9405</v>
      </c>
      <c r="F8516" s="67"/>
      <c r="G8516" s="67"/>
      <c r="H8516" s="67"/>
    </row>
    <row r="8517" spans="1:8" s="2" customFormat="1" x14ac:dyDescent="0.25">
      <c r="A8517" t="s">
        <v>179</v>
      </c>
      <c r="B8517" t="s">
        <v>9360</v>
      </c>
      <c r="C8517"/>
      <c r="D8517"/>
      <c r="E8517" t="s">
        <v>9406</v>
      </c>
      <c r="F8517" s="67"/>
      <c r="G8517" s="67"/>
      <c r="H8517" s="67"/>
    </row>
    <row r="8518" spans="1:8" s="2" customFormat="1" x14ac:dyDescent="0.25">
      <c r="A8518" t="s">
        <v>179</v>
      </c>
      <c r="B8518" t="s">
        <v>9360</v>
      </c>
      <c r="C8518"/>
      <c r="D8518"/>
      <c r="E8518" t="s">
        <v>9407</v>
      </c>
      <c r="F8518" s="67"/>
      <c r="G8518" s="67"/>
      <c r="H8518" s="67"/>
    </row>
    <row r="8519" spans="1:8" s="2" customFormat="1" x14ac:dyDescent="0.25">
      <c r="A8519" t="s">
        <v>179</v>
      </c>
      <c r="B8519" t="s">
        <v>9360</v>
      </c>
      <c r="C8519"/>
      <c r="D8519"/>
      <c r="E8519" t="s">
        <v>9408</v>
      </c>
      <c r="F8519" s="67"/>
      <c r="G8519" s="67"/>
      <c r="H8519" s="67"/>
    </row>
    <row r="8520" spans="1:8" s="2" customFormat="1" x14ac:dyDescent="0.25">
      <c r="A8520" t="s">
        <v>179</v>
      </c>
      <c r="B8520" t="s">
        <v>9360</v>
      </c>
      <c r="C8520"/>
      <c r="D8520"/>
      <c r="E8520" t="s">
        <v>9409</v>
      </c>
      <c r="F8520" s="67"/>
      <c r="G8520" s="67"/>
      <c r="H8520" s="67"/>
    </row>
    <row r="8521" spans="1:8" s="2" customFormat="1" x14ac:dyDescent="0.25">
      <c r="A8521" t="s">
        <v>179</v>
      </c>
      <c r="B8521" t="s">
        <v>9360</v>
      </c>
      <c r="C8521"/>
      <c r="D8521"/>
      <c r="E8521" t="s">
        <v>9410</v>
      </c>
      <c r="F8521" s="67"/>
      <c r="G8521" s="67"/>
      <c r="H8521" s="67"/>
    </row>
    <row r="8522" spans="1:8" s="2" customFormat="1" x14ac:dyDescent="0.25">
      <c r="A8522" t="s">
        <v>179</v>
      </c>
      <c r="B8522" t="s">
        <v>9360</v>
      </c>
      <c r="C8522"/>
      <c r="D8522"/>
      <c r="E8522" t="s">
        <v>9411</v>
      </c>
      <c r="F8522" s="67"/>
      <c r="G8522" s="67"/>
      <c r="H8522" s="67"/>
    </row>
    <row r="8523" spans="1:8" s="2" customFormat="1" x14ac:dyDescent="0.25">
      <c r="A8523" t="s">
        <v>179</v>
      </c>
      <c r="B8523" t="s">
        <v>9360</v>
      </c>
      <c r="C8523"/>
      <c r="D8523"/>
      <c r="E8523" t="s">
        <v>9412</v>
      </c>
      <c r="F8523" s="67"/>
      <c r="G8523" s="67"/>
      <c r="H8523" s="67"/>
    </row>
    <row r="8524" spans="1:8" s="2" customFormat="1" x14ac:dyDescent="0.25">
      <c r="A8524" t="s">
        <v>179</v>
      </c>
      <c r="B8524" t="s">
        <v>9360</v>
      </c>
      <c r="C8524"/>
      <c r="D8524"/>
      <c r="E8524" t="s">
        <v>9413</v>
      </c>
      <c r="F8524" s="67"/>
      <c r="G8524" s="67"/>
      <c r="H8524" s="67"/>
    </row>
    <row r="8525" spans="1:8" s="2" customFormat="1" x14ac:dyDescent="0.25">
      <c r="A8525" t="s">
        <v>179</v>
      </c>
      <c r="B8525" t="s">
        <v>9360</v>
      </c>
      <c r="C8525"/>
      <c r="D8525"/>
      <c r="E8525" t="s">
        <v>9414</v>
      </c>
      <c r="F8525" s="67"/>
      <c r="G8525" s="67"/>
      <c r="H8525" s="67"/>
    </row>
    <row r="8526" spans="1:8" s="2" customFormat="1" x14ac:dyDescent="0.25">
      <c r="A8526" t="s">
        <v>179</v>
      </c>
      <c r="B8526" t="s">
        <v>9360</v>
      </c>
      <c r="C8526"/>
      <c r="D8526"/>
      <c r="E8526" t="s">
        <v>9415</v>
      </c>
      <c r="F8526" s="67"/>
      <c r="G8526" s="67"/>
      <c r="H8526" s="67"/>
    </row>
    <row r="8527" spans="1:8" s="2" customFormat="1" x14ac:dyDescent="0.25">
      <c r="A8527" t="s">
        <v>179</v>
      </c>
      <c r="B8527" t="s">
        <v>9360</v>
      </c>
      <c r="C8527"/>
      <c r="D8527"/>
      <c r="E8527" t="s">
        <v>9416</v>
      </c>
      <c r="F8527" s="67"/>
      <c r="G8527" s="67"/>
      <c r="H8527" s="67"/>
    </row>
    <row r="8528" spans="1:8" s="2" customFormat="1" x14ac:dyDescent="0.25">
      <c r="A8528" t="s">
        <v>179</v>
      </c>
      <c r="B8528" t="s">
        <v>9360</v>
      </c>
      <c r="C8528"/>
      <c r="D8528"/>
      <c r="E8528" t="s">
        <v>9417</v>
      </c>
      <c r="F8528" s="67"/>
      <c r="G8528" s="67"/>
      <c r="H8528" s="67"/>
    </row>
    <row r="8529" spans="1:8" s="2" customFormat="1" x14ac:dyDescent="0.25">
      <c r="A8529" t="s">
        <v>179</v>
      </c>
      <c r="B8529" t="s">
        <v>9360</v>
      </c>
      <c r="C8529"/>
      <c r="D8529"/>
      <c r="E8529" t="s">
        <v>9418</v>
      </c>
      <c r="F8529" s="67"/>
      <c r="G8529" s="67"/>
      <c r="H8529" s="67"/>
    </row>
    <row r="8530" spans="1:8" s="2" customFormat="1" x14ac:dyDescent="0.25">
      <c r="A8530" t="s">
        <v>179</v>
      </c>
      <c r="B8530" t="s">
        <v>9360</v>
      </c>
      <c r="C8530"/>
      <c r="D8530"/>
      <c r="E8530" t="s">
        <v>9419</v>
      </c>
      <c r="F8530" s="67"/>
      <c r="G8530" s="67"/>
      <c r="H8530" s="67"/>
    </row>
    <row r="8531" spans="1:8" s="2" customFormat="1" x14ac:dyDescent="0.25">
      <c r="A8531" t="s">
        <v>179</v>
      </c>
      <c r="B8531" t="s">
        <v>9360</v>
      </c>
      <c r="C8531"/>
      <c r="D8531"/>
      <c r="E8531" t="s">
        <v>9420</v>
      </c>
      <c r="F8531" s="67"/>
      <c r="G8531" s="67"/>
      <c r="H8531" s="67"/>
    </row>
    <row r="8532" spans="1:8" s="2" customFormat="1" x14ac:dyDescent="0.25">
      <c r="A8532" t="s">
        <v>179</v>
      </c>
      <c r="B8532" t="s">
        <v>9360</v>
      </c>
      <c r="C8532"/>
      <c r="D8532"/>
      <c r="E8532" t="s">
        <v>9421</v>
      </c>
      <c r="F8532" s="67"/>
      <c r="G8532" s="67"/>
      <c r="H8532" s="67"/>
    </row>
    <row r="8533" spans="1:8" s="2" customFormat="1" x14ac:dyDescent="0.25">
      <c r="A8533" t="s">
        <v>179</v>
      </c>
      <c r="B8533" t="s">
        <v>9360</v>
      </c>
      <c r="C8533"/>
      <c r="D8533"/>
      <c r="E8533" t="s">
        <v>9422</v>
      </c>
      <c r="F8533" s="67"/>
      <c r="G8533" s="67"/>
      <c r="H8533" s="67"/>
    </row>
    <row r="8534" spans="1:8" s="2" customFormat="1" x14ac:dyDescent="0.25">
      <c r="A8534" t="s">
        <v>179</v>
      </c>
      <c r="B8534" t="s">
        <v>9360</v>
      </c>
      <c r="C8534"/>
      <c r="D8534"/>
      <c r="E8534" t="s">
        <v>9423</v>
      </c>
      <c r="F8534" s="67"/>
      <c r="G8534" s="67"/>
      <c r="H8534" s="67"/>
    </row>
    <row r="8535" spans="1:8" s="2" customFormat="1" x14ac:dyDescent="0.25">
      <c r="A8535" t="s">
        <v>179</v>
      </c>
      <c r="B8535" t="s">
        <v>9360</v>
      </c>
      <c r="C8535"/>
      <c r="D8535"/>
      <c r="E8535" t="s">
        <v>9424</v>
      </c>
      <c r="F8535" s="67"/>
      <c r="G8535" s="67"/>
      <c r="H8535" s="67"/>
    </row>
    <row r="8536" spans="1:8" s="2" customFormat="1" x14ac:dyDescent="0.25">
      <c r="A8536" t="s">
        <v>179</v>
      </c>
      <c r="B8536" t="s">
        <v>9360</v>
      </c>
      <c r="C8536"/>
      <c r="D8536"/>
      <c r="E8536" t="s">
        <v>9425</v>
      </c>
      <c r="F8536" s="67"/>
      <c r="G8536" s="67"/>
      <c r="H8536" s="67"/>
    </row>
    <row r="8537" spans="1:8" s="2" customFormat="1" x14ac:dyDescent="0.25">
      <c r="A8537" t="s">
        <v>179</v>
      </c>
      <c r="B8537" t="s">
        <v>9360</v>
      </c>
      <c r="C8537"/>
      <c r="D8537"/>
      <c r="E8537" t="s">
        <v>9426</v>
      </c>
      <c r="F8537" s="67"/>
      <c r="G8537" s="67"/>
      <c r="H8537" s="67"/>
    </row>
    <row r="8538" spans="1:8" s="2" customFormat="1" x14ac:dyDescent="0.25">
      <c r="A8538" t="s">
        <v>179</v>
      </c>
      <c r="B8538" t="s">
        <v>9360</v>
      </c>
      <c r="C8538"/>
      <c r="D8538"/>
      <c r="E8538" t="s">
        <v>9427</v>
      </c>
      <c r="F8538" s="67"/>
      <c r="G8538" s="67"/>
      <c r="H8538" s="67"/>
    </row>
    <row r="8539" spans="1:8" s="2" customFormat="1" x14ac:dyDescent="0.25">
      <c r="A8539" t="s">
        <v>179</v>
      </c>
      <c r="B8539" t="s">
        <v>9360</v>
      </c>
      <c r="C8539"/>
      <c r="D8539"/>
      <c r="E8539" t="s">
        <v>9428</v>
      </c>
      <c r="F8539" s="67"/>
      <c r="G8539" s="67"/>
      <c r="H8539" s="67"/>
    </row>
    <row r="8540" spans="1:8" s="2" customFormat="1" x14ac:dyDescent="0.25">
      <c r="A8540" t="s">
        <v>179</v>
      </c>
      <c r="B8540" t="s">
        <v>9360</v>
      </c>
      <c r="C8540"/>
      <c r="D8540"/>
      <c r="E8540" t="s">
        <v>9429</v>
      </c>
      <c r="F8540" s="67"/>
      <c r="G8540" s="67"/>
      <c r="H8540" s="67"/>
    </row>
    <row r="8541" spans="1:8" s="2" customFormat="1" x14ac:dyDescent="0.25">
      <c r="A8541" t="s">
        <v>179</v>
      </c>
      <c r="B8541" t="s">
        <v>9360</v>
      </c>
      <c r="C8541"/>
      <c r="D8541"/>
      <c r="E8541" t="s">
        <v>9430</v>
      </c>
      <c r="F8541" s="67"/>
      <c r="G8541" s="67"/>
      <c r="H8541" s="67"/>
    </row>
    <row r="8542" spans="1:8" s="2" customFormat="1" x14ac:dyDescent="0.25">
      <c r="A8542" t="s">
        <v>179</v>
      </c>
      <c r="B8542" t="s">
        <v>9360</v>
      </c>
      <c r="C8542"/>
      <c r="D8542"/>
      <c r="E8542" t="s">
        <v>9431</v>
      </c>
      <c r="F8542" s="67"/>
      <c r="G8542" s="67"/>
      <c r="H8542" s="67"/>
    </row>
    <row r="8543" spans="1:8" s="2" customFormat="1" x14ac:dyDescent="0.25">
      <c r="A8543" t="s">
        <v>179</v>
      </c>
      <c r="B8543" t="s">
        <v>9360</v>
      </c>
      <c r="C8543"/>
      <c r="D8543"/>
      <c r="E8543" t="s">
        <v>9432</v>
      </c>
      <c r="F8543" s="67"/>
      <c r="G8543" s="67"/>
      <c r="H8543" s="67"/>
    </row>
    <row r="8544" spans="1:8" s="2" customFormat="1" x14ac:dyDescent="0.25">
      <c r="A8544" t="s">
        <v>179</v>
      </c>
      <c r="B8544" t="s">
        <v>9360</v>
      </c>
      <c r="C8544"/>
      <c r="D8544"/>
      <c r="E8544" t="s">
        <v>9433</v>
      </c>
      <c r="F8544" s="67"/>
      <c r="G8544" s="67"/>
      <c r="H8544" s="67"/>
    </row>
    <row r="8545" spans="1:8" s="2" customFormat="1" x14ac:dyDescent="0.25">
      <c r="A8545" t="s">
        <v>179</v>
      </c>
      <c r="B8545" t="s">
        <v>9360</v>
      </c>
      <c r="C8545"/>
      <c r="D8545"/>
      <c r="E8545" t="s">
        <v>9434</v>
      </c>
      <c r="F8545" s="67"/>
      <c r="G8545" s="67"/>
      <c r="H8545" s="67"/>
    </row>
    <row r="8546" spans="1:8" s="2" customFormat="1" x14ac:dyDescent="0.25">
      <c r="A8546" t="s">
        <v>179</v>
      </c>
      <c r="B8546" t="s">
        <v>9360</v>
      </c>
      <c r="C8546"/>
      <c r="D8546"/>
      <c r="E8546" t="s">
        <v>9435</v>
      </c>
      <c r="F8546" s="67"/>
      <c r="G8546" s="67"/>
      <c r="H8546" s="67"/>
    </row>
    <row r="8547" spans="1:8" s="2" customFormat="1" x14ac:dyDescent="0.25">
      <c r="A8547" t="s">
        <v>179</v>
      </c>
      <c r="B8547" t="s">
        <v>9360</v>
      </c>
      <c r="C8547"/>
      <c r="D8547"/>
      <c r="E8547" t="s">
        <v>9436</v>
      </c>
      <c r="F8547" s="67"/>
      <c r="G8547" s="67"/>
      <c r="H8547" s="67"/>
    </row>
    <row r="8548" spans="1:8" s="2" customFormat="1" x14ac:dyDescent="0.25">
      <c r="A8548" t="s">
        <v>179</v>
      </c>
      <c r="B8548" t="s">
        <v>9360</v>
      </c>
      <c r="C8548"/>
      <c r="D8548"/>
      <c r="E8548" t="s">
        <v>9437</v>
      </c>
      <c r="F8548" s="67"/>
      <c r="G8548" s="67"/>
      <c r="H8548" s="67"/>
    </row>
    <row r="8549" spans="1:8" s="2" customFormat="1" x14ac:dyDescent="0.25">
      <c r="A8549" t="s">
        <v>179</v>
      </c>
      <c r="B8549" t="s">
        <v>9360</v>
      </c>
      <c r="C8549"/>
      <c r="D8549"/>
      <c r="E8549" t="s">
        <v>9438</v>
      </c>
      <c r="F8549" s="67"/>
      <c r="G8549" s="67"/>
      <c r="H8549" s="67"/>
    </row>
    <row r="8550" spans="1:8" s="2" customFormat="1" x14ac:dyDescent="0.25">
      <c r="A8550" t="s">
        <v>179</v>
      </c>
      <c r="B8550" t="s">
        <v>9360</v>
      </c>
      <c r="C8550"/>
      <c r="D8550"/>
      <c r="E8550" t="s">
        <v>9439</v>
      </c>
      <c r="F8550" s="67"/>
      <c r="G8550" s="67"/>
      <c r="H8550" s="67"/>
    </row>
    <row r="8551" spans="1:8" s="2" customFormat="1" x14ac:dyDescent="0.25">
      <c r="A8551" t="s">
        <v>179</v>
      </c>
      <c r="B8551" t="s">
        <v>9360</v>
      </c>
      <c r="C8551"/>
      <c r="D8551"/>
      <c r="E8551" t="s">
        <v>9440</v>
      </c>
      <c r="F8551" s="67"/>
      <c r="G8551" s="67"/>
      <c r="H8551" s="67"/>
    </row>
    <row r="8552" spans="1:8" s="2" customFormat="1" x14ac:dyDescent="0.25">
      <c r="A8552" t="s">
        <v>179</v>
      </c>
      <c r="B8552" t="s">
        <v>9360</v>
      </c>
      <c r="C8552"/>
      <c r="D8552"/>
      <c r="E8552" t="s">
        <v>9441</v>
      </c>
      <c r="F8552" s="67"/>
      <c r="G8552" s="67"/>
      <c r="H8552" s="67"/>
    </row>
    <row r="8553" spans="1:8" s="2" customFormat="1" x14ac:dyDescent="0.25">
      <c r="A8553" t="s">
        <v>179</v>
      </c>
      <c r="B8553" t="s">
        <v>9360</v>
      </c>
      <c r="C8553"/>
      <c r="D8553"/>
      <c r="E8553" t="s">
        <v>9442</v>
      </c>
      <c r="F8553" s="67"/>
      <c r="G8553" s="67"/>
      <c r="H8553" s="67"/>
    </row>
    <row r="8554" spans="1:8" s="2" customFormat="1" x14ac:dyDescent="0.25">
      <c r="A8554" t="s">
        <v>179</v>
      </c>
      <c r="B8554" t="s">
        <v>9360</v>
      </c>
      <c r="C8554"/>
      <c r="D8554"/>
      <c r="E8554" t="s">
        <v>9443</v>
      </c>
      <c r="F8554" s="67"/>
      <c r="G8554" s="67"/>
      <c r="H8554" s="67"/>
    </row>
    <row r="8555" spans="1:8" s="2" customFormat="1" x14ac:dyDescent="0.25">
      <c r="A8555" t="s">
        <v>179</v>
      </c>
      <c r="B8555" t="s">
        <v>9360</v>
      </c>
      <c r="C8555"/>
      <c r="D8555"/>
      <c r="E8555" t="s">
        <v>9444</v>
      </c>
      <c r="F8555" s="67"/>
      <c r="G8555" s="67"/>
      <c r="H8555" s="67"/>
    </row>
    <row r="8556" spans="1:8" s="2" customFormat="1" x14ac:dyDescent="0.25">
      <c r="A8556" t="s">
        <v>179</v>
      </c>
      <c r="B8556" t="s">
        <v>9360</v>
      </c>
      <c r="C8556"/>
      <c r="D8556"/>
      <c r="E8556" t="s">
        <v>9445</v>
      </c>
      <c r="F8556" s="67"/>
      <c r="G8556" s="67"/>
      <c r="H8556" s="67"/>
    </row>
    <row r="8557" spans="1:8" s="2" customFormat="1" x14ac:dyDescent="0.25">
      <c r="A8557" t="s">
        <v>179</v>
      </c>
      <c r="B8557" t="s">
        <v>9360</v>
      </c>
      <c r="C8557"/>
      <c r="D8557"/>
      <c r="E8557" t="s">
        <v>9446</v>
      </c>
      <c r="F8557" s="67"/>
      <c r="G8557" s="67"/>
      <c r="H8557" s="67"/>
    </row>
    <row r="8558" spans="1:8" s="2" customFormat="1" x14ac:dyDescent="0.25">
      <c r="A8558" t="s">
        <v>179</v>
      </c>
      <c r="B8558" t="s">
        <v>9360</v>
      </c>
      <c r="C8558"/>
      <c r="D8558"/>
      <c r="E8558" t="s">
        <v>9447</v>
      </c>
      <c r="F8558" s="67"/>
      <c r="G8558" s="67"/>
      <c r="H8558" s="67"/>
    </row>
    <row r="8559" spans="1:8" s="2" customFormat="1" x14ac:dyDescent="0.25">
      <c r="A8559" t="s">
        <v>179</v>
      </c>
      <c r="B8559" t="s">
        <v>9360</v>
      </c>
      <c r="C8559"/>
      <c r="D8559"/>
      <c r="E8559" t="s">
        <v>9448</v>
      </c>
      <c r="F8559" s="67"/>
      <c r="G8559" s="67"/>
      <c r="H8559" s="67"/>
    </row>
    <row r="8560" spans="1:8" s="2" customFormat="1" x14ac:dyDescent="0.25">
      <c r="A8560" t="s">
        <v>179</v>
      </c>
      <c r="B8560" t="s">
        <v>9360</v>
      </c>
      <c r="C8560"/>
      <c r="D8560"/>
      <c r="E8560" t="s">
        <v>9449</v>
      </c>
      <c r="F8560" s="67"/>
      <c r="G8560" s="67"/>
      <c r="H8560" s="67"/>
    </row>
    <row r="8561" spans="1:8" s="2" customFormat="1" x14ac:dyDescent="0.25">
      <c r="A8561" t="s">
        <v>179</v>
      </c>
      <c r="B8561" t="s">
        <v>9360</v>
      </c>
      <c r="C8561"/>
      <c r="D8561"/>
      <c r="E8561" t="s">
        <v>9450</v>
      </c>
      <c r="F8561" s="67"/>
      <c r="G8561" s="67"/>
      <c r="H8561" s="67"/>
    </row>
    <row r="8562" spans="1:8" s="2" customFormat="1" x14ac:dyDescent="0.25">
      <c r="A8562" t="s">
        <v>179</v>
      </c>
      <c r="B8562" t="s">
        <v>9360</v>
      </c>
      <c r="C8562"/>
      <c r="D8562"/>
      <c r="E8562" t="s">
        <v>9451</v>
      </c>
      <c r="F8562" s="67"/>
      <c r="G8562" s="67"/>
      <c r="H8562" s="67"/>
    </row>
    <row r="8563" spans="1:8" s="2" customFormat="1" x14ac:dyDescent="0.25">
      <c r="A8563" t="s">
        <v>179</v>
      </c>
      <c r="B8563" t="s">
        <v>9360</v>
      </c>
      <c r="C8563"/>
      <c r="D8563"/>
      <c r="E8563" t="s">
        <v>9452</v>
      </c>
      <c r="F8563" s="67"/>
      <c r="G8563" s="67"/>
      <c r="H8563" s="67"/>
    </row>
    <row r="8564" spans="1:8" s="2" customFormat="1" x14ac:dyDescent="0.25">
      <c r="A8564" t="s">
        <v>179</v>
      </c>
      <c r="B8564" t="s">
        <v>9360</v>
      </c>
      <c r="C8564"/>
      <c r="D8564"/>
      <c r="E8564" t="s">
        <v>9453</v>
      </c>
      <c r="F8564" s="67"/>
      <c r="G8564" s="67"/>
      <c r="H8564" s="67"/>
    </row>
    <row r="8565" spans="1:8" s="2" customFormat="1" x14ac:dyDescent="0.25">
      <c r="A8565" t="s">
        <v>179</v>
      </c>
      <c r="B8565" t="s">
        <v>9360</v>
      </c>
      <c r="C8565"/>
      <c r="D8565"/>
      <c r="E8565" t="s">
        <v>9454</v>
      </c>
      <c r="F8565" s="67"/>
      <c r="G8565" s="67"/>
      <c r="H8565" s="67"/>
    </row>
    <row r="8566" spans="1:8" s="2" customFormat="1" x14ac:dyDescent="0.25">
      <c r="A8566" t="s">
        <v>179</v>
      </c>
      <c r="B8566" t="s">
        <v>9360</v>
      </c>
      <c r="C8566"/>
      <c r="D8566"/>
      <c r="E8566" t="s">
        <v>9455</v>
      </c>
      <c r="F8566" s="67"/>
      <c r="G8566" s="67"/>
      <c r="H8566" s="67"/>
    </row>
    <row r="8567" spans="1:8" s="2" customFormat="1" x14ac:dyDescent="0.25">
      <c r="A8567" t="s">
        <v>179</v>
      </c>
      <c r="B8567" t="s">
        <v>9360</v>
      </c>
      <c r="C8567"/>
      <c r="D8567"/>
      <c r="E8567" t="s">
        <v>9456</v>
      </c>
      <c r="F8567" s="67"/>
      <c r="G8567" s="67"/>
      <c r="H8567" s="67"/>
    </row>
    <row r="8568" spans="1:8" s="2" customFormat="1" x14ac:dyDescent="0.25">
      <c r="A8568" t="s">
        <v>179</v>
      </c>
      <c r="B8568" t="s">
        <v>9360</v>
      </c>
      <c r="C8568"/>
      <c r="D8568"/>
      <c r="E8568" t="s">
        <v>9457</v>
      </c>
      <c r="F8568" s="67"/>
      <c r="G8568" s="67"/>
      <c r="H8568" s="67"/>
    </row>
    <row r="8569" spans="1:8" s="2" customFormat="1" x14ac:dyDescent="0.25">
      <c r="A8569" t="s">
        <v>179</v>
      </c>
      <c r="B8569" t="s">
        <v>9360</v>
      </c>
      <c r="C8569"/>
      <c r="D8569"/>
      <c r="E8569" t="s">
        <v>9458</v>
      </c>
      <c r="F8569" s="67"/>
      <c r="G8569" s="67"/>
      <c r="H8569" s="67"/>
    </row>
    <row r="8570" spans="1:8" s="2" customFormat="1" x14ac:dyDescent="0.25">
      <c r="A8570" t="s">
        <v>179</v>
      </c>
      <c r="B8570" t="s">
        <v>9360</v>
      </c>
      <c r="C8570"/>
      <c r="D8570"/>
      <c r="E8570" t="s">
        <v>9459</v>
      </c>
      <c r="F8570" s="67"/>
      <c r="G8570" s="67"/>
      <c r="H8570" s="67"/>
    </row>
    <row r="8571" spans="1:8" s="2" customFormat="1" x14ac:dyDescent="0.25">
      <c r="A8571" t="s">
        <v>179</v>
      </c>
      <c r="B8571" t="s">
        <v>9360</v>
      </c>
      <c r="C8571"/>
      <c r="D8571"/>
      <c r="E8571" t="s">
        <v>9460</v>
      </c>
      <c r="F8571" s="67"/>
      <c r="G8571" s="67"/>
      <c r="H8571" s="67"/>
    </row>
    <row r="8572" spans="1:8" s="2" customFormat="1" x14ac:dyDescent="0.25">
      <c r="A8572" t="s">
        <v>179</v>
      </c>
      <c r="B8572" t="s">
        <v>9360</v>
      </c>
      <c r="C8572"/>
      <c r="D8572"/>
      <c r="E8572" t="s">
        <v>9461</v>
      </c>
      <c r="F8572" s="67"/>
      <c r="G8572" s="67"/>
      <c r="H8572" s="67"/>
    </row>
    <row r="8573" spans="1:8" s="2" customFormat="1" x14ac:dyDescent="0.25">
      <c r="A8573" t="s">
        <v>179</v>
      </c>
      <c r="B8573" t="s">
        <v>9360</v>
      </c>
      <c r="C8573"/>
      <c r="D8573"/>
      <c r="E8573" t="s">
        <v>9462</v>
      </c>
      <c r="F8573" s="67"/>
      <c r="G8573" s="67"/>
      <c r="H8573" s="67"/>
    </row>
    <row r="8574" spans="1:8" s="2" customFormat="1" x14ac:dyDescent="0.25">
      <c r="A8574" t="s">
        <v>179</v>
      </c>
      <c r="B8574" t="s">
        <v>9360</v>
      </c>
      <c r="C8574"/>
      <c r="D8574"/>
      <c r="E8574" t="s">
        <v>9463</v>
      </c>
      <c r="F8574" s="67"/>
      <c r="G8574" s="67"/>
      <c r="H8574" s="67"/>
    </row>
    <row r="8575" spans="1:8" s="2" customFormat="1" x14ac:dyDescent="0.25">
      <c r="A8575" t="s">
        <v>179</v>
      </c>
      <c r="B8575" t="s">
        <v>9360</v>
      </c>
      <c r="C8575"/>
      <c r="D8575"/>
      <c r="E8575" t="s">
        <v>9464</v>
      </c>
      <c r="F8575" s="67"/>
      <c r="G8575" s="67"/>
      <c r="H8575" s="67"/>
    </row>
    <row r="8576" spans="1:8" s="2" customFormat="1" x14ac:dyDescent="0.25">
      <c r="A8576" t="s">
        <v>179</v>
      </c>
      <c r="B8576" t="s">
        <v>9360</v>
      </c>
      <c r="C8576"/>
      <c r="D8576"/>
      <c r="E8576" t="s">
        <v>9465</v>
      </c>
      <c r="F8576" s="67"/>
      <c r="G8576" s="67"/>
      <c r="H8576" s="67"/>
    </row>
    <row r="8577" spans="1:8" s="2" customFormat="1" x14ac:dyDescent="0.25">
      <c r="A8577" t="s">
        <v>179</v>
      </c>
      <c r="B8577" t="s">
        <v>9360</v>
      </c>
      <c r="C8577"/>
      <c r="D8577"/>
      <c r="E8577" t="s">
        <v>9466</v>
      </c>
      <c r="F8577" s="67"/>
      <c r="G8577" s="67"/>
      <c r="H8577" s="67"/>
    </row>
    <row r="8578" spans="1:8" s="2" customFormat="1" x14ac:dyDescent="0.25">
      <c r="A8578" t="s">
        <v>179</v>
      </c>
      <c r="B8578" t="s">
        <v>9360</v>
      </c>
      <c r="C8578"/>
      <c r="D8578"/>
      <c r="E8578" t="s">
        <v>9467</v>
      </c>
      <c r="F8578" s="67"/>
      <c r="G8578" s="67"/>
      <c r="H8578" s="67"/>
    </row>
    <row r="8579" spans="1:8" s="2" customFormat="1" x14ac:dyDescent="0.25">
      <c r="A8579" t="s">
        <v>179</v>
      </c>
      <c r="B8579" t="s">
        <v>9360</v>
      </c>
      <c r="C8579"/>
      <c r="D8579"/>
      <c r="E8579" t="s">
        <v>9468</v>
      </c>
      <c r="F8579" s="67"/>
      <c r="G8579" s="67"/>
      <c r="H8579" s="67"/>
    </row>
    <row r="8580" spans="1:8" s="2" customFormat="1" x14ac:dyDescent="0.25">
      <c r="A8580" t="s">
        <v>179</v>
      </c>
      <c r="B8580" t="s">
        <v>9360</v>
      </c>
      <c r="C8580"/>
      <c r="D8580"/>
      <c r="E8580" t="s">
        <v>9469</v>
      </c>
      <c r="F8580" s="67"/>
      <c r="G8580" s="67"/>
      <c r="H8580" s="67"/>
    </row>
    <row r="8581" spans="1:8" s="2" customFormat="1" x14ac:dyDescent="0.25">
      <c r="A8581" t="s">
        <v>179</v>
      </c>
      <c r="B8581" t="s">
        <v>9360</v>
      </c>
      <c r="C8581"/>
      <c r="D8581"/>
      <c r="E8581" t="s">
        <v>9470</v>
      </c>
      <c r="F8581" s="67"/>
      <c r="G8581" s="67"/>
      <c r="H8581" s="67"/>
    </row>
    <row r="8582" spans="1:8" s="2" customFormat="1" x14ac:dyDescent="0.25">
      <c r="A8582" t="s">
        <v>179</v>
      </c>
      <c r="B8582" t="s">
        <v>9360</v>
      </c>
      <c r="C8582"/>
      <c r="D8582"/>
      <c r="E8582" t="s">
        <v>9471</v>
      </c>
      <c r="F8582" s="67"/>
      <c r="G8582" s="67"/>
      <c r="H8582" s="67"/>
    </row>
    <row r="8583" spans="1:8" s="2" customFormat="1" x14ac:dyDescent="0.25">
      <c r="A8583" t="s">
        <v>179</v>
      </c>
      <c r="B8583" t="s">
        <v>9360</v>
      </c>
      <c r="C8583"/>
      <c r="D8583"/>
      <c r="E8583" t="s">
        <v>9472</v>
      </c>
      <c r="F8583" s="67"/>
      <c r="G8583" s="67"/>
      <c r="H8583" s="67"/>
    </row>
    <row r="8584" spans="1:8" s="2" customFormat="1" x14ac:dyDescent="0.25">
      <c r="A8584" t="s">
        <v>179</v>
      </c>
      <c r="B8584" t="s">
        <v>9360</v>
      </c>
      <c r="C8584"/>
      <c r="D8584"/>
      <c r="E8584" t="s">
        <v>9473</v>
      </c>
      <c r="F8584" s="67"/>
      <c r="G8584" s="67"/>
      <c r="H8584" s="67"/>
    </row>
    <row r="8585" spans="1:8" s="2" customFormat="1" x14ac:dyDescent="0.25">
      <c r="A8585" t="s">
        <v>179</v>
      </c>
      <c r="B8585" t="s">
        <v>9360</v>
      </c>
      <c r="C8585"/>
      <c r="D8585"/>
      <c r="E8585" t="s">
        <v>9474</v>
      </c>
      <c r="F8585" s="67"/>
      <c r="G8585" s="67"/>
      <c r="H8585" s="67"/>
    </row>
    <row r="8586" spans="1:8" s="2" customFormat="1" x14ac:dyDescent="0.25">
      <c r="A8586" t="s">
        <v>179</v>
      </c>
      <c r="B8586" t="s">
        <v>9360</v>
      </c>
      <c r="C8586"/>
      <c r="D8586"/>
      <c r="E8586" t="s">
        <v>9475</v>
      </c>
      <c r="F8586" s="67"/>
      <c r="G8586" s="67"/>
      <c r="H8586" s="67"/>
    </row>
    <row r="8587" spans="1:8" s="2" customFormat="1" x14ac:dyDescent="0.25">
      <c r="A8587" t="s">
        <v>179</v>
      </c>
      <c r="B8587" t="s">
        <v>9360</v>
      </c>
      <c r="C8587"/>
      <c r="D8587"/>
      <c r="E8587" t="s">
        <v>9476</v>
      </c>
      <c r="F8587" s="67"/>
      <c r="G8587" s="67"/>
      <c r="H8587" s="67"/>
    </row>
    <row r="8588" spans="1:8" s="2" customFormat="1" x14ac:dyDescent="0.25">
      <c r="A8588" t="s">
        <v>179</v>
      </c>
      <c r="B8588" t="s">
        <v>9360</v>
      </c>
      <c r="C8588"/>
      <c r="D8588"/>
      <c r="E8588" t="s">
        <v>9477</v>
      </c>
      <c r="F8588" s="67"/>
      <c r="G8588" s="67"/>
      <c r="H8588" s="67"/>
    </row>
    <row r="8589" spans="1:8" s="2" customFormat="1" x14ac:dyDescent="0.25">
      <c r="A8589" t="s">
        <v>179</v>
      </c>
      <c r="B8589" t="s">
        <v>9360</v>
      </c>
      <c r="C8589"/>
      <c r="D8589"/>
      <c r="E8589" t="s">
        <v>9478</v>
      </c>
      <c r="F8589" s="67"/>
      <c r="G8589" s="67"/>
      <c r="H8589" s="67"/>
    </row>
    <row r="8590" spans="1:8" s="2" customFormat="1" x14ac:dyDescent="0.25">
      <c r="A8590" t="s">
        <v>179</v>
      </c>
      <c r="B8590" t="s">
        <v>9360</v>
      </c>
      <c r="C8590"/>
      <c r="D8590"/>
      <c r="E8590" t="s">
        <v>1709</v>
      </c>
      <c r="F8590" s="67"/>
      <c r="G8590" s="67"/>
      <c r="H8590" s="67"/>
    </row>
    <row r="8591" spans="1:8" s="2" customFormat="1" x14ac:dyDescent="0.25">
      <c r="A8591" t="s">
        <v>179</v>
      </c>
      <c r="B8591" t="s">
        <v>9360</v>
      </c>
      <c r="C8591"/>
      <c r="D8591"/>
      <c r="E8591" t="s">
        <v>3876</v>
      </c>
      <c r="F8591" s="67"/>
      <c r="G8591" s="67"/>
      <c r="H8591" s="67"/>
    </row>
    <row r="8592" spans="1:8" s="2" customFormat="1" x14ac:dyDescent="0.25">
      <c r="A8592" t="s">
        <v>179</v>
      </c>
      <c r="B8592" t="s">
        <v>9360</v>
      </c>
      <c r="C8592"/>
      <c r="D8592"/>
      <c r="E8592" t="s">
        <v>9479</v>
      </c>
      <c r="F8592" s="67"/>
      <c r="G8592" s="67"/>
      <c r="H8592" s="67"/>
    </row>
    <row r="8593" spans="1:8" s="2" customFormat="1" x14ac:dyDescent="0.25">
      <c r="A8593" t="s">
        <v>179</v>
      </c>
      <c r="B8593" t="s">
        <v>9360</v>
      </c>
      <c r="C8593"/>
      <c r="D8593"/>
      <c r="E8593" t="s">
        <v>9480</v>
      </c>
      <c r="F8593" s="67"/>
      <c r="G8593" s="67"/>
      <c r="H8593" s="67"/>
    </row>
    <row r="8594" spans="1:8" s="2" customFormat="1" x14ac:dyDescent="0.25">
      <c r="A8594" t="s">
        <v>179</v>
      </c>
      <c r="B8594" t="s">
        <v>9360</v>
      </c>
      <c r="C8594"/>
      <c r="D8594"/>
      <c r="E8594" t="s">
        <v>9481</v>
      </c>
      <c r="F8594" s="67"/>
      <c r="G8594" s="67"/>
      <c r="H8594" s="67"/>
    </row>
    <row r="8595" spans="1:8" s="2" customFormat="1" x14ac:dyDescent="0.25">
      <c r="A8595" t="s">
        <v>179</v>
      </c>
      <c r="B8595" t="s">
        <v>9360</v>
      </c>
      <c r="C8595"/>
      <c r="D8595"/>
      <c r="E8595" t="s">
        <v>9482</v>
      </c>
      <c r="F8595" s="67"/>
      <c r="G8595" s="67"/>
      <c r="H8595" s="67"/>
    </row>
    <row r="8596" spans="1:8" s="2" customFormat="1" x14ac:dyDescent="0.25">
      <c r="A8596" t="s">
        <v>179</v>
      </c>
      <c r="B8596" t="s">
        <v>9360</v>
      </c>
      <c r="C8596"/>
      <c r="D8596"/>
      <c r="E8596" t="s">
        <v>9483</v>
      </c>
      <c r="F8596" s="67"/>
      <c r="G8596" s="67"/>
      <c r="H8596" s="67"/>
    </row>
    <row r="8597" spans="1:8" s="2" customFormat="1" x14ac:dyDescent="0.25">
      <c r="A8597" t="s">
        <v>179</v>
      </c>
      <c r="B8597" t="s">
        <v>9360</v>
      </c>
      <c r="C8597"/>
      <c r="D8597"/>
      <c r="E8597" t="s">
        <v>9484</v>
      </c>
      <c r="F8597" s="67"/>
      <c r="G8597" s="67"/>
      <c r="H8597" s="67"/>
    </row>
    <row r="8598" spans="1:8" s="2" customFormat="1" x14ac:dyDescent="0.25">
      <c r="A8598" t="s">
        <v>179</v>
      </c>
      <c r="B8598" t="s">
        <v>9360</v>
      </c>
      <c r="C8598"/>
      <c r="D8598"/>
      <c r="E8598" t="s">
        <v>9485</v>
      </c>
      <c r="F8598" s="67"/>
      <c r="G8598" s="67"/>
      <c r="H8598" s="67"/>
    </row>
    <row r="8599" spans="1:8" s="2" customFormat="1" x14ac:dyDescent="0.25">
      <c r="A8599" t="s">
        <v>179</v>
      </c>
      <c r="B8599" t="s">
        <v>9360</v>
      </c>
      <c r="C8599"/>
      <c r="D8599"/>
      <c r="E8599" t="s">
        <v>9486</v>
      </c>
      <c r="F8599" s="67"/>
      <c r="G8599" s="67"/>
      <c r="H8599" s="67"/>
    </row>
    <row r="8600" spans="1:8" s="2" customFormat="1" x14ac:dyDescent="0.25">
      <c r="A8600" t="s">
        <v>179</v>
      </c>
      <c r="B8600" t="s">
        <v>9360</v>
      </c>
      <c r="C8600"/>
      <c r="D8600"/>
      <c r="E8600" t="s">
        <v>9487</v>
      </c>
      <c r="F8600" s="67"/>
      <c r="G8600" s="67"/>
      <c r="H8600" s="67"/>
    </row>
    <row r="8601" spans="1:8" s="2" customFormat="1" x14ac:dyDescent="0.25">
      <c r="A8601" t="s">
        <v>179</v>
      </c>
      <c r="B8601" t="s">
        <v>9360</v>
      </c>
      <c r="C8601"/>
      <c r="D8601"/>
      <c r="E8601" t="s">
        <v>9488</v>
      </c>
      <c r="F8601" s="67"/>
      <c r="G8601" s="67"/>
      <c r="H8601" s="67"/>
    </row>
    <row r="8602" spans="1:8" s="2" customFormat="1" x14ac:dyDescent="0.25">
      <c r="A8602" t="s">
        <v>179</v>
      </c>
      <c r="B8602" t="s">
        <v>9360</v>
      </c>
      <c r="C8602"/>
      <c r="D8602"/>
      <c r="E8602" t="s">
        <v>9489</v>
      </c>
      <c r="F8602" s="67"/>
      <c r="G8602" s="67"/>
      <c r="H8602" s="67"/>
    </row>
    <row r="8603" spans="1:8" s="2" customFormat="1" x14ac:dyDescent="0.25">
      <c r="A8603" t="s">
        <v>179</v>
      </c>
      <c r="B8603" t="s">
        <v>9360</v>
      </c>
      <c r="C8603"/>
      <c r="D8603"/>
      <c r="E8603" t="s">
        <v>9490</v>
      </c>
      <c r="F8603" s="67"/>
      <c r="G8603" s="67"/>
      <c r="H8603" s="67"/>
    </row>
    <row r="8604" spans="1:8" s="2" customFormat="1" x14ac:dyDescent="0.25">
      <c r="A8604" t="s">
        <v>179</v>
      </c>
      <c r="B8604" t="s">
        <v>9360</v>
      </c>
      <c r="C8604"/>
      <c r="D8604"/>
      <c r="E8604" t="s">
        <v>9491</v>
      </c>
      <c r="F8604" s="67"/>
      <c r="G8604" s="67"/>
      <c r="H8604" s="67"/>
    </row>
    <row r="8605" spans="1:8" s="2" customFormat="1" x14ac:dyDescent="0.25">
      <c r="A8605" t="s">
        <v>179</v>
      </c>
      <c r="B8605" t="s">
        <v>9360</v>
      </c>
      <c r="C8605"/>
      <c r="D8605"/>
      <c r="E8605" t="s">
        <v>9492</v>
      </c>
      <c r="F8605" s="67"/>
      <c r="G8605" s="67"/>
      <c r="H8605" s="67"/>
    </row>
    <row r="8606" spans="1:8" s="2" customFormat="1" x14ac:dyDescent="0.25">
      <c r="A8606" t="s">
        <v>179</v>
      </c>
      <c r="B8606" t="s">
        <v>9360</v>
      </c>
      <c r="C8606"/>
      <c r="D8606"/>
      <c r="E8606" t="s">
        <v>9493</v>
      </c>
      <c r="F8606" s="67"/>
      <c r="G8606" s="67"/>
      <c r="H8606" s="67"/>
    </row>
    <row r="8607" spans="1:8" s="2" customFormat="1" x14ac:dyDescent="0.25">
      <c r="A8607" t="s">
        <v>179</v>
      </c>
      <c r="B8607" t="s">
        <v>9360</v>
      </c>
      <c r="C8607"/>
      <c r="D8607"/>
      <c r="E8607" t="s">
        <v>9494</v>
      </c>
      <c r="F8607" s="67"/>
      <c r="G8607" s="67"/>
      <c r="H8607" s="67"/>
    </row>
    <row r="8608" spans="1:8" s="2" customFormat="1" x14ac:dyDescent="0.25">
      <c r="A8608" t="s">
        <v>179</v>
      </c>
      <c r="B8608" t="s">
        <v>9360</v>
      </c>
      <c r="C8608"/>
      <c r="D8608"/>
      <c r="E8608" t="s">
        <v>9495</v>
      </c>
      <c r="F8608" s="67"/>
      <c r="G8608" s="67"/>
      <c r="H8608" s="67"/>
    </row>
    <row r="8609" spans="1:8" s="2" customFormat="1" x14ac:dyDescent="0.25">
      <c r="A8609" t="s">
        <v>179</v>
      </c>
      <c r="B8609" t="s">
        <v>9360</v>
      </c>
      <c r="C8609"/>
      <c r="D8609"/>
      <c r="E8609" t="s">
        <v>9496</v>
      </c>
      <c r="F8609" s="67"/>
      <c r="G8609" s="67"/>
      <c r="H8609" s="67"/>
    </row>
    <row r="8610" spans="1:8" s="2" customFormat="1" x14ac:dyDescent="0.25">
      <c r="A8610" t="s">
        <v>179</v>
      </c>
      <c r="B8610" t="s">
        <v>9360</v>
      </c>
      <c r="C8610"/>
      <c r="D8610"/>
      <c r="E8610" t="s">
        <v>9497</v>
      </c>
      <c r="F8610" s="67"/>
      <c r="G8610" s="67"/>
      <c r="H8610" s="67"/>
    </row>
    <row r="8611" spans="1:8" s="2" customFormat="1" x14ac:dyDescent="0.25">
      <c r="A8611" t="s">
        <v>179</v>
      </c>
      <c r="B8611" t="s">
        <v>9360</v>
      </c>
      <c r="C8611"/>
      <c r="D8611"/>
      <c r="E8611" t="s">
        <v>9498</v>
      </c>
      <c r="F8611" s="67"/>
      <c r="G8611" s="67"/>
      <c r="H8611" s="67"/>
    </row>
    <row r="8612" spans="1:8" s="2" customFormat="1" x14ac:dyDescent="0.25">
      <c r="A8612" t="s">
        <v>179</v>
      </c>
      <c r="B8612" t="s">
        <v>9360</v>
      </c>
      <c r="C8612"/>
      <c r="D8612"/>
      <c r="E8612" t="s">
        <v>9499</v>
      </c>
      <c r="F8612" s="67"/>
      <c r="G8612" s="67"/>
      <c r="H8612" s="67"/>
    </row>
    <row r="8613" spans="1:8" s="2" customFormat="1" x14ac:dyDescent="0.25">
      <c r="A8613" t="s">
        <v>179</v>
      </c>
      <c r="B8613" t="s">
        <v>9360</v>
      </c>
      <c r="C8613"/>
      <c r="D8613"/>
      <c r="E8613" t="s">
        <v>9500</v>
      </c>
      <c r="F8613" s="67"/>
      <c r="G8613" s="67"/>
      <c r="H8613" s="67"/>
    </row>
    <row r="8614" spans="1:8" s="2" customFormat="1" x14ac:dyDescent="0.25">
      <c r="A8614" t="s">
        <v>179</v>
      </c>
      <c r="B8614" t="s">
        <v>9360</v>
      </c>
      <c r="C8614"/>
      <c r="D8614"/>
      <c r="E8614" t="s">
        <v>9501</v>
      </c>
      <c r="F8614" s="67"/>
      <c r="G8614" s="67"/>
      <c r="H8614" s="67"/>
    </row>
    <row r="8615" spans="1:8" s="2" customFormat="1" x14ac:dyDescent="0.25">
      <c r="A8615" t="s">
        <v>179</v>
      </c>
      <c r="B8615" t="s">
        <v>9502</v>
      </c>
      <c r="C8615"/>
      <c r="D8615"/>
      <c r="E8615" t="s">
        <v>9503</v>
      </c>
      <c r="F8615" s="67"/>
      <c r="G8615" s="67"/>
      <c r="H8615" s="67"/>
    </row>
    <row r="8616" spans="1:8" s="2" customFormat="1" x14ac:dyDescent="0.25">
      <c r="A8616" t="s">
        <v>179</v>
      </c>
      <c r="B8616" t="s">
        <v>9502</v>
      </c>
      <c r="C8616"/>
      <c r="D8616"/>
      <c r="E8616" t="s">
        <v>9504</v>
      </c>
      <c r="F8616" s="67"/>
      <c r="G8616" s="67"/>
      <c r="H8616" s="67"/>
    </row>
    <row r="8617" spans="1:8" s="2" customFormat="1" x14ac:dyDescent="0.25">
      <c r="A8617" t="s">
        <v>179</v>
      </c>
      <c r="B8617" t="s">
        <v>9502</v>
      </c>
      <c r="C8617"/>
      <c r="D8617"/>
      <c r="E8617" t="s">
        <v>9505</v>
      </c>
      <c r="F8617" s="67"/>
      <c r="G8617" s="67"/>
      <c r="H8617" s="67"/>
    </row>
    <row r="8618" spans="1:8" s="2" customFormat="1" x14ac:dyDescent="0.25">
      <c r="A8618" t="s">
        <v>179</v>
      </c>
      <c r="B8618" t="s">
        <v>9502</v>
      </c>
      <c r="C8618"/>
      <c r="D8618"/>
      <c r="E8618" t="s">
        <v>9506</v>
      </c>
      <c r="F8618" s="67"/>
      <c r="G8618" s="67"/>
      <c r="H8618" s="67"/>
    </row>
    <row r="8619" spans="1:8" s="2" customFormat="1" x14ac:dyDescent="0.25">
      <c r="A8619" t="s">
        <v>179</v>
      </c>
      <c r="B8619" t="s">
        <v>9502</v>
      </c>
      <c r="C8619"/>
      <c r="D8619"/>
      <c r="E8619" t="s">
        <v>9507</v>
      </c>
      <c r="F8619" s="67"/>
      <c r="G8619" s="67"/>
      <c r="H8619" s="67"/>
    </row>
    <row r="8620" spans="1:8" s="2" customFormat="1" x14ac:dyDescent="0.25">
      <c r="A8620" t="s">
        <v>179</v>
      </c>
      <c r="B8620" t="s">
        <v>9502</v>
      </c>
      <c r="C8620"/>
      <c r="D8620"/>
      <c r="E8620" t="s">
        <v>9508</v>
      </c>
      <c r="F8620" s="67"/>
      <c r="G8620" s="67"/>
      <c r="H8620" s="67"/>
    </row>
    <row r="8621" spans="1:8" s="2" customFormat="1" x14ac:dyDescent="0.25">
      <c r="A8621" t="s">
        <v>179</v>
      </c>
      <c r="B8621" t="s">
        <v>9502</v>
      </c>
      <c r="C8621"/>
      <c r="D8621"/>
      <c r="E8621" t="s">
        <v>9509</v>
      </c>
      <c r="F8621" s="67"/>
      <c r="G8621" s="67"/>
      <c r="H8621" s="67"/>
    </row>
    <row r="8622" spans="1:8" s="2" customFormat="1" x14ac:dyDescent="0.25">
      <c r="A8622" t="s">
        <v>179</v>
      </c>
      <c r="B8622" t="s">
        <v>9502</v>
      </c>
      <c r="C8622"/>
      <c r="D8622"/>
      <c r="E8622" t="s">
        <v>9510</v>
      </c>
      <c r="F8622" s="67"/>
      <c r="G8622" s="67"/>
      <c r="H8622" s="67"/>
    </row>
    <row r="8623" spans="1:8" s="2" customFormat="1" x14ac:dyDescent="0.25">
      <c r="A8623" t="s">
        <v>179</v>
      </c>
      <c r="B8623" t="s">
        <v>9502</v>
      </c>
      <c r="C8623"/>
      <c r="D8623"/>
      <c r="E8623" t="s">
        <v>9511</v>
      </c>
      <c r="F8623" s="67"/>
      <c r="G8623" s="67"/>
      <c r="H8623" s="67"/>
    </row>
    <row r="8624" spans="1:8" s="2" customFormat="1" x14ac:dyDescent="0.25">
      <c r="A8624" t="s">
        <v>179</v>
      </c>
      <c r="B8624" t="s">
        <v>9502</v>
      </c>
      <c r="C8624"/>
      <c r="D8624"/>
      <c r="E8624" t="s">
        <v>9512</v>
      </c>
      <c r="F8624" s="67"/>
      <c r="G8624" s="67"/>
      <c r="H8624" s="67"/>
    </row>
    <row r="8625" spans="1:8" s="2" customFormat="1" x14ac:dyDescent="0.25">
      <c r="A8625" t="s">
        <v>179</v>
      </c>
      <c r="B8625" t="s">
        <v>9502</v>
      </c>
      <c r="C8625"/>
      <c r="D8625"/>
      <c r="E8625" t="s">
        <v>9513</v>
      </c>
      <c r="F8625" s="67"/>
      <c r="G8625" s="67"/>
      <c r="H8625" s="67"/>
    </row>
    <row r="8626" spans="1:8" s="2" customFormat="1" x14ac:dyDescent="0.25">
      <c r="A8626" t="s">
        <v>179</v>
      </c>
      <c r="B8626" t="s">
        <v>9502</v>
      </c>
      <c r="C8626"/>
      <c r="D8626"/>
      <c r="E8626" t="s">
        <v>9514</v>
      </c>
      <c r="F8626" s="67"/>
      <c r="G8626" s="67"/>
      <c r="H8626" s="67"/>
    </row>
    <row r="8627" spans="1:8" s="2" customFormat="1" x14ac:dyDescent="0.25">
      <c r="A8627" t="s">
        <v>179</v>
      </c>
      <c r="B8627" t="s">
        <v>9502</v>
      </c>
      <c r="C8627"/>
      <c r="D8627"/>
      <c r="E8627" t="s">
        <v>9515</v>
      </c>
      <c r="F8627" s="67"/>
      <c r="G8627" s="67"/>
      <c r="H8627" s="67"/>
    </row>
    <row r="8628" spans="1:8" s="2" customFormat="1" x14ac:dyDescent="0.25">
      <c r="A8628" t="s">
        <v>179</v>
      </c>
      <c r="B8628" t="s">
        <v>9502</v>
      </c>
      <c r="C8628"/>
      <c r="D8628"/>
      <c r="E8628" t="s">
        <v>9516</v>
      </c>
      <c r="F8628" s="67"/>
      <c r="G8628" s="67"/>
      <c r="H8628" s="67"/>
    </row>
    <row r="8629" spans="1:8" s="2" customFormat="1" x14ac:dyDescent="0.25">
      <c r="A8629" t="s">
        <v>179</v>
      </c>
      <c r="B8629" t="s">
        <v>9502</v>
      </c>
      <c r="C8629"/>
      <c r="D8629"/>
      <c r="E8629" t="s">
        <v>9517</v>
      </c>
      <c r="F8629" s="67"/>
      <c r="G8629" s="67"/>
      <c r="H8629" s="67"/>
    </row>
    <row r="8630" spans="1:8" s="2" customFormat="1" x14ac:dyDescent="0.25">
      <c r="A8630" t="s">
        <v>179</v>
      </c>
      <c r="B8630" t="s">
        <v>9502</v>
      </c>
      <c r="C8630"/>
      <c r="D8630"/>
      <c r="E8630" t="s">
        <v>9518</v>
      </c>
      <c r="F8630" s="67"/>
      <c r="G8630" s="67"/>
      <c r="H8630" s="67"/>
    </row>
    <row r="8631" spans="1:8" s="2" customFormat="1" x14ac:dyDescent="0.25">
      <c r="A8631" t="s">
        <v>179</v>
      </c>
      <c r="B8631" t="s">
        <v>9502</v>
      </c>
      <c r="C8631"/>
      <c r="D8631"/>
      <c r="E8631" t="s">
        <v>9519</v>
      </c>
      <c r="F8631" s="67"/>
      <c r="G8631" s="67"/>
      <c r="H8631" s="67"/>
    </row>
    <row r="8632" spans="1:8" s="2" customFormat="1" x14ac:dyDescent="0.25">
      <c r="A8632" t="s">
        <v>179</v>
      </c>
      <c r="B8632" t="s">
        <v>9502</v>
      </c>
      <c r="C8632"/>
      <c r="D8632"/>
      <c r="E8632" t="s">
        <v>9520</v>
      </c>
      <c r="F8632" s="67"/>
      <c r="G8632" s="67"/>
      <c r="H8632" s="67"/>
    </row>
    <row r="8633" spans="1:8" s="2" customFormat="1" x14ac:dyDescent="0.25">
      <c r="A8633" t="s">
        <v>179</v>
      </c>
      <c r="B8633" t="s">
        <v>9502</v>
      </c>
      <c r="C8633"/>
      <c r="D8633"/>
      <c r="E8633" t="s">
        <v>9521</v>
      </c>
      <c r="F8633" s="67"/>
      <c r="G8633" s="67"/>
      <c r="H8633" s="67"/>
    </row>
    <row r="8634" spans="1:8" s="2" customFormat="1" x14ac:dyDescent="0.25">
      <c r="A8634" t="s">
        <v>179</v>
      </c>
      <c r="B8634" t="s">
        <v>9502</v>
      </c>
      <c r="C8634"/>
      <c r="D8634"/>
      <c r="E8634" t="s">
        <v>9522</v>
      </c>
      <c r="F8634" s="67"/>
      <c r="G8634" s="67"/>
      <c r="H8634" s="67"/>
    </row>
    <row r="8635" spans="1:8" s="2" customFormat="1" x14ac:dyDescent="0.25">
      <c r="A8635" t="s">
        <v>179</v>
      </c>
      <c r="B8635" t="s">
        <v>9502</v>
      </c>
      <c r="C8635"/>
      <c r="D8635"/>
      <c r="E8635" t="s">
        <v>9523</v>
      </c>
      <c r="F8635" s="67"/>
      <c r="G8635" s="67"/>
      <c r="H8635" s="67"/>
    </row>
    <row r="8636" spans="1:8" s="2" customFormat="1" x14ac:dyDescent="0.25">
      <c r="A8636" t="s">
        <v>179</v>
      </c>
      <c r="B8636" t="s">
        <v>9502</v>
      </c>
      <c r="C8636"/>
      <c r="D8636"/>
      <c r="E8636" t="s">
        <v>9524</v>
      </c>
      <c r="F8636" s="67"/>
      <c r="G8636" s="67"/>
      <c r="H8636" s="67"/>
    </row>
    <row r="8637" spans="1:8" s="2" customFormat="1" x14ac:dyDescent="0.25">
      <c r="A8637" t="s">
        <v>179</v>
      </c>
      <c r="B8637" t="s">
        <v>9502</v>
      </c>
      <c r="C8637"/>
      <c r="D8637"/>
      <c r="E8637" t="s">
        <v>9525</v>
      </c>
      <c r="F8637" s="67"/>
      <c r="G8637" s="67"/>
      <c r="H8637" s="67"/>
    </row>
    <row r="8638" spans="1:8" s="2" customFormat="1" x14ac:dyDescent="0.25">
      <c r="A8638" t="s">
        <v>179</v>
      </c>
      <c r="B8638" t="s">
        <v>9502</v>
      </c>
      <c r="C8638"/>
      <c r="D8638"/>
      <c r="E8638" t="s">
        <v>9526</v>
      </c>
      <c r="F8638" s="67"/>
      <c r="G8638" s="67"/>
      <c r="H8638" s="67"/>
    </row>
    <row r="8639" spans="1:8" s="2" customFormat="1" x14ac:dyDescent="0.25">
      <c r="A8639" t="s">
        <v>179</v>
      </c>
      <c r="B8639" t="s">
        <v>9502</v>
      </c>
      <c r="C8639"/>
      <c r="D8639"/>
      <c r="E8639" t="s">
        <v>9527</v>
      </c>
      <c r="F8639" s="67"/>
      <c r="G8639" s="67"/>
      <c r="H8639" s="67"/>
    </row>
    <row r="8640" spans="1:8" s="2" customFormat="1" x14ac:dyDescent="0.25">
      <c r="A8640" t="s">
        <v>179</v>
      </c>
      <c r="B8640" t="s">
        <v>9502</v>
      </c>
      <c r="C8640"/>
      <c r="D8640"/>
      <c r="E8640" t="s">
        <v>9528</v>
      </c>
      <c r="F8640" s="67"/>
      <c r="G8640" s="67"/>
      <c r="H8640" s="67"/>
    </row>
    <row r="8641" spans="1:8" s="2" customFormat="1" x14ac:dyDescent="0.25">
      <c r="A8641" t="s">
        <v>179</v>
      </c>
      <c r="B8641" t="s">
        <v>9502</v>
      </c>
      <c r="C8641"/>
      <c r="D8641"/>
      <c r="E8641" t="s">
        <v>9529</v>
      </c>
      <c r="F8641" s="67"/>
      <c r="G8641" s="67"/>
      <c r="H8641" s="67"/>
    </row>
    <row r="8642" spans="1:8" s="2" customFormat="1" x14ac:dyDescent="0.25">
      <c r="A8642" t="s">
        <v>179</v>
      </c>
      <c r="B8642" t="s">
        <v>9502</v>
      </c>
      <c r="C8642"/>
      <c r="D8642"/>
      <c r="E8642" t="s">
        <v>9530</v>
      </c>
      <c r="F8642" s="67"/>
      <c r="G8642" s="67"/>
      <c r="H8642" s="67"/>
    </row>
    <row r="8643" spans="1:8" s="2" customFormat="1" x14ac:dyDescent="0.25">
      <c r="A8643" t="s">
        <v>179</v>
      </c>
      <c r="B8643" t="s">
        <v>9502</v>
      </c>
      <c r="C8643"/>
      <c r="D8643"/>
      <c r="E8643" t="s">
        <v>9531</v>
      </c>
      <c r="F8643" s="67"/>
      <c r="G8643" s="67"/>
      <c r="H8643" s="67"/>
    </row>
    <row r="8644" spans="1:8" s="2" customFormat="1" x14ac:dyDescent="0.25">
      <c r="A8644" t="s">
        <v>179</v>
      </c>
      <c r="B8644" t="s">
        <v>9502</v>
      </c>
      <c r="C8644"/>
      <c r="D8644"/>
      <c r="E8644" t="s">
        <v>9532</v>
      </c>
      <c r="F8644" s="67"/>
      <c r="G8644" s="67"/>
      <c r="H8644" s="67"/>
    </row>
    <row r="8645" spans="1:8" s="2" customFormat="1" x14ac:dyDescent="0.25">
      <c r="A8645" t="s">
        <v>179</v>
      </c>
      <c r="B8645" t="s">
        <v>9502</v>
      </c>
      <c r="C8645"/>
      <c r="D8645"/>
      <c r="E8645" t="s">
        <v>9533</v>
      </c>
      <c r="F8645" s="67"/>
      <c r="G8645" s="67"/>
      <c r="H8645" s="67"/>
    </row>
    <row r="8646" spans="1:8" s="2" customFormat="1" x14ac:dyDescent="0.25">
      <c r="A8646" t="s">
        <v>179</v>
      </c>
      <c r="B8646" t="s">
        <v>9502</v>
      </c>
      <c r="C8646"/>
      <c r="D8646"/>
      <c r="E8646" t="s">
        <v>9534</v>
      </c>
      <c r="F8646" s="67"/>
      <c r="G8646" s="67"/>
      <c r="H8646" s="67"/>
    </row>
    <row r="8647" spans="1:8" s="2" customFormat="1" x14ac:dyDescent="0.25">
      <c r="A8647" t="s">
        <v>179</v>
      </c>
      <c r="B8647" t="s">
        <v>9502</v>
      </c>
      <c r="C8647"/>
      <c r="D8647"/>
      <c r="E8647" t="s">
        <v>9535</v>
      </c>
      <c r="F8647" s="67"/>
      <c r="G8647" s="67"/>
      <c r="H8647" s="67"/>
    </row>
    <row r="8648" spans="1:8" s="2" customFormat="1" x14ac:dyDescent="0.25">
      <c r="A8648" t="s">
        <v>179</v>
      </c>
      <c r="B8648" t="s">
        <v>9502</v>
      </c>
      <c r="C8648"/>
      <c r="D8648"/>
      <c r="E8648" t="s">
        <v>9536</v>
      </c>
      <c r="F8648" s="67"/>
      <c r="G8648" s="67"/>
      <c r="H8648" s="67"/>
    </row>
    <row r="8649" spans="1:8" s="2" customFormat="1" x14ac:dyDescent="0.25">
      <c r="A8649" t="s">
        <v>179</v>
      </c>
      <c r="B8649" t="s">
        <v>9502</v>
      </c>
      <c r="C8649"/>
      <c r="D8649"/>
      <c r="E8649" t="s">
        <v>9537</v>
      </c>
      <c r="F8649" s="67"/>
      <c r="G8649" s="67"/>
      <c r="H8649" s="67"/>
    </row>
    <row r="8650" spans="1:8" s="2" customFormat="1" x14ac:dyDescent="0.25">
      <c r="A8650" t="s">
        <v>179</v>
      </c>
      <c r="B8650" t="s">
        <v>9502</v>
      </c>
      <c r="C8650"/>
      <c r="D8650"/>
      <c r="E8650" t="s">
        <v>9538</v>
      </c>
      <c r="F8650" s="67"/>
      <c r="G8650" s="67"/>
      <c r="H8650" s="67"/>
    </row>
    <row r="8651" spans="1:8" s="2" customFormat="1" x14ac:dyDescent="0.25">
      <c r="A8651" t="s">
        <v>179</v>
      </c>
      <c r="B8651" t="s">
        <v>9502</v>
      </c>
      <c r="C8651"/>
      <c r="D8651"/>
      <c r="E8651" t="s">
        <v>9539</v>
      </c>
      <c r="F8651" s="67"/>
      <c r="G8651" s="67"/>
      <c r="H8651" s="67"/>
    </row>
    <row r="8652" spans="1:8" s="2" customFormat="1" x14ac:dyDescent="0.25">
      <c r="A8652" t="s">
        <v>179</v>
      </c>
      <c r="B8652" t="s">
        <v>9502</v>
      </c>
      <c r="C8652"/>
      <c r="D8652"/>
      <c r="E8652" t="s">
        <v>9540</v>
      </c>
      <c r="F8652" s="67"/>
      <c r="G8652" s="67"/>
      <c r="H8652" s="67"/>
    </row>
    <row r="8653" spans="1:8" s="2" customFormat="1" x14ac:dyDescent="0.25">
      <c r="A8653" t="s">
        <v>179</v>
      </c>
      <c r="B8653" t="s">
        <v>9502</v>
      </c>
      <c r="C8653"/>
      <c r="D8653"/>
      <c r="E8653" t="s">
        <v>9541</v>
      </c>
      <c r="F8653" s="67"/>
      <c r="G8653" s="67"/>
      <c r="H8653" s="67"/>
    </row>
    <row r="8654" spans="1:8" s="2" customFormat="1" x14ac:dyDescent="0.25">
      <c r="A8654" t="s">
        <v>179</v>
      </c>
      <c r="B8654" t="s">
        <v>9502</v>
      </c>
      <c r="C8654"/>
      <c r="D8654"/>
      <c r="E8654" t="s">
        <v>9542</v>
      </c>
      <c r="F8654" s="67"/>
      <c r="G8654" s="67"/>
      <c r="H8654" s="67"/>
    </row>
    <row r="8655" spans="1:8" s="2" customFormat="1" x14ac:dyDescent="0.25">
      <c r="A8655" t="s">
        <v>179</v>
      </c>
      <c r="B8655" t="s">
        <v>9502</v>
      </c>
      <c r="C8655"/>
      <c r="D8655"/>
      <c r="E8655" t="s">
        <v>9543</v>
      </c>
      <c r="F8655" s="67"/>
      <c r="G8655" s="67"/>
      <c r="H8655" s="67"/>
    </row>
    <row r="8656" spans="1:8" s="2" customFormat="1" x14ac:dyDescent="0.25">
      <c r="A8656" t="s">
        <v>179</v>
      </c>
      <c r="B8656" t="s">
        <v>9502</v>
      </c>
      <c r="C8656"/>
      <c r="D8656"/>
      <c r="E8656" t="s">
        <v>9544</v>
      </c>
      <c r="F8656" s="67"/>
      <c r="G8656" s="67"/>
      <c r="H8656" s="67"/>
    </row>
    <row r="8657" spans="1:8" s="2" customFormat="1" x14ac:dyDescent="0.25">
      <c r="A8657" t="s">
        <v>179</v>
      </c>
      <c r="B8657" t="s">
        <v>9502</v>
      </c>
      <c r="C8657"/>
      <c r="D8657"/>
      <c r="E8657" t="s">
        <v>9545</v>
      </c>
      <c r="F8657" s="67"/>
      <c r="G8657" s="67"/>
      <c r="H8657" s="67"/>
    </row>
    <row r="8658" spans="1:8" s="2" customFormat="1" x14ac:dyDescent="0.25">
      <c r="A8658" t="s">
        <v>179</v>
      </c>
      <c r="B8658" t="s">
        <v>9502</v>
      </c>
      <c r="C8658"/>
      <c r="D8658"/>
      <c r="E8658" t="s">
        <v>9546</v>
      </c>
      <c r="F8658" s="67"/>
      <c r="G8658" s="67"/>
      <c r="H8658" s="67"/>
    </row>
    <row r="8659" spans="1:8" s="2" customFormat="1" x14ac:dyDescent="0.25">
      <c r="A8659" t="s">
        <v>179</v>
      </c>
      <c r="B8659" t="s">
        <v>9502</v>
      </c>
      <c r="C8659"/>
      <c r="D8659"/>
      <c r="E8659" t="s">
        <v>4601</v>
      </c>
      <c r="F8659" s="67"/>
      <c r="G8659" s="67"/>
      <c r="H8659" s="67"/>
    </row>
    <row r="8660" spans="1:8" s="2" customFormat="1" x14ac:dyDescent="0.25">
      <c r="A8660" t="s">
        <v>179</v>
      </c>
      <c r="B8660" t="s">
        <v>9502</v>
      </c>
      <c r="C8660"/>
      <c r="D8660"/>
      <c r="E8660" t="s">
        <v>9547</v>
      </c>
      <c r="F8660" s="67"/>
      <c r="G8660" s="67"/>
      <c r="H8660" s="67"/>
    </row>
    <row r="8661" spans="1:8" s="2" customFormat="1" x14ac:dyDescent="0.25">
      <c r="A8661" t="s">
        <v>179</v>
      </c>
      <c r="B8661" t="s">
        <v>9502</v>
      </c>
      <c r="C8661"/>
      <c r="D8661"/>
      <c r="E8661" t="s">
        <v>9548</v>
      </c>
      <c r="F8661" s="67"/>
      <c r="G8661" s="67"/>
      <c r="H8661" s="67"/>
    </row>
    <row r="8662" spans="1:8" s="2" customFormat="1" x14ac:dyDescent="0.25">
      <c r="A8662" t="s">
        <v>179</v>
      </c>
      <c r="B8662" t="s">
        <v>9502</v>
      </c>
      <c r="C8662"/>
      <c r="D8662"/>
      <c r="E8662" t="s">
        <v>9549</v>
      </c>
      <c r="F8662" s="67"/>
      <c r="G8662" s="67"/>
      <c r="H8662" s="67"/>
    </row>
    <row r="8663" spans="1:8" s="2" customFormat="1" x14ac:dyDescent="0.25">
      <c r="A8663" t="s">
        <v>179</v>
      </c>
      <c r="B8663" t="s">
        <v>9502</v>
      </c>
      <c r="C8663"/>
      <c r="D8663"/>
      <c r="E8663" t="s">
        <v>9550</v>
      </c>
      <c r="F8663" s="67"/>
      <c r="G8663" s="67"/>
      <c r="H8663" s="67"/>
    </row>
    <row r="8664" spans="1:8" s="2" customFormat="1" x14ac:dyDescent="0.25">
      <c r="A8664" t="s">
        <v>179</v>
      </c>
      <c r="B8664" t="s">
        <v>9502</v>
      </c>
      <c r="C8664"/>
      <c r="D8664"/>
      <c r="E8664" t="s">
        <v>9551</v>
      </c>
      <c r="F8664" s="67"/>
      <c r="G8664" s="67"/>
      <c r="H8664" s="67"/>
    </row>
    <row r="8665" spans="1:8" s="2" customFormat="1" x14ac:dyDescent="0.25">
      <c r="A8665" t="s">
        <v>179</v>
      </c>
      <c r="B8665" t="s">
        <v>9502</v>
      </c>
      <c r="C8665"/>
      <c r="D8665"/>
      <c r="E8665" t="s">
        <v>9552</v>
      </c>
      <c r="F8665" s="67"/>
      <c r="G8665" s="67"/>
      <c r="H8665" s="67"/>
    </row>
    <row r="8666" spans="1:8" s="2" customFormat="1" x14ac:dyDescent="0.25">
      <c r="A8666" t="s">
        <v>179</v>
      </c>
      <c r="B8666" t="s">
        <v>9502</v>
      </c>
      <c r="C8666"/>
      <c r="D8666"/>
      <c r="E8666" t="s">
        <v>9553</v>
      </c>
      <c r="F8666" s="67"/>
      <c r="G8666" s="67"/>
      <c r="H8666" s="67"/>
    </row>
    <row r="8667" spans="1:8" s="2" customFormat="1" x14ac:dyDescent="0.25">
      <c r="A8667" t="s">
        <v>179</v>
      </c>
      <c r="B8667" t="s">
        <v>9502</v>
      </c>
      <c r="C8667"/>
      <c r="D8667"/>
      <c r="E8667" t="s">
        <v>9554</v>
      </c>
      <c r="F8667" s="67"/>
      <c r="G8667" s="67"/>
      <c r="H8667" s="67"/>
    </row>
    <row r="8668" spans="1:8" s="2" customFormat="1" x14ac:dyDescent="0.25">
      <c r="A8668" t="s">
        <v>179</v>
      </c>
      <c r="B8668" t="s">
        <v>9502</v>
      </c>
      <c r="C8668"/>
      <c r="D8668"/>
      <c r="E8668" t="s">
        <v>9555</v>
      </c>
      <c r="F8668" s="67"/>
      <c r="G8668" s="67"/>
      <c r="H8668" s="67"/>
    </row>
    <row r="8669" spans="1:8" s="2" customFormat="1" x14ac:dyDescent="0.25">
      <c r="A8669" t="s">
        <v>179</v>
      </c>
      <c r="B8669" t="s">
        <v>9502</v>
      </c>
      <c r="C8669"/>
      <c r="D8669"/>
      <c r="E8669" t="s">
        <v>9556</v>
      </c>
      <c r="F8669" s="67"/>
      <c r="G8669" s="67"/>
      <c r="H8669" s="67"/>
    </row>
    <row r="8670" spans="1:8" s="2" customFormat="1" x14ac:dyDescent="0.25">
      <c r="A8670" t="s">
        <v>179</v>
      </c>
      <c r="B8670" t="s">
        <v>9502</v>
      </c>
      <c r="C8670"/>
      <c r="D8670"/>
      <c r="E8670" t="s">
        <v>5869</v>
      </c>
      <c r="F8670" s="67"/>
      <c r="G8670" s="67"/>
      <c r="H8670" s="67"/>
    </row>
    <row r="8671" spans="1:8" s="2" customFormat="1" x14ac:dyDescent="0.25">
      <c r="A8671" t="s">
        <v>179</v>
      </c>
      <c r="B8671" t="s">
        <v>9502</v>
      </c>
      <c r="C8671"/>
      <c r="D8671"/>
      <c r="E8671" t="s">
        <v>9557</v>
      </c>
      <c r="F8671" s="67"/>
      <c r="G8671" s="67"/>
      <c r="H8671" s="67"/>
    </row>
    <row r="8672" spans="1:8" s="2" customFormat="1" x14ac:dyDescent="0.25">
      <c r="A8672" t="s">
        <v>179</v>
      </c>
      <c r="B8672" t="s">
        <v>9502</v>
      </c>
      <c r="C8672"/>
      <c r="D8672"/>
      <c r="E8672" t="s">
        <v>2077</v>
      </c>
      <c r="F8672" s="67"/>
      <c r="G8672" s="67"/>
      <c r="H8672" s="67"/>
    </row>
    <row r="8673" spans="1:8" s="2" customFormat="1" x14ac:dyDescent="0.25">
      <c r="A8673" t="s">
        <v>179</v>
      </c>
      <c r="B8673" t="s">
        <v>9502</v>
      </c>
      <c r="C8673"/>
      <c r="D8673"/>
      <c r="E8673" t="s">
        <v>9558</v>
      </c>
      <c r="F8673" s="67"/>
      <c r="G8673" s="67"/>
      <c r="H8673" s="67"/>
    </row>
    <row r="8674" spans="1:8" s="2" customFormat="1" x14ac:dyDescent="0.25">
      <c r="A8674" t="s">
        <v>179</v>
      </c>
      <c r="B8674" t="s">
        <v>9502</v>
      </c>
      <c r="C8674"/>
      <c r="D8674"/>
      <c r="E8674" t="s">
        <v>9559</v>
      </c>
      <c r="F8674" s="67"/>
      <c r="G8674" s="67"/>
      <c r="H8674" s="67"/>
    </row>
    <row r="8675" spans="1:8" s="2" customFormat="1" x14ac:dyDescent="0.25">
      <c r="A8675" t="s">
        <v>179</v>
      </c>
      <c r="B8675" t="s">
        <v>9502</v>
      </c>
      <c r="C8675"/>
      <c r="D8675"/>
      <c r="E8675" t="s">
        <v>9560</v>
      </c>
      <c r="F8675" s="67"/>
      <c r="G8675" s="67"/>
      <c r="H8675" s="67"/>
    </row>
    <row r="8676" spans="1:8" s="2" customFormat="1" x14ac:dyDescent="0.25">
      <c r="A8676" t="s">
        <v>179</v>
      </c>
      <c r="B8676" t="s">
        <v>9502</v>
      </c>
      <c r="C8676"/>
      <c r="D8676"/>
      <c r="E8676" t="s">
        <v>9561</v>
      </c>
      <c r="F8676" s="67"/>
      <c r="G8676" s="67"/>
      <c r="H8676" s="67"/>
    </row>
    <row r="8677" spans="1:8" s="2" customFormat="1" x14ac:dyDescent="0.25">
      <c r="A8677" t="s">
        <v>179</v>
      </c>
      <c r="B8677" t="s">
        <v>9502</v>
      </c>
      <c r="C8677"/>
      <c r="D8677"/>
      <c r="E8677" t="s">
        <v>9562</v>
      </c>
      <c r="F8677" s="67"/>
      <c r="G8677" s="67"/>
      <c r="H8677" s="67"/>
    </row>
    <row r="8678" spans="1:8" s="2" customFormat="1" x14ac:dyDescent="0.25">
      <c r="A8678" t="s">
        <v>179</v>
      </c>
      <c r="B8678" t="s">
        <v>9502</v>
      </c>
      <c r="C8678"/>
      <c r="D8678"/>
      <c r="E8678" t="s">
        <v>9563</v>
      </c>
      <c r="F8678" s="67"/>
      <c r="G8678" s="67"/>
      <c r="H8678" s="67"/>
    </row>
    <row r="8679" spans="1:8" s="2" customFormat="1" x14ac:dyDescent="0.25">
      <c r="A8679" t="s">
        <v>179</v>
      </c>
      <c r="B8679" t="s">
        <v>9502</v>
      </c>
      <c r="C8679"/>
      <c r="D8679"/>
      <c r="E8679" t="s">
        <v>9564</v>
      </c>
      <c r="F8679" s="67"/>
      <c r="G8679" s="67"/>
      <c r="H8679" s="67"/>
    </row>
    <row r="8680" spans="1:8" s="2" customFormat="1" x14ac:dyDescent="0.25">
      <c r="A8680" t="s">
        <v>179</v>
      </c>
      <c r="B8680" t="s">
        <v>9502</v>
      </c>
      <c r="C8680"/>
      <c r="D8680"/>
      <c r="E8680" t="s">
        <v>9565</v>
      </c>
      <c r="F8680" s="67"/>
      <c r="G8680" s="67"/>
      <c r="H8680" s="67"/>
    </row>
    <row r="8681" spans="1:8" s="2" customFormat="1" x14ac:dyDescent="0.25">
      <c r="A8681" t="s">
        <v>179</v>
      </c>
      <c r="B8681" t="s">
        <v>9502</v>
      </c>
      <c r="C8681"/>
      <c r="D8681"/>
      <c r="E8681" t="s">
        <v>9566</v>
      </c>
      <c r="F8681" s="67"/>
      <c r="G8681" s="67"/>
      <c r="H8681" s="67"/>
    </row>
    <row r="8682" spans="1:8" s="2" customFormat="1" x14ac:dyDescent="0.25">
      <c r="A8682" t="s">
        <v>179</v>
      </c>
      <c r="B8682" t="s">
        <v>9502</v>
      </c>
      <c r="C8682"/>
      <c r="D8682"/>
      <c r="E8682" t="s">
        <v>9567</v>
      </c>
      <c r="F8682" s="67"/>
      <c r="G8682" s="67"/>
      <c r="H8682" s="67"/>
    </row>
    <row r="8683" spans="1:8" s="2" customFormat="1" x14ac:dyDescent="0.25">
      <c r="A8683" t="s">
        <v>179</v>
      </c>
      <c r="B8683" t="s">
        <v>9502</v>
      </c>
      <c r="C8683"/>
      <c r="D8683"/>
      <c r="E8683" t="s">
        <v>6963</v>
      </c>
      <c r="F8683" s="67"/>
      <c r="G8683" s="67"/>
      <c r="H8683" s="67"/>
    </row>
    <row r="8684" spans="1:8" s="2" customFormat="1" x14ac:dyDescent="0.25">
      <c r="A8684" t="s">
        <v>179</v>
      </c>
      <c r="B8684" t="s">
        <v>9502</v>
      </c>
      <c r="C8684"/>
      <c r="D8684"/>
      <c r="E8684" t="s">
        <v>9568</v>
      </c>
      <c r="F8684" s="67"/>
      <c r="G8684" s="67"/>
      <c r="H8684" s="67"/>
    </row>
    <row r="8685" spans="1:8" s="2" customFormat="1" x14ac:dyDescent="0.25">
      <c r="A8685" t="s">
        <v>179</v>
      </c>
      <c r="B8685" t="s">
        <v>9502</v>
      </c>
      <c r="C8685"/>
      <c r="D8685"/>
      <c r="E8685" t="s">
        <v>9569</v>
      </c>
      <c r="F8685" s="67"/>
      <c r="G8685" s="67"/>
      <c r="H8685" s="67"/>
    </row>
    <row r="8686" spans="1:8" s="2" customFormat="1" x14ac:dyDescent="0.25">
      <c r="A8686" t="s">
        <v>179</v>
      </c>
      <c r="B8686" t="s">
        <v>9502</v>
      </c>
      <c r="C8686"/>
      <c r="D8686"/>
      <c r="E8686" t="s">
        <v>9570</v>
      </c>
      <c r="F8686" s="67"/>
      <c r="G8686" s="67"/>
      <c r="H8686" s="67"/>
    </row>
    <row r="8687" spans="1:8" s="2" customFormat="1" x14ac:dyDescent="0.25">
      <c r="A8687" t="s">
        <v>179</v>
      </c>
      <c r="B8687" t="s">
        <v>9502</v>
      </c>
      <c r="C8687"/>
      <c r="D8687"/>
      <c r="E8687" t="s">
        <v>9571</v>
      </c>
      <c r="F8687" s="67"/>
      <c r="G8687" s="67"/>
      <c r="H8687" s="67"/>
    </row>
    <row r="8688" spans="1:8" s="2" customFormat="1" x14ac:dyDescent="0.25">
      <c r="A8688" t="s">
        <v>179</v>
      </c>
      <c r="B8688" t="s">
        <v>9502</v>
      </c>
      <c r="C8688"/>
      <c r="D8688"/>
      <c r="E8688" t="s">
        <v>9572</v>
      </c>
      <c r="F8688" s="67"/>
      <c r="G8688" s="67"/>
      <c r="H8688" s="67"/>
    </row>
    <row r="8689" spans="1:8" s="2" customFormat="1" x14ac:dyDescent="0.25">
      <c r="A8689" t="s">
        <v>179</v>
      </c>
      <c r="B8689" t="s">
        <v>9502</v>
      </c>
      <c r="C8689"/>
      <c r="D8689"/>
      <c r="E8689" t="s">
        <v>9573</v>
      </c>
      <c r="F8689" s="67"/>
      <c r="G8689" s="67"/>
      <c r="H8689" s="67"/>
    </row>
    <row r="8690" spans="1:8" s="2" customFormat="1" x14ac:dyDescent="0.25">
      <c r="A8690" t="s">
        <v>179</v>
      </c>
      <c r="B8690" t="s">
        <v>9502</v>
      </c>
      <c r="C8690"/>
      <c r="D8690"/>
      <c r="E8690" t="s">
        <v>9574</v>
      </c>
      <c r="F8690" s="67"/>
      <c r="G8690" s="67"/>
      <c r="H8690" s="67"/>
    </row>
    <row r="8691" spans="1:8" s="2" customFormat="1" x14ac:dyDescent="0.25">
      <c r="A8691" t="s">
        <v>179</v>
      </c>
      <c r="B8691" t="s">
        <v>9502</v>
      </c>
      <c r="C8691"/>
      <c r="D8691"/>
      <c r="E8691" t="s">
        <v>9575</v>
      </c>
      <c r="F8691" s="67"/>
      <c r="G8691" s="67"/>
      <c r="H8691" s="67"/>
    </row>
    <row r="8692" spans="1:8" s="2" customFormat="1" x14ac:dyDescent="0.25">
      <c r="A8692" t="s">
        <v>179</v>
      </c>
      <c r="B8692" t="s">
        <v>9502</v>
      </c>
      <c r="C8692"/>
      <c r="D8692"/>
      <c r="E8692" t="s">
        <v>9576</v>
      </c>
      <c r="F8692" s="67"/>
      <c r="G8692" s="67"/>
      <c r="H8692" s="67"/>
    </row>
    <row r="8693" spans="1:8" s="2" customFormat="1" x14ac:dyDescent="0.25">
      <c r="A8693" t="s">
        <v>179</v>
      </c>
      <c r="B8693" t="s">
        <v>9502</v>
      </c>
      <c r="C8693"/>
      <c r="D8693"/>
      <c r="E8693" t="s">
        <v>4328</v>
      </c>
      <c r="F8693" s="67"/>
      <c r="G8693" s="67"/>
      <c r="H8693" s="67"/>
    </row>
    <row r="8694" spans="1:8" s="2" customFormat="1" x14ac:dyDescent="0.25">
      <c r="A8694" t="s">
        <v>179</v>
      </c>
      <c r="B8694" t="s">
        <v>9502</v>
      </c>
      <c r="C8694"/>
      <c r="D8694"/>
      <c r="E8694" t="s">
        <v>9577</v>
      </c>
      <c r="F8694" s="67"/>
      <c r="G8694" s="67"/>
      <c r="H8694" s="67"/>
    </row>
    <row r="8695" spans="1:8" s="2" customFormat="1" x14ac:dyDescent="0.25">
      <c r="A8695" t="s">
        <v>179</v>
      </c>
      <c r="B8695" t="s">
        <v>9502</v>
      </c>
      <c r="C8695"/>
      <c r="D8695"/>
      <c r="E8695" t="s">
        <v>9578</v>
      </c>
      <c r="F8695" s="67"/>
      <c r="G8695" s="67"/>
      <c r="H8695" s="67"/>
    </row>
    <row r="8696" spans="1:8" s="2" customFormat="1" x14ac:dyDescent="0.25">
      <c r="A8696" t="s">
        <v>179</v>
      </c>
      <c r="B8696" t="s">
        <v>9502</v>
      </c>
      <c r="C8696"/>
      <c r="D8696"/>
      <c r="E8696" t="s">
        <v>9579</v>
      </c>
      <c r="F8696" s="67"/>
      <c r="G8696" s="67"/>
      <c r="H8696" s="67"/>
    </row>
    <row r="8697" spans="1:8" s="2" customFormat="1" x14ac:dyDescent="0.25">
      <c r="A8697" t="s">
        <v>179</v>
      </c>
      <c r="B8697" t="s">
        <v>9502</v>
      </c>
      <c r="C8697"/>
      <c r="D8697"/>
      <c r="E8697" t="s">
        <v>9580</v>
      </c>
      <c r="F8697" s="67"/>
      <c r="G8697" s="67"/>
      <c r="H8697" s="67"/>
    </row>
    <row r="8698" spans="1:8" s="2" customFormat="1" x14ac:dyDescent="0.25">
      <c r="A8698" t="s">
        <v>179</v>
      </c>
      <c r="B8698" t="s">
        <v>9502</v>
      </c>
      <c r="C8698"/>
      <c r="D8698"/>
      <c r="E8698" t="s">
        <v>9581</v>
      </c>
      <c r="F8698" s="67"/>
      <c r="G8698" s="67"/>
      <c r="H8698" s="67"/>
    </row>
    <row r="8699" spans="1:8" s="2" customFormat="1" x14ac:dyDescent="0.25">
      <c r="A8699" t="s">
        <v>179</v>
      </c>
      <c r="B8699" t="s">
        <v>9502</v>
      </c>
      <c r="C8699"/>
      <c r="D8699"/>
      <c r="E8699" t="s">
        <v>9582</v>
      </c>
      <c r="F8699" s="67"/>
      <c r="G8699" s="67"/>
      <c r="H8699" s="67"/>
    </row>
    <row r="8700" spans="1:8" s="2" customFormat="1" x14ac:dyDescent="0.25">
      <c r="A8700" t="s">
        <v>179</v>
      </c>
      <c r="B8700" t="s">
        <v>9502</v>
      </c>
      <c r="C8700"/>
      <c r="D8700"/>
      <c r="E8700" t="s">
        <v>9583</v>
      </c>
      <c r="F8700" s="67"/>
      <c r="G8700" s="67"/>
      <c r="H8700" s="67"/>
    </row>
    <row r="8701" spans="1:8" s="2" customFormat="1" x14ac:dyDescent="0.25">
      <c r="A8701" t="s">
        <v>179</v>
      </c>
      <c r="B8701" t="s">
        <v>9502</v>
      </c>
      <c r="C8701"/>
      <c r="D8701"/>
      <c r="E8701" t="s">
        <v>9584</v>
      </c>
      <c r="F8701" s="67"/>
      <c r="G8701" s="67"/>
      <c r="H8701" s="67"/>
    </row>
    <row r="8702" spans="1:8" s="2" customFormat="1" x14ac:dyDescent="0.25">
      <c r="A8702" t="s">
        <v>179</v>
      </c>
      <c r="B8702" t="s">
        <v>9502</v>
      </c>
      <c r="C8702"/>
      <c r="D8702"/>
      <c r="E8702" t="s">
        <v>9585</v>
      </c>
      <c r="F8702" s="67"/>
      <c r="G8702" s="67"/>
      <c r="H8702" s="67"/>
    </row>
    <row r="8703" spans="1:8" s="2" customFormat="1" x14ac:dyDescent="0.25">
      <c r="A8703" t="s">
        <v>179</v>
      </c>
      <c r="B8703" t="s">
        <v>9502</v>
      </c>
      <c r="C8703"/>
      <c r="D8703"/>
      <c r="E8703" t="s">
        <v>9586</v>
      </c>
      <c r="F8703" s="67"/>
      <c r="G8703" s="67"/>
      <c r="H8703" s="67"/>
    </row>
    <row r="8704" spans="1:8" s="2" customFormat="1" x14ac:dyDescent="0.25">
      <c r="A8704" t="s">
        <v>179</v>
      </c>
      <c r="B8704" t="s">
        <v>9502</v>
      </c>
      <c r="C8704"/>
      <c r="D8704"/>
      <c r="E8704" t="s">
        <v>9587</v>
      </c>
      <c r="F8704" s="67"/>
      <c r="G8704" s="67"/>
      <c r="H8704" s="67"/>
    </row>
    <row r="8705" spans="1:8" s="2" customFormat="1" x14ac:dyDescent="0.25">
      <c r="A8705" t="s">
        <v>179</v>
      </c>
      <c r="B8705" t="s">
        <v>9502</v>
      </c>
      <c r="C8705"/>
      <c r="D8705"/>
      <c r="E8705" t="s">
        <v>9588</v>
      </c>
      <c r="F8705" s="67"/>
      <c r="G8705" s="67"/>
      <c r="H8705" s="67"/>
    </row>
    <row r="8706" spans="1:8" s="2" customFormat="1" x14ac:dyDescent="0.25">
      <c r="A8706" t="s">
        <v>179</v>
      </c>
      <c r="B8706" t="s">
        <v>9502</v>
      </c>
      <c r="C8706"/>
      <c r="D8706"/>
      <c r="E8706" t="s">
        <v>9589</v>
      </c>
      <c r="F8706" s="67"/>
      <c r="G8706" s="67"/>
      <c r="H8706" s="67"/>
    </row>
    <row r="8707" spans="1:8" s="2" customFormat="1" x14ac:dyDescent="0.25">
      <c r="A8707" t="s">
        <v>179</v>
      </c>
      <c r="B8707" t="s">
        <v>9502</v>
      </c>
      <c r="C8707"/>
      <c r="D8707"/>
      <c r="E8707" t="s">
        <v>9590</v>
      </c>
      <c r="F8707" s="67"/>
      <c r="G8707" s="67"/>
      <c r="H8707" s="67"/>
    </row>
    <row r="8708" spans="1:8" s="2" customFormat="1" x14ac:dyDescent="0.25">
      <c r="A8708" t="s">
        <v>179</v>
      </c>
      <c r="B8708" t="s">
        <v>9502</v>
      </c>
      <c r="C8708"/>
      <c r="D8708"/>
      <c r="E8708" t="s">
        <v>9591</v>
      </c>
      <c r="F8708" s="67"/>
      <c r="G8708" s="67"/>
      <c r="H8708" s="67"/>
    </row>
    <row r="8709" spans="1:8" s="2" customFormat="1" x14ac:dyDescent="0.25">
      <c r="A8709" t="s">
        <v>179</v>
      </c>
      <c r="B8709" t="s">
        <v>9502</v>
      </c>
      <c r="C8709"/>
      <c r="D8709"/>
      <c r="E8709" t="s">
        <v>9592</v>
      </c>
      <c r="F8709" s="67"/>
      <c r="G8709" s="67"/>
      <c r="H8709" s="67"/>
    </row>
    <row r="8710" spans="1:8" s="2" customFormat="1" x14ac:dyDescent="0.25">
      <c r="A8710" t="s">
        <v>179</v>
      </c>
      <c r="B8710" t="s">
        <v>9502</v>
      </c>
      <c r="C8710"/>
      <c r="D8710"/>
      <c r="E8710" t="s">
        <v>9593</v>
      </c>
      <c r="F8710" s="67"/>
      <c r="G8710" s="67"/>
      <c r="H8710" s="67"/>
    </row>
    <row r="8711" spans="1:8" s="2" customFormat="1" x14ac:dyDescent="0.25">
      <c r="A8711" t="s">
        <v>179</v>
      </c>
      <c r="B8711" t="s">
        <v>9502</v>
      </c>
      <c r="C8711"/>
      <c r="D8711"/>
      <c r="E8711" t="s">
        <v>9594</v>
      </c>
      <c r="F8711" s="67"/>
      <c r="G8711" s="67"/>
      <c r="H8711" s="67"/>
    </row>
    <row r="8712" spans="1:8" s="2" customFormat="1" x14ac:dyDescent="0.25">
      <c r="A8712" t="s">
        <v>179</v>
      </c>
      <c r="B8712" t="s">
        <v>9502</v>
      </c>
      <c r="C8712"/>
      <c r="D8712"/>
      <c r="E8712" t="s">
        <v>9595</v>
      </c>
      <c r="F8712" s="67"/>
      <c r="G8712" s="67"/>
      <c r="H8712" s="67"/>
    </row>
    <row r="8713" spans="1:8" s="2" customFormat="1" x14ac:dyDescent="0.25">
      <c r="A8713" t="s">
        <v>179</v>
      </c>
      <c r="B8713" t="s">
        <v>9502</v>
      </c>
      <c r="C8713"/>
      <c r="D8713"/>
      <c r="E8713" t="s">
        <v>9596</v>
      </c>
      <c r="F8713" s="67"/>
      <c r="G8713" s="67"/>
      <c r="H8713" s="67"/>
    </row>
    <row r="8714" spans="1:8" s="2" customFormat="1" x14ac:dyDescent="0.25">
      <c r="A8714" t="s">
        <v>179</v>
      </c>
      <c r="B8714" t="s">
        <v>9502</v>
      </c>
      <c r="C8714"/>
      <c r="D8714"/>
      <c r="E8714" t="s">
        <v>9597</v>
      </c>
      <c r="F8714" s="67"/>
      <c r="G8714" s="67"/>
      <c r="H8714" s="67"/>
    </row>
    <row r="8715" spans="1:8" s="2" customFormat="1" x14ac:dyDescent="0.25">
      <c r="A8715" t="s">
        <v>179</v>
      </c>
      <c r="B8715" t="s">
        <v>9502</v>
      </c>
      <c r="C8715"/>
      <c r="D8715"/>
      <c r="E8715" t="s">
        <v>9598</v>
      </c>
      <c r="F8715" s="67"/>
      <c r="G8715" s="67"/>
      <c r="H8715" s="67"/>
    </row>
    <row r="8716" spans="1:8" s="2" customFormat="1" x14ac:dyDescent="0.25">
      <c r="A8716" t="s">
        <v>179</v>
      </c>
      <c r="B8716" t="s">
        <v>9502</v>
      </c>
      <c r="C8716"/>
      <c r="D8716"/>
      <c r="E8716" t="s">
        <v>9599</v>
      </c>
      <c r="F8716" s="67"/>
      <c r="G8716" s="67"/>
      <c r="H8716" s="67"/>
    </row>
    <row r="8717" spans="1:8" s="2" customFormat="1" x14ac:dyDescent="0.25">
      <c r="A8717" t="s">
        <v>179</v>
      </c>
      <c r="B8717" t="s">
        <v>9502</v>
      </c>
      <c r="C8717"/>
      <c r="D8717"/>
      <c r="E8717" t="s">
        <v>9600</v>
      </c>
      <c r="F8717" s="67"/>
      <c r="G8717" s="67"/>
      <c r="H8717" s="67"/>
    </row>
    <row r="8718" spans="1:8" s="2" customFormat="1" x14ac:dyDescent="0.25">
      <c r="A8718" t="s">
        <v>179</v>
      </c>
      <c r="B8718" t="s">
        <v>9502</v>
      </c>
      <c r="C8718"/>
      <c r="D8718"/>
      <c r="E8718" t="s">
        <v>9601</v>
      </c>
      <c r="F8718" s="67"/>
      <c r="G8718" s="67"/>
      <c r="H8718" s="67"/>
    </row>
    <row r="8719" spans="1:8" s="2" customFormat="1" x14ac:dyDescent="0.25">
      <c r="A8719" t="s">
        <v>179</v>
      </c>
      <c r="B8719" t="s">
        <v>9502</v>
      </c>
      <c r="C8719"/>
      <c r="D8719"/>
      <c r="E8719" t="s">
        <v>9602</v>
      </c>
      <c r="F8719" s="67"/>
      <c r="G8719" s="67"/>
      <c r="H8719" s="67"/>
    </row>
    <row r="8720" spans="1:8" s="2" customFormat="1" x14ac:dyDescent="0.25">
      <c r="A8720" t="s">
        <v>179</v>
      </c>
      <c r="B8720" t="s">
        <v>9502</v>
      </c>
      <c r="C8720"/>
      <c r="D8720"/>
      <c r="E8720" t="s">
        <v>9603</v>
      </c>
      <c r="F8720" s="67"/>
      <c r="G8720" s="67"/>
      <c r="H8720" s="67"/>
    </row>
    <row r="8721" spans="1:8" s="2" customFormat="1" x14ac:dyDescent="0.25">
      <c r="A8721" t="s">
        <v>179</v>
      </c>
      <c r="B8721" t="s">
        <v>9502</v>
      </c>
      <c r="C8721"/>
      <c r="D8721"/>
      <c r="E8721" t="s">
        <v>9604</v>
      </c>
      <c r="F8721" s="67"/>
      <c r="G8721" s="67"/>
      <c r="H8721" s="67"/>
    </row>
    <row r="8722" spans="1:8" s="2" customFormat="1" x14ac:dyDescent="0.25">
      <c r="A8722" t="s">
        <v>179</v>
      </c>
      <c r="B8722" t="s">
        <v>9502</v>
      </c>
      <c r="C8722"/>
      <c r="D8722"/>
      <c r="E8722" t="s">
        <v>9605</v>
      </c>
      <c r="F8722" s="67"/>
      <c r="G8722" s="67"/>
      <c r="H8722" s="67"/>
    </row>
    <row r="8723" spans="1:8" s="2" customFormat="1" x14ac:dyDescent="0.25">
      <c r="A8723" t="s">
        <v>179</v>
      </c>
      <c r="B8723" t="s">
        <v>9502</v>
      </c>
      <c r="C8723"/>
      <c r="D8723"/>
      <c r="E8723" t="s">
        <v>9606</v>
      </c>
      <c r="F8723" s="67"/>
      <c r="G8723" s="67"/>
      <c r="H8723" s="67"/>
    </row>
    <row r="8724" spans="1:8" s="2" customFormat="1" x14ac:dyDescent="0.25">
      <c r="A8724" t="s">
        <v>179</v>
      </c>
      <c r="B8724" t="s">
        <v>9502</v>
      </c>
      <c r="C8724"/>
      <c r="D8724"/>
      <c r="E8724" t="s">
        <v>9607</v>
      </c>
      <c r="F8724" s="67"/>
      <c r="G8724" s="67"/>
      <c r="H8724" s="67"/>
    </row>
    <row r="8725" spans="1:8" s="2" customFormat="1" x14ac:dyDescent="0.25">
      <c r="A8725" t="s">
        <v>179</v>
      </c>
      <c r="B8725" t="s">
        <v>9502</v>
      </c>
      <c r="C8725"/>
      <c r="D8725"/>
      <c r="E8725" t="s">
        <v>9608</v>
      </c>
      <c r="F8725" s="67"/>
      <c r="G8725" s="67"/>
      <c r="H8725" s="67"/>
    </row>
    <row r="8726" spans="1:8" s="2" customFormat="1" x14ac:dyDescent="0.25">
      <c r="A8726" t="s">
        <v>179</v>
      </c>
      <c r="B8726" t="s">
        <v>9502</v>
      </c>
      <c r="C8726"/>
      <c r="D8726"/>
      <c r="E8726" t="s">
        <v>9609</v>
      </c>
      <c r="F8726" s="67"/>
      <c r="G8726" s="67"/>
      <c r="H8726" s="67"/>
    </row>
    <row r="8727" spans="1:8" s="2" customFormat="1" x14ac:dyDescent="0.25">
      <c r="A8727" t="s">
        <v>179</v>
      </c>
      <c r="B8727" t="s">
        <v>9502</v>
      </c>
      <c r="C8727"/>
      <c r="D8727"/>
      <c r="E8727" t="s">
        <v>9610</v>
      </c>
      <c r="F8727" s="67"/>
      <c r="G8727" s="67"/>
      <c r="H8727" s="67"/>
    </row>
    <row r="8728" spans="1:8" s="2" customFormat="1" x14ac:dyDescent="0.25">
      <c r="A8728" t="s">
        <v>179</v>
      </c>
      <c r="B8728" t="s">
        <v>9502</v>
      </c>
      <c r="C8728"/>
      <c r="D8728"/>
      <c r="E8728" t="s">
        <v>9611</v>
      </c>
      <c r="F8728" s="67"/>
      <c r="G8728" s="67"/>
      <c r="H8728" s="67"/>
    </row>
    <row r="8729" spans="1:8" s="2" customFormat="1" x14ac:dyDescent="0.25">
      <c r="A8729" t="s">
        <v>179</v>
      </c>
      <c r="B8729" t="s">
        <v>9502</v>
      </c>
      <c r="C8729"/>
      <c r="D8729"/>
      <c r="E8729" t="s">
        <v>9612</v>
      </c>
      <c r="F8729" s="67"/>
      <c r="G8729" s="67"/>
      <c r="H8729" s="67"/>
    </row>
    <row r="8730" spans="1:8" s="2" customFormat="1" x14ac:dyDescent="0.25">
      <c r="A8730" t="s">
        <v>179</v>
      </c>
      <c r="B8730" t="s">
        <v>9502</v>
      </c>
      <c r="C8730"/>
      <c r="D8730"/>
      <c r="E8730" t="s">
        <v>9613</v>
      </c>
      <c r="F8730" s="67"/>
      <c r="G8730" s="67"/>
      <c r="H8730" s="67"/>
    </row>
    <row r="8731" spans="1:8" s="2" customFormat="1" x14ac:dyDescent="0.25">
      <c r="A8731" t="s">
        <v>179</v>
      </c>
      <c r="B8731" t="s">
        <v>9502</v>
      </c>
      <c r="C8731"/>
      <c r="D8731"/>
      <c r="E8731" t="s">
        <v>9614</v>
      </c>
      <c r="F8731" s="67"/>
      <c r="G8731" s="67"/>
      <c r="H8731" s="67"/>
    </row>
    <row r="8732" spans="1:8" s="2" customFormat="1" x14ac:dyDescent="0.25">
      <c r="A8732" t="s">
        <v>179</v>
      </c>
      <c r="B8732" t="s">
        <v>9502</v>
      </c>
      <c r="C8732"/>
      <c r="D8732"/>
      <c r="E8732" t="s">
        <v>9615</v>
      </c>
      <c r="F8732" s="67"/>
      <c r="G8732" s="67"/>
      <c r="H8732" s="67"/>
    </row>
    <row r="8733" spans="1:8" s="2" customFormat="1" x14ac:dyDescent="0.25">
      <c r="A8733" t="s">
        <v>179</v>
      </c>
      <c r="B8733" t="s">
        <v>9502</v>
      </c>
      <c r="C8733"/>
      <c r="D8733"/>
      <c r="E8733" t="s">
        <v>9616</v>
      </c>
      <c r="F8733" s="67"/>
      <c r="G8733" s="67"/>
      <c r="H8733" s="67"/>
    </row>
    <row r="8734" spans="1:8" s="2" customFormat="1" x14ac:dyDescent="0.25">
      <c r="A8734" t="s">
        <v>179</v>
      </c>
      <c r="B8734" t="s">
        <v>9502</v>
      </c>
      <c r="C8734"/>
      <c r="D8734"/>
      <c r="E8734" t="s">
        <v>9617</v>
      </c>
      <c r="F8734" s="67"/>
      <c r="G8734" s="67"/>
      <c r="H8734" s="67"/>
    </row>
    <row r="8735" spans="1:8" s="2" customFormat="1" x14ac:dyDescent="0.25">
      <c r="A8735" t="s">
        <v>179</v>
      </c>
      <c r="B8735" t="s">
        <v>9502</v>
      </c>
      <c r="C8735"/>
      <c r="D8735"/>
      <c r="E8735" t="s">
        <v>9618</v>
      </c>
      <c r="F8735" s="67"/>
      <c r="G8735" s="67"/>
      <c r="H8735" s="67"/>
    </row>
    <row r="8736" spans="1:8" s="2" customFormat="1" x14ac:dyDescent="0.25">
      <c r="A8736" t="s">
        <v>179</v>
      </c>
      <c r="B8736" t="s">
        <v>9502</v>
      </c>
      <c r="C8736"/>
      <c r="D8736"/>
      <c r="E8736" t="s">
        <v>9619</v>
      </c>
      <c r="F8736" s="67"/>
      <c r="G8736" s="67"/>
      <c r="H8736" s="67"/>
    </row>
    <row r="8737" spans="1:8" s="2" customFormat="1" x14ac:dyDescent="0.25">
      <c r="A8737" t="s">
        <v>179</v>
      </c>
      <c r="B8737" t="s">
        <v>9502</v>
      </c>
      <c r="C8737"/>
      <c r="D8737"/>
      <c r="E8737" t="s">
        <v>9620</v>
      </c>
      <c r="F8737" s="67"/>
      <c r="G8737" s="67"/>
      <c r="H8737" s="67"/>
    </row>
    <row r="8738" spans="1:8" s="2" customFormat="1" x14ac:dyDescent="0.25">
      <c r="A8738" t="s">
        <v>179</v>
      </c>
      <c r="B8738" t="s">
        <v>9502</v>
      </c>
      <c r="C8738"/>
      <c r="D8738"/>
      <c r="E8738" t="s">
        <v>9621</v>
      </c>
      <c r="F8738" s="67"/>
      <c r="G8738" s="67"/>
      <c r="H8738" s="67"/>
    </row>
    <row r="8739" spans="1:8" s="2" customFormat="1" x14ac:dyDescent="0.25">
      <c r="A8739" t="s">
        <v>179</v>
      </c>
      <c r="B8739" t="s">
        <v>9502</v>
      </c>
      <c r="C8739"/>
      <c r="D8739"/>
      <c r="E8739" t="s">
        <v>9622</v>
      </c>
      <c r="F8739" s="67"/>
      <c r="G8739" s="67"/>
      <c r="H8739" s="67"/>
    </row>
    <row r="8740" spans="1:8" s="2" customFormat="1" x14ac:dyDescent="0.25">
      <c r="A8740" t="s">
        <v>179</v>
      </c>
      <c r="B8740" t="s">
        <v>9502</v>
      </c>
      <c r="C8740"/>
      <c r="D8740"/>
      <c r="E8740" t="s">
        <v>9623</v>
      </c>
      <c r="F8740" s="67"/>
      <c r="G8740" s="67"/>
      <c r="H8740" s="67"/>
    </row>
    <row r="8741" spans="1:8" s="2" customFormat="1" x14ac:dyDescent="0.25">
      <c r="A8741" t="s">
        <v>179</v>
      </c>
      <c r="B8741" t="s">
        <v>9502</v>
      </c>
      <c r="C8741"/>
      <c r="D8741"/>
      <c r="E8741" t="s">
        <v>9624</v>
      </c>
      <c r="F8741" s="67"/>
      <c r="G8741" s="67"/>
      <c r="H8741" s="67"/>
    </row>
    <row r="8742" spans="1:8" s="2" customFormat="1" x14ac:dyDescent="0.25">
      <c r="A8742" t="s">
        <v>179</v>
      </c>
      <c r="B8742" t="s">
        <v>9502</v>
      </c>
      <c r="C8742"/>
      <c r="D8742"/>
      <c r="E8742" t="s">
        <v>9625</v>
      </c>
      <c r="F8742" s="67"/>
      <c r="G8742" s="67"/>
      <c r="H8742" s="67"/>
    </row>
    <row r="8743" spans="1:8" s="2" customFormat="1" x14ac:dyDescent="0.25">
      <c r="A8743" t="s">
        <v>179</v>
      </c>
      <c r="B8743" t="s">
        <v>9502</v>
      </c>
      <c r="C8743"/>
      <c r="D8743"/>
      <c r="E8743" t="s">
        <v>9626</v>
      </c>
      <c r="F8743" s="67"/>
      <c r="G8743" s="67"/>
      <c r="H8743" s="67"/>
    </row>
    <row r="8744" spans="1:8" s="2" customFormat="1" x14ac:dyDescent="0.25">
      <c r="A8744" t="s">
        <v>179</v>
      </c>
      <c r="B8744" t="s">
        <v>9502</v>
      </c>
      <c r="C8744"/>
      <c r="D8744"/>
      <c r="E8744" t="s">
        <v>9627</v>
      </c>
      <c r="F8744" s="67"/>
      <c r="G8744" s="67"/>
      <c r="H8744" s="67"/>
    </row>
    <row r="8745" spans="1:8" s="2" customFormat="1" x14ac:dyDescent="0.25">
      <c r="A8745" t="s">
        <v>179</v>
      </c>
      <c r="B8745" t="s">
        <v>9502</v>
      </c>
      <c r="C8745"/>
      <c r="D8745"/>
      <c r="E8745" t="s">
        <v>9628</v>
      </c>
      <c r="F8745" s="67"/>
      <c r="G8745" s="67"/>
      <c r="H8745" s="67"/>
    </row>
    <row r="8746" spans="1:8" s="2" customFormat="1" x14ac:dyDescent="0.25">
      <c r="A8746" t="s">
        <v>179</v>
      </c>
      <c r="B8746" t="s">
        <v>9502</v>
      </c>
      <c r="C8746"/>
      <c r="D8746"/>
      <c r="E8746" t="s">
        <v>9629</v>
      </c>
      <c r="F8746" s="67"/>
      <c r="G8746" s="67"/>
      <c r="H8746" s="67"/>
    </row>
    <row r="8747" spans="1:8" s="2" customFormat="1" x14ac:dyDescent="0.25">
      <c r="A8747" t="s">
        <v>179</v>
      </c>
      <c r="B8747" t="s">
        <v>9502</v>
      </c>
      <c r="C8747"/>
      <c r="D8747"/>
      <c r="E8747" t="s">
        <v>9630</v>
      </c>
      <c r="F8747" s="67"/>
      <c r="G8747" s="67"/>
      <c r="H8747" s="67"/>
    </row>
    <row r="8748" spans="1:8" s="2" customFormat="1" x14ac:dyDescent="0.25">
      <c r="A8748" t="s">
        <v>179</v>
      </c>
      <c r="B8748" t="s">
        <v>9502</v>
      </c>
      <c r="C8748"/>
      <c r="D8748"/>
      <c r="E8748" t="s">
        <v>9631</v>
      </c>
      <c r="F8748" s="67"/>
      <c r="G8748" s="67"/>
      <c r="H8748" s="67"/>
    </row>
    <row r="8749" spans="1:8" s="2" customFormat="1" x14ac:dyDescent="0.25">
      <c r="A8749" t="s">
        <v>179</v>
      </c>
      <c r="B8749" t="s">
        <v>9502</v>
      </c>
      <c r="C8749"/>
      <c r="D8749"/>
      <c r="E8749" t="s">
        <v>9632</v>
      </c>
      <c r="F8749" s="67"/>
      <c r="G8749" s="67"/>
      <c r="H8749" s="67"/>
    </row>
    <row r="8750" spans="1:8" s="2" customFormat="1" x14ac:dyDescent="0.25">
      <c r="A8750" t="s">
        <v>179</v>
      </c>
      <c r="B8750" t="s">
        <v>9502</v>
      </c>
      <c r="C8750"/>
      <c r="D8750"/>
      <c r="E8750" t="s">
        <v>9633</v>
      </c>
      <c r="F8750" s="67"/>
      <c r="G8750" s="67"/>
      <c r="H8750" s="67"/>
    </row>
    <row r="8751" spans="1:8" s="2" customFormat="1" x14ac:dyDescent="0.25">
      <c r="A8751" t="s">
        <v>179</v>
      </c>
      <c r="B8751" t="s">
        <v>9502</v>
      </c>
      <c r="C8751"/>
      <c r="D8751"/>
      <c r="E8751" t="s">
        <v>9634</v>
      </c>
      <c r="F8751" s="67"/>
      <c r="G8751" s="67"/>
      <c r="H8751" s="67"/>
    </row>
    <row r="8752" spans="1:8" s="2" customFormat="1" x14ac:dyDescent="0.25">
      <c r="A8752" t="s">
        <v>179</v>
      </c>
      <c r="B8752" t="s">
        <v>9502</v>
      </c>
      <c r="C8752"/>
      <c r="D8752"/>
      <c r="E8752" t="s">
        <v>9635</v>
      </c>
      <c r="F8752" s="67"/>
      <c r="G8752" s="67"/>
      <c r="H8752" s="67"/>
    </row>
    <row r="8753" spans="1:8" s="2" customFormat="1" x14ac:dyDescent="0.25">
      <c r="A8753" t="s">
        <v>179</v>
      </c>
      <c r="B8753" t="s">
        <v>9502</v>
      </c>
      <c r="C8753"/>
      <c r="D8753"/>
      <c r="E8753" t="s">
        <v>9636</v>
      </c>
      <c r="F8753" s="67"/>
      <c r="G8753" s="67"/>
      <c r="H8753" s="67"/>
    </row>
    <row r="8754" spans="1:8" s="2" customFormat="1" x14ac:dyDescent="0.25">
      <c r="A8754" t="s">
        <v>179</v>
      </c>
      <c r="B8754" t="s">
        <v>9502</v>
      </c>
      <c r="C8754"/>
      <c r="D8754"/>
      <c r="E8754" t="s">
        <v>9637</v>
      </c>
      <c r="F8754" s="67"/>
      <c r="G8754" s="67"/>
      <c r="H8754" s="67"/>
    </row>
    <row r="8755" spans="1:8" s="2" customFormat="1" x14ac:dyDescent="0.25">
      <c r="A8755" t="s">
        <v>179</v>
      </c>
      <c r="B8755" t="s">
        <v>9502</v>
      </c>
      <c r="C8755"/>
      <c r="D8755"/>
      <c r="E8755" t="s">
        <v>9638</v>
      </c>
      <c r="F8755" s="67"/>
      <c r="G8755" s="67"/>
      <c r="H8755" s="67"/>
    </row>
    <row r="8756" spans="1:8" s="2" customFormat="1" x14ac:dyDescent="0.25">
      <c r="A8756" t="s">
        <v>179</v>
      </c>
      <c r="B8756" t="s">
        <v>9502</v>
      </c>
      <c r="C8756"/>
      <c r="D8756"/>
      <c r="E8756" t="s">
        <v>9639</v>
      </c>
      <c r="F8756" s="67"/>
      <c r="G8756" s="67"/>
      <c r="H8756" s="67"/>
    </row>
    <row r="8757" spans="1:8" s="2" customFormat="1" x14ac:dyDescent="0.25">
      <c r="A8757" t="s">
        <v>179</v>
      </c>
      <c r="B8757" t="s">
        <v>9502</v>
      </c>
      <c r="C8757"/>
      <c r="D8757"/>
      <c r="E8757" t="s">
        <v>9640</v>
      </c>
      <c r="F8757" s="67"/>
      <c r="G8757" s="67"/>
      <c r="H8757" s="67"/>
    </row>
    <row r="8758" spans="1:8" s="2" customFormat="1" x14ac:dyDescent="0.25">
      <c r="A8758" t="s">
        <v>179</v>
      </c>
      <c r="B8758" t="s">
        <v>9502</v>
      </c>
      <c r="C8758"/>
      <c r="D8758"/>
      <c r="E8758" t="s">
        <v>9641</v>
      </c>
      <c r="F8758" s="67"/>
      <c r="G8758" s="67"/>
      <c r="H8758" s="67"/>
    </row>
    <row r="8759" spans="1:8" s="2" customFormat="1" x14ac:dyDescent="0.25">
      <c r="A8759" t="s">
        <v>179</v>
      </c>
      <c r="B8759" t="s">
        <v>9502</v>
      </c>
      <c r="C8759"/>
      <c r="D8759"/>
      <c r="E8759" t="s">
        <v>9642</v>
      </c>
      <c r="F8759" s="67"/>
      <c r="G8759" s="67"/>
      <c r="H8759" s="67"/>
    </row>
    <row r="8760" spans="1:8" s="2" customFormat="1" x14ac:dyDescent="0.25">
      <c r="A8760" t="s">
        <v>179</v>
      </c>
      <c r="B8760" t="s">
        <v>9502</v>
      </c>
      <c r="C8760"/>
      <c r="D8760"/>
      <c r="E8760" t="s">
        <v>9643</v>
      </c>
      <c r="F8760" s="67"/>
      <c r="G8760" s="67"/>
      <c r="H8760" s="67"/>
    </row>
    <row r="8761" spans="1:8" s="2" customFormat="1" x14ac:dyDescent="0.25">
      <c r="A8761" t="s">
        <v>179</v>
      </c>
      <c r="B8761" t="s">
        <v>9502</v>
      </c>
      <c r="C8761"/>
      <c r="D8761"/>
      <c r="E8761" t="s">
        <v>9644</v>
      </c>
      <c r="F8761" s="67"/>
      <c r="G8761" s="67"/>
      <c r="H8761" s="67"/>
    </row>
    <row r="8762" spans="1:8" s="2" customFormat="1" x14ac:dyDescent="0.25">
      <c r="A8762" t="s">
        <v>179</v>
      </c>
      <c r="B8762" t="s">
        <v>9502</v>
      </c>
      <c r="C8762"/>
      <c r="D8762"/>
      <c r="E8762" t="s">
        <v>9645</v>
      </c>
      <c r="F8762" s="67"/>
      <c r="G8762" s="67"/>
      <c r="H8762" s="67"/>
    </row>
    <row r="8763" spans="1:8" s="2" customFormat="1" x14ac:dyDescent="0.25">
      <c r="A8763" t="s">
        <v>179</v>
      </c>
      <c r="B8763" t="s">
        <v>9502</v>
      </c>
      <c r="C8763"/>
      <c r="D8763"/>
      <c r="E8763" t="s">
        <v>9646</v>
      </c>
      <c r="F8763" s="67"/>
      <c r="G8763" s="67"/>
      <c r="H8763" s="67"/>
    </row>
    <row r="8764" spans="1:8" s="2" customFormat="1" x14ac:dyDescent="0.25">
      <c r="A8764" t="s">
        <v>179</v>
      </c>
      <c r="B8764" t="s">
        <v>9502</v>
      </c>
      <c r="C8764"/>
      <c r="D8764"/>
      <c r="E8764" t="s">
        <v>9647</v>
      </c>
      <c r="F8764" s="67"/>
      <c r="G8764" s="67"/>
      <c r="H8764" s="67"/>
    </row>
    <row r="8765" spans="1:8" s="2" customFormat="1" x14ac:dyDescent="0.25">
      <c r="A8765" t="s">
        <v>179</v>
      </c>
      <c r="B8765" t="s">
        <v>9502</v>
      </c>
      <c r="C8765"/>
      <c r="D8765"/>
      <c r="E8765" t="s">
        <v>9648</v>
      </c>
      <c r="F8765" s="67"/>
      <c r="G8765" s="67"/>
      <c r="H8765" s="67"/>
    </row>
    <row r="8766" spans="1:8" s="2" customFormat="1" x14ac:dyDescent="0.25">
      <c r="A8766" t="s">
        <v>179</v>
      </c>
      <c r="B8766" t="s">
        <v>9502</v>
      </c>
      <c r="C8766"/>
      <c r="D8766"/>
      <c r="E8766" t="s">
        <v>9649</v>
      </c>
      <c r="F8766" s="67"/>
      <c r="G8766" s="67"/>
      <c r="H8766" s="67"/>
    </row>
    <row r="8767" spans="1:8" s="2" customFormat="1" x14ac:dyDescent="0.25">
      <c r="A8767" t="s">
        <v>179</v>
      </c>
      <c r="B8767" t="s">
        <v>9502</v>
      </c>
      <c r="C8767"/>
      <c r="D8767"/>
      <c r="E8767" t="s">
        <v>9650</v>
      </c>
      <c r="F8767" s="67"/>
      <c r="G8767" s="67"/>
      <c r="H8767" s="67"/>
    </row>
    <row r="8768" spans="1:8" s="2" customFormat="1" x14ac:dyDescent="0.25">
      <c r="A8768" t="s">
        <v>179</v>
      </c>
      <c r="B8768" t="s">
        <v>9502</v>
      </c>
      <c r="C8768"/>
      <c r="D8768"/>
      <c r="E8768" t="s">
        <v>9651</v>
      </c>
      <c r="F8768" s="67"/>
      <c r="G8768" s="67"/>
      <c r="H8768" s="67"/>
    </row>
    <row r="8769" spans="1:8" s="2" customFormat="1" x14ac:dyDescent="0.25">
      <c r="A8769" t="s">
        <v>179</v>
      </c>
      <c r="B8769" t="s">
        <v>9502</v>
      </c>
      <c r="C8769"/>
      <c r="D8769"/>
      <c r="E8769" t="s">
        <v>9652</v>
      </c>
      <c r="F8769" s="67"/>
      <c r="G8769" s="67"/>
      <c r="H8769" s="67"/>
    </row>
    <row r="8770" spans="1:8" s="2" customFormat="1" x14ac:dyDescent="0.25">
      <c r="A8770" t="s">
        <v>179</v>
      </c>
      <c r="B8770" t="s">
        <v>9502</v>
      </c>
      <c r="C8770"/>
      <c r="D8770"/>
      <c r="E8770" t="s">
        <v>9653</v>
      </c>
      <c r="F8770" s="67"/>
      <c r="G8770" s="67"/>
      <c r="H8770" s="67"/>
    </row>
    <row r="8771" spans="1:8" s="2" customFormat="1" x14ac:dyDescent="0.25">
      <c r="A8771" t="s">
        <v>179</v>
      </c>
      <c r="B8771" t="s">
        <v>9502</v>
      </c>
      <c r="C8771"/>
      <c r="D8771"/>
      <c r="E8771" t="s">
        <v>9654</v>
      </c>
      <c r="F8771" s="67"/>
      <c r="G8771" s="67"/>
      <c r="H8771" s="67"/>
    </row>
    <row r="8772" spans="1:8" s="2" customFormat="1" x14ac:dyDescent="0.25">
      <c r="A8772" t="s">
        <v>179</v>
      </c>
      <c r="B8772" t="s">
        <v>9502</v>
      </c>
      <c r="C8772"/>
      <c r="D8772"/>
      <c r="E8772" t="s">
        <v>9655</v>
      </c>
      <c r="F8772" s="67"/>
      <c r="G8772" s="67"/>
      <c r="H8772" s="67"/>
    </row>
    <row r="8773" spans="1:8" s="2" customFormat="1" x14ac:dyDescent="0.25">
      <c r="A8773" t="s">
        <v>179</v>
      </c>
      <c r="B8773" t="s">
        <v>9502</v>
      </c>
      <c r="C8773"/>
      <c r="D8773"/>
      <c r="E8773" t="s">
        <v>9656</v>
      </c>
      <c r="F8773" s="67"/>
      <c r="G8773" s="67"/>
      <c r="H8773" s="67"/>
    </row>
    <row r="8774" spans="1:8" s="2" customFormat="1" x14ac:dyDescent="0.25">
      <c r="A8774" t="s">
        <v>179</v>
      </c>
      <c r="B8774" t="s">
        <v>9502</v>
      </c>
      <c r="C8774"/>
      <c r="D8774"/>
      <c r="E8774" t="s">
        <v>9657</v>
      </c>
      <c r="F8774" s="67"/>
      <c r="G8774" s="67"/>
      <c r="H8774" s="67"/>
    </row>
    <row r="8775" spans="1:8" s="2" customFormat="1" x14ac:dyDescent="0.25">
      <c r="A8775" t="s">
        <v>179</v>
      </c>
      <c r="B8775" t="s">
        <v>9502</v>
      </c>
      <c r="C8775"/>
      <c r="D8775"/>
      <c r="E8775" t="s">
        <v>9658</v>
      </c>
      <c r="F8775" s="67"/>
      <c r="G8775" s="67"/>
      <c r="H8775" s="67"/>
    </row>
    <row r="8776" spans="1:8" s="2" customFormat="1" x14ac:dyDescent="0.25">
      <c r="A8776" t="s">
        <v>179</v>
      </c>
      <c r="B8776" t="s">
        <v>9502</v>
      </c>
      <c r="C8776"/>
      <c r="D8776"/>
      <c r="E8776" t="s">
        <v>9659</v>
      </c>
      <c r="F8776" s="67"/>
      <c r="G8776" s="67"/>
      <c r="H8776" s="67"/>
    </row>
    <row r="8777" spans="1:8" s="2" customFormat="1" x14ac:dyDescent="0.25">
      <c r="A8777" t="s">
        <v>179</v>
      </c>
      <c r="B8777" t="s">
        <v>9502</v>
      </c>
      <c r="C8777"/>
      <c r="D8777"/>
      <c r="E8777" t="s">
        <v>9660</v>
      </c>
      <c r="F8777" s="67"/>
      <c r="G8777" s="67"/>
      <c r="H8777" s="67"/>
    </row>
    <row r="8778" spans="1:8" s="2" customFormat="1" x14ac:dyDescent="0.25">
      <c r="A8778" t="s">
        <v>179</v>
      </c>
      <c r="B8778" t="s">
        <v>9502</v>
      </c>
      <c r="C8778"/>
      <c r="D8778"/>
      <c r="E8778" t="s">
        <v>9661</v>
      </c>
      <c r="F8778" s="67"/>
      <c r="G8778" s="67"/>
      <c r="H8778" s="67"/>
    </row>
    <row r="8779" spans="1:8" s="2" customFormat="1" x14ac:dyDescent="0.25">
      <c r="A8779" t="s">
        <v>179</v>
      </c>
      <c r="B8779" t="s">
        <v>9502</v>
      </c>
      <c r="C8779"/>
      <c r="D8779"/>
      <c r="E8779" t="s">
        <v>9662</v>
      </c>
      <c r="F8779" s="67"/>
      <c r="G8779" s="67"/>
      <c r="H8779" s="67"/>
    </row>
    <row r="8780" spans="1:8" s="2" customFormat="1" x14ac:dyDescent="0.25">
      <c r="A8780" t="s">
        <v>179</v>
      </c>
      <c r="B8780" t="s">
        <v>9502</v>
      </c>
      <c r="C8780"/>
      <c r="D8780"/>
      <c r="E8780" t="s">
        <v>9663</v>
      </c>
      <c r="F8780" s="67"/>
      <c r="G8780" s="67"/>
      <c r="H8780" s="67"/>
    </row>
    <row r="8781" spans="1:8" s="2" customFormat="1" x14ac:dyDescent="0.25">
      <c r="A8781" t="s">
        <v>179</v>
      </c>
      <c r="B8781" t="s">
        <v>9502</v>
      </c>
      <c r="C8781"/>
      <c r="D8781"/>
      <c r="E8781" t="s">
        <v>9664</v>
      </c>
      <c r="F8781" s="67"/>
      <c r="G8781" s="67"/>
      <c r="H8781" s="67"/>
    </row>
    <row r="8782" spans="1:8" s="2" customFormat="1" x14ac:dyDescent="0.25">
      <c r="A8782" t="s">
        <v>179</v>
      </c>
      <c r="B8782" t="s">
        <v>9502</v>
      </c>
      <c r="C8782"/>
      <c r="D8782"/>
      <c r="E8782" t="s">
        <v>9665</v>
      </c>
      <c r="F8782" s="67"/>
      <c r="G8782" s="67"/>
      <c r="H8782" s="67"/>
    </row>
    <row r="8783" spans="1:8" s="2" customFormat="1" x14ac:dyDescent="0.25">
      <c r="A8783" t="s">
        <v>179</v>
      </c>
      <c r="B8783" t="s">
        <v>9502</v>
      </c>
      <c r="C8783"/>
      <c r="D8783"/>
      <c r="E8783" t="s">
        <v>9666</v>
      </c>
      <c r="F8783" s="67"/>
      <c r="G8783" s="67"/>
      <c r="H8783" s="67"/>
    </row>
    <row r="8784" spans="1:8" s="2" customFormat="1" x14ac:dyDescent="0.25">
      <c r="A8784" t="s">
        <v>179</v>
      </c>
      <c r="B8784" t="s">
        <v>9502</v>
      </c>
      <c r="C8784"/>
      <c r="D8784"/>
      <c r="E8784" t="s">
        <v>9667</v>
      </c>
      <c r="F8784" s="67"/>
      <c r="G8784" s="67"/>
      <c r="H8784" s="67"/>
    </row>
    <row r="8785" spans="1:8" s="2" customFormat="1" x14ac:dyDescent="0.25">
      <c r="A8785" t="s">
        <v>179</v>
      </c>
      <c r="B8785" t="s">
        <v>9502</v>
      </c>
      <c r="C8785"/>
      <c r="D8785"/>
      <c r="E8785" t="s">
        <v>9668</v>
      </c>
      <c r="F8785" s="67"/>
      <c r="G8785" s="67"/>
      <c r="H8785" s="67"/>
    </row>
    <row r="8786" spans="1:8" s="2" customFormat="1" x14ac:dyDescent="0.25">
      <c r="A8786" t="s">
        <v>179</v>
      </c>
      <c r="B8786" t="s">
        <v>9502</v>
      </c>
      <c r="C8786"/>
      <c r="D8786"/>
      <c r="E8786" t="s">
        <v>9669</v>
      </c>
      <c r="F8786" s="67"/>
      <c r="G8786" s="67"/>
      <c r="H8786" s="67"/>
    </row>
    <row r="8787" spans="1:8" s="2" customFormat="1" x14ac:dyDescent="0.25">
      <c r="A8787" t="s">
        <v>179</v>
      </c>
      <c r="B8787" t="s">
        <v>9502</v>
      </c>
      <c r="C8787"/>
      <c r="D8787"/>
      <c r="E8787" t="s">
        <v>9670</v>
      </c>
      <c r="F8787" s="67"/>
      <c r="G8787" s="67"/>
      <c r="H8787" s="67"/>
    </row>
    <row r="8788" spans="1:8" s="2" customFormat="1" x14ac:dyDescent="0.25">
      <c r="A8788" t="s">
        <v>179</v>
      </c>
      <c r="B8788" t="s">
        <v>9502</v>
      </c>
      <c r="C8788"/>
      <c r="D8788"/>
      <c r="E8788" t="s">
        <v>9671</v>
      </c>
      <c r="F8788" s="67"/>
      <c r="G8788" s="67"/>
      <c r="H8788" s="67"/>
    </row>
    <row r="8789" spans="1:8" s="2" customFormat="1" x14ac:dyDescent="0.25">
      <c r="A8789" t="s">
        <v>179</v>
      </c>
      <c r="B8789" t="s">
        <v>9502</v>
      </c>
      <c r="C8789"/>
      <c r="D8789"/>
      <c r="E8789" t="s">
        <v>9672</v>
      </c>
      <c r="F8789" s="67"/>
      <c r="G8789" s="67"/>
      <c r="H8789" s="67"/>
    </row>
    <row r="8790" spans="1:8" s="2" customFormat="1" x14ac:dyDescent="0.25">
      <c r="A8790" t="s">
        <v>179</v>
      </c>
      <c r="B8790" t="s">
        <v>9502</v>
      </c>
      <c r="C8790"/>
      <c r="D8790"/>
      <c r="E8790" t="s">
        <v>9673</v>
      </c>
      <c r="F8790" s="67"/>
      <c r="G8790" s="67"/>
      <c r="H8790" s="67"/>
    </row>
    <row r="8791" spans="1:8" s="2" customFormat="1" x14ac:dyDescent="0.25">
      <c r="A8791" t="s">
        <v>179</v>
      </c>
      <c r="B8791" t="s">
        <v>9502</v>
      </c>
      <c r="C8791"/>
      <c r="D8791"/>
      <c r="E8791" t="s">
        <v>9674</v>
      </c>
      <c r="F8791" s="67"/>
      <c r="G8791" s="67"/>
      <c r="H8791" s="67"/>
    </row>
    <row r="8792" spans="1:8" s="2" customFormat="1" x14ac:dyDescent="0.25">
      <c r="A8792" t="s">
        <v>179</v>
      </c>
      <c r="B8792" t="s">
        <v>9502</v>
      </c>
      <c r="C8792"/>
      <c r="D8792"/>
      <c r="E8792" t="s">
        <v>9675</v>
      </c>
      <c r="F8792" s="67"/>
      <c r="G8792" s="67"/>
      <c r="H8792" s="67"/>
    </row>
    <row r="8793" spans="1:8" s="2" customFormat="1" x14ac:dyDescent="0.25">
      <c r="A8793" t="s">
        <v>179</v>
      </c>
      <c r="B8793" t="s">
        <v>9502</v>
      </c>
      <c r="C8793"/>
      <c r="D8793"/>
      <c r="E8793" t="s">
        <v>9676</v>
      </c>
      <c r="F8793" s="67"/>
      <c r="G8793" s="67"/>
      <c r="H8793" s="67"/>
    </row>
    <row r="8794" spans="1:8" s="2" customFormat="1" x14ac:dyDescent="0.25">
      <c r="A8794" t="s">
        <v>179</v>
      </c>
      <c r="B8794" t="s">
        <v>9502</v>
      </c>
      <c r="C8794"/>
      <c r="D8794"/>
      <c r="E8794" t="s">
        <v>9677</v>
      </c>
      <c r="F8794" s="67"/>
      <c r="G8794" s="67"/>
      <c r="H8794" s="67"/>
    </row>
    <row r="8795" spans="1:8" s="2" customFormat="1" x14ac:dyDescent="0.25">
      <c r="A8795" t="s">
        <v>179</v>
      </c>
      <c r="B8795" t="s">
        <v>9502</v>
      </c>
      <c r="C8795"/>
      <c r="D8795"/>
      <c r="E8795" t="s">
        <v>9678</v>
      </c>
      <c r="F8795" s="67"/>
      <c r="G8795" s="67"/>
      <c r="H8795" s="67"/>
    </row>
    <row r="8796" spans="1:8" s="2" customFormat="1" x14ac:dyDescent="0.25">
      <c r="A8796" t="s">
        <v>179</v>
      </c>
      <c r="B8796" t="s">
        <v>9502</v>
      </c>
      <c r="C8796"/>
      <c r="D8796"/>
      <c r="E8796" t="s">
        <v>9679</v>
      </c>
      <c r="F8796" s="67"/>
      <c r="G8796" s="67"/>
      <c r="H8796" s="67"/>
    </row>
    <row r="8797" spans="1:8" s="2" customFormat="1" x14ac:dyDescent="0.25">
      <c r="A8797" t="s">
        <v>179</v>
      </c>
      <c r="B8797" t="s">
        <v>9502</v>
      </c>
      <c r="C8797"/>
      <c r="D8797"/>
      <c r="E8797" t="s">
        <v>9680</v>
      </c>
      <c r="F8797" s="67"/>
      <c r="G8797" s="67"/>
      <c r="H8797" s="67"/>
    </row>
    <row r="8798" spans="1:8" s="2" customFormat="1" x14ac:dyDescent="0.25">
      <c r="A8798" t="s">
        <v>179</v>
      </c>
      <c r="B8798" t="s">
        <v>9502</v>
      </c>
      <c r="C8798"/>
      <c r="D8798"/>
      <c r="E8798" t="s">
        <v>9681</v>
      </c>
      <c r="F8798" s="67"/>
      <c r="G8798" s="67"/>
      <c r="H8798" s="67"/>
    </row>
    <row r="8799" spans="1:8" s="2" customFormat="1" x14ac:dyDescent="0.25">
      <c r="A8799" t="s">
        <v>179</v>
      </c>
      <c r="B8799" t="s">
        <v>9502</v>
      </c>
      <c r="C8799"/>
      <c r="D8799"/>
      <c r="E8799" t="s">
        <v>9682</v>
      </c>
      <c r="F8799" s="67"/>
      <c r="G8799" s="67"/>
      <c r="H8799" s="67"/>
    </row>
    <row r="8800" spans="1:8" s="2" customFormat="1" x14ac:dyDescent="0.25">
      <c r="A8800" t="s">
        <v>179</v>
      </c>
      <c r="B8800" t="s">
        <v>9502</v>
      </c>
      <c r="C8800"/>
      <c r="D8800"/>
      <c r="E8800" t="s">
        <v>9683</v>
      </c>
      <c r="F8800" s="67"/>
      <c r="G8800" s="67"/>
      <c r="H8800" s="67"/>
    </row>
    <row r="8801" spans="1:8" s="2" customFormat="1" x14ac:dyDescent="0.25">
      <c r="A8801" t="s">
        <v>179</v>
      </c>
      <c r="B8801" t="s">
        <v>9502</v>
      </c>
      <c r="C8801"/>
      <c r="D8801"/>
      <c r="E8801" t="s">
        <v>9684</v>
      </c>
      <c r="F8801" s="67"/>
      <c r="G8801" s="67"/>
      <c r="H8801" s="67"/>
    </row>
    <row r="8802" spans="1:8" s="2" customFormat="1" x14ac:dyDescent="0.25">
      <c r="A8802" t="s">
        <v>179</v>
      </c>
      <c r="B8802" t="s">
        <v>9685</v>
      </c>
      <c r="C8802"/>
      <c r="D8802"/>
      <c r="E8802" t="s">
        <v>821</v>
      </c>
      <c r="F8802" s="67"/>
      <c r="G8802" s="67"/>
      <c r="H8802" s="67"/>
    </row>
    <row r="8803" spans="1:8" s="2" customFormat="1" x14ac:dyDescent="0.25">
      <c r="A8803" t="s">
        <v>179</v>
      </c>
      <c r="B8803" t="s">
        <v>9686</v>
      </c>
      <c r="C8803"/>
      <c r="D8803"/>
      <c r="E8803" t="s">
        <v>9687</v>
      </c>
      <c r="F8803" s="67"/>
      <c r="G8803" s="67"/>
      <c r="H8803" s="67"/>
    </row>
    <row r="8804" spans="1:8" s="2" customFormat="1" x14ac:dyDescent="0.25">
      <c r="A8804" t="s">
        <v>179</v>
      </c>
      <c r="B8804" t="s">
        <v>9686</v>
      </c>
      <c r="C8804"/>
      <c r="D8804"/>
      <c r="E8804" t="s">
        <v>9688</v>
      </c>
      <c r="F8804" s="67"/>
      <c r="G8804" s="67"/>
      <c r="H8804" s="67"/>
    </row>
    <row r="8805" spans="1:8" s="2" customFormat="1" x14ac:dyDescent="0.25">
      <c r="A8805" t="s">
        <v>179</v>
      </c>
      <c r="B8805" t="s">
        <v>9686</v>
      </c>
      <c r="C8805"/>
      <c r="D8805"/>
      <c r="E8805" t="s">
        <v>9689</v>
      </c>
      <c r="F8805" s="67"/>
      <c r="G8805" s="67"/>
      <c r="H8805" s="67"/>
    </row>
    <row r="8806" spans="1:8" s="2" customFormat="1" x14ac:dyDescent="0.25">
      <c r="A8806" t="s">
        <v>179</v>
      </c>
      <c r="B8806" t="s">
        <v>9686</v>
      </c>
      <c r="C8806"/>
      <c r="D8806"/>
      <c r="E8806" t="s">
        <v>9690</v>
      </c>
      <c r="F8806" s="67"/>
      <c r="G8806" s="67"/>
      <c r="H8806" s="67"/>
    </row>
    <row r="8807" spans="1:8" s="2" customFormat="1" x14ac:dyDescent="0.25">
      <c r="A8807" t="s">
        <v>179</v>
      </c>
      <c r="B8807" t="s">
        <v>9686</v>
      </c>
      <c r="C8807"/>
      <c r="D8807"/>
      <c r="E8807" t="s">
        <v>9691</v>
      </c>
      <c r="F8807" s="67"/>
      <c r="G8807" s="67"/>
      <c r="H8807" s="67"/>
    </row>
    <row r="8808" spans="1:8" s="2" customFormat="1" x14ac:dyDescent="0.25">
      <c r="A8808" t="s">
        <v>179</v>
      </c>
      <c r="B8808" t="s">
        <v>9686</v>
      </c>
      <c r="C8808"/>
      <c r="D8808"/>
      <c r="E8808" t="s">
        <v>9692</v>
      </c>
      <c r="F8808" s="67"/>
      <c r="G8808" s="67"/>
      <c r="H8808" s="67"/>
    </row>
    <row r="8809" spans="1:8" s="2" customFormat="1" x14ac:dyDescent="0.25">
      <c r="A8809" t="s">
        <v>179</v>
      </c>
      <c r="B8809" t="s">
        <v>9686</v>
      </c>
      <c r="C8809"/>
      <c r="D8809"/>
      <c r="E8809" t="s">
        <v>9693</v>
      </c>
      <c r="F8809" s="67"/>
      <c r="G8809" s="67"/>
      <c r="H8809" s="67"/>
    </row>
    <row r="8810" spans="1:8" s="2" customFormat="1" x14ac:dyDescent="0.25">
      <c r="A8810" t="s">
        <v>179</v>
      </c>
      <c r="B8810" t="s">
        <v>9686</v>
      </c>
      <c r="C8810"/>
      <c r="D8810"/>
      <c r="E8810" t="s">
        <v>9694</v>
      </c>
      <c r="F8810" s="67"/>
      <c r="G8810" s="67"/>
      <c r="H8810" s="67"/>
    </row>
    <row r="8811" spans="1:8" s="2" customFormat="1" x14ac:dyDescent="0.25">
      <c r="A8811" t="s">
        <v>179</v>
      </c>
      <c r="B8811" t="s">
        <v>9686</v>
      </c>
      <c r="C8811"/>
      <c r="D8811"/>
      <c r="E8811" t="s">
        <v>9695</v>
      </c>
      <c r="F8811" s="67"/>
      <c r="G8811" s="67"/>
      <c r="H8811" s="67"/>
    </row>
    <row r="8812" spans="1:8" s="2" customFormat="1" x14ac:dyDescent="0.25">
      <c r="A8812" t="s">
        <v>179</v>
      </c>
      <c r="B8812" t="s">
        <v>9686</v>
      </c>
      <c r="C8812"/>
      <c r="D8812"/>
      <c r="E8812" t="s">
        <v>9696</v>
      </c>
      <c r="F8812" s="67"/>
      <c r="G8812" s="67"/>
      <c r="H8812" s="67"/>
    </row>
    <row r="8813" spans="1:8" s="2" customFormat="1" x14ac:dyDescent="0.25">
      <c r="A8813" t="s">
        <v>179</v>
      </c>
      <c r="B8813" t="s">
        <v>9686</v>
      </c>
      <c r="C8813"/>
      <c r="D8813"/>
      <c r="E8813" t="s">
        <v>9697</v>
      </c>
      <c r="F8813" s="67"/>
      <c r="G8813" s="67"/>
      <c r="H8813" s="67"/>
    </row>
    <row r="8814" spans="1:8" s="2" customFormat="1" x14ac:dyDescent="0.25">
      <c r="A8814" t="s">
        <v>179</v>
      </c>
      <c r="B8814" t="s">
        <v>9686</v>
      </c>
      <c r="C8814"/>
      <c r="D8814"/>
      <c r="E8814" t="s">
        <v>9698</v>
      </c>
      <c r="F8814" s="67"/>
      <c r="G8814" s="67"/>
      <c r="H8814" s="67"/>
    </row>
    <row r="8815" spans="1:8" s="2" customFormat="1" x14ac:dyDescent="0.25">
      <c r="A8815" t="s">
        <v>179</v>
      </c>
      <c r="B8815" t="s">
        <v>9686</v>
      </c>
      <c r="C8815"/>
      <c r="D8815"/>
      <c r="E8815" t="s">
        <v>7422</v>
      </c>
      <c r="F8815" s="67"/>
      <c r="G8815" s="67"/>
      <c r="H8815" s="67"/>
    </row>
    <row r="8816" spans="1:8" s="2" customFormat="1" x14ac:dyDescent="0.25">
      <c r="A8816" t="s">
        <v>179</v>
      </c>
      <c r="B8816" t="s">
        <v>9686</v>
      </c>
      <c r="C8816"/>
      <c r="D8816"/>
      <c r="E8816" t="s">
        <v>9699</v>
      </c>
      <c r="F8816" s="67"/>
      <c r="G8816" s="67"/>
      <c r="H8816" s="67"/>
    </row>
    <row r="8817" spans="1:8" s="2" customFormat="1" x14ac:dyDescent="0.25">
      <c r="A8817" t="s">
        <v>179</v>
      </c>
      <c r="B8817" t="s">
        <v>9686</v>
      </c>
      <c r="C8817"/>
      <c r="D8817"/>
      <c r="E8817" t="s">
        <v>9700</v>
      </c>
      <c r="F8817" s="67"/>
      <c r="G8817" s="67"/>
      <c r="H8817" s="67"/>
    </row>
    <row r="8818" spans="1:8" s="2" customFormat="1" x14ac:dyDescent="0.25">
      <c r="A8818" t="s">
        <v>179</v>
      </c>
      <c r="B8818" t="s">
        <v>9686</v>
      </c>
      <c r="C8818"/>
      <c r="D8818"/>
      <c r="E8818" t="s">
        <v>9701</v>
      </c>
      <c r="F8818" s="67"/>
      <c r="G8818" s="67"/>
      <c r="H8818" s="67"/>
    </row>
    <row r="8819" spans="1:8" s="2" customFormat="1" x14ac:dyDescent="0.25">
      <c r="A8819" t="s">
        <v>179</v>
      </c>
      <c r="B8819" t="s">
        <v>9686</v>
      </c>
      <c r="C8819"/>
      <c r="D8819"/>
      <c r="E8819" t="s">
        <v>9702</v>
      </c>
      <c r="F8819" s="67"/>
      <c r="G8819" s="67"/>
      <c r="H8819" s="67"/>
    </row>
    <row r="8820" spans="1:8" s="2" customFormat="1" x14ac:dyDescent="0.25">
      <c r="A8820" t="s">
        <v>179</v>
      </c>
      <c r="B8820" t="s">
        <v>9686</v>
      </c>
      <c r="C8820"/>
      <c r="D8820"/>
      <c r="E8820" t="s">
        <v>9703</v>
      </c>
      <c r="F8820" s="67"/>
      <c r="G8820" s="67"/>
      <c r="H8820" s="67"/>
    </row>
    <row r="8821" spans="1:8" s="2" customFormat="1" x14ac:dyDescent="0.25">
      <c r="A8821" t="s">
        <v>179</v>
      </c>
      <c r="B8821" t="s">
        <v>9686</v>
      </c>
      <c r="C8821"/>
      <c r="D8821"/>
      <c r="E8821" t="s">
        <v>9704</v>
      </c>
      <c r="F8821" s="67"/>
      <c r="G8821" s="67"/>
      <c r="H8821" s="67"/>
    </row>
    <row r="8822" spans="1:8" s="2" customFormat="1" x14ac:dyDescent="0.25">
      <c r="A8822" t="s">
        <v>179</v>
      </c>
      <c r="B8822" t="s">
        <v>9686</v>
      </c>
      <c r="C8822"/>
      <c r="D8822"/>
      <c r="E8822" t="s">
        <v>9705</v>
      </c>
      <c r="F8822" s="67"/>
      <c r="G8822" s="67"/>
      <c r="H8822" s="67"/>
    </row>
    <row r="8823" spans="1:8" s="2" customFormat="1" x14ac:dyDescent="0.25">
      <c r="A8823" t="s">
        <v>179</v>
      </c>
      <c r="B8823" t="s">
        <v>9686</v>
      </c>
      <c r="C8823"/>
      <c r="D8823"/>
      <c r="E8823" t="s">
        <v>9706</v>
      </c>
      <c r="F8823" s="67"/>
      <c r="G8823" s="67"/>
      <c r="H8823" s="67"/>
    </row>
    <row r="8824" spans="1:8" s="2" customFormat="1" x14ac:dyDescent="0.25">
      <c r="A8824" t="s">
        <v>179</v>
      </c>
      <c r="B8824" t="s">
        <v>9686</v>
      </c>
      <c r="C8824"/>
      <c r="D8824"/>
      <c r="E8824" t="s">
        <v>9707</v>
      </c>
      <c r="F8824" s="67"/>
      <c r="G8824" s="67"/>
      <c r="H8824" s="67"/>
    </row>
    <row r="8825" spans="1:8" s="2" customFormat="1" x14ac:dyDescent="0.25">
      <c r="A8825" t="s">
        <v>179</v>
      </c>
      <c r="B8825" t="s">
        <v>9686</v>
      </c>
      <c r="C8825"/>
      <c r="D8825"/>
      <c r="E8825" t="s">
        <v>9708</v>
      </c>
      <c r="F8825" s="67"/>
      <c r="G8825" s="67"/>
      <c r="H8825" s="67"/>
    </row>
    <row r="8826" spans="1:8" s="2" customFormat="1" x14ac:dyDescent="0.25">
      <c r="A8826" t="s">
        <v>179</v>
      </c>
      <c r="B8826" t="s">
        <v>9686</v>
      </c>
      <c r="C8826"/>
      <c r="D8826"/>
      <c r="E8826" t="s">
        <v>9709</v>
      </c>
      <c r="F8826" s="67"/>
      <c r="G8826" s="67"/>
      <c r="H8826" s="67"/>
    </row>
    <row r="8827" spans="1:8" s="2" customFormat="1" x14ac:dyDescent="0.25">
      <c r="A8827" t="s">
        <v>179</v>
      </c>
      <c r="B8827" t="s">
        <v>9686</v>
      </c>
      <c r="C8827"/>
      <c r="D8827"/>
      <c r="E8827" t="s">
        <v>9710</v>
      </c>
      <c r="F8827" s="67"/>
      <c r="G8827" s="67"/>
      <c r="H8827" s="67"/>
    </row>
    <row r="8828" spans="1:8" s="2" customFormat="1" x14ac:dyDescent="0.25">
      <c r="A8828" t="s">
        <v>179</v>
      </c>
      <c r="B8828" t="s">
        <v>9686</v>
      </c>
      <c r="C8828"/>
      <c r="D8828"/>
      <c r="E8828" t="s">
        <v>9711</v>
      </c>
      <c r="F8828" s="67"/>
      <c r="G8828" s="67"/>
      <c r="H8828" s="67"/>
    </row>
    <row r="8829" spans="1:8" s="2" customFormat="1" x14ac:dyDescent="0.25">
      <c r="A8829" t="s">
        <v>179</v>
      </c>
      <c r="B8829" t="s">
        <v>9686</v>
      </c>
      <c r="C8829"/>
      <c r="D8829"/>
      <c r="E8829" t="s">
        <v>9712</v>
      </c>
      <c r="F8829" s="67"/>
      <c r="G8829" s="67"/>
      <c r="H8829" s="67"/>
    </row>
    <row r="8830" spans="1:8" s="2" customFormat="1" x14ac:dyDescent="0.25">
      <c r="A8830" t="s">
        <v>179</v>
      </c>
      <c r="B8830" t="s">
        <v>9686</v>
      </c>
      <c r="C8830"/>
      <c r="D8830"/>
      <c r="E8830" t="s">
        <v>9713</v>
      </c>
      <c r="F8830" s="67"/>
      <c r="G8830" s="67"/>
      <c r="H8830" s="67"/>
    </row>
    <row r="8831" spans="1:8" s="2" customFormat="1" x14ac:dyDescent="0.25">
      <c r="A8831" t="s">
        <v>179</v>
      </c>
      <c r="B8831" t="s">
        <v>9686</v>
      </c>
      <c r="C8831"/>
      <c r="D8831"/>
      <c r="E8831" t="s">
        <v>9714</v>
      </c>
      <c r="F8831" s="67"/>
      <c r="G8831" s="67"/>
      <c r="H8831" s="67"/>
    </row>
    <row r="8832" spans="1:8" s="2" customFormat="1" x14ac:dyDescent="0.25">
      <c r="A8832" t="s">
        <v>179</v>
      </c>
      <c r="B8832" t="s">
        <v>9686</v>
      </c>
      <c r="C8832"/>
      <c r="D8832"/>
      <c r="E8832" t="s">
        <v>9715</v>
      </c>
      <c r="F8832" s="67"/>
      <c r="G8832" s="67"/>
      <c r="H8832" s="67"/>
    </row>
    <row r="8833" spans="1:8" s="2" customFormat="1" x14ac:dyDescent="0.25">
      <c r="A8833" t="s">
        <v>179</v>
      </c>
      <c r="B8833" t="s">
        <v>9686</v>
      </c>
      <c r="C8833"/>
      <c r="D8833"/>
      <c r="E8833" t="s">
        <v>9716</v>
      </c>
      <c r="F8833" s="67"/>
      <c r="G8833" s="67"/>
      <c r="H8833" s="67"/>
    </row>
    <row r="8834" spans="1:8" s="2" customFormat="1" x14ac:dyDescent="0.25">
      <c r="A8834" t="s">
        <v>179</v>
      </c>
      <c r="B8834" t="s">
        <v>9717</v>
      </c>
      <c r="C8834"/>
      <c r="D8834"/>
      <c r="E8834" t="s">
        <v>9718</v>
      </c>
      <c r="F8834" s="67"/>
      <c r="G8834" s="67"/>
      <c r="H8834" s="67"/>
    </row>
    <row r="8835" spans="1:8" s="2" customFormat="1" x14ac:dyDescent="0.25">
      <c r="A8835" t="s">
        <v>179</v>
      </c>
      <c r="B8835" t="s">
        <v>9717</v>
      </c>
      <c r="C8835"/>
      <c r="D8835"/>
      <c r="E8835" t="s">
        <v>9719</v>
      </c>
      <c r="F8835" s="67"/>
      <c r="G8835" s="67"/>
      <c r="H8835" s="67"/>
    </row>
    <row r="8836" spans="1:8" s="2" customFormat="1" x14ac:dyDescent="0.25">
      <c r="A8836" t="s">
        <v>179</v>
      </c>
      <c r="B8836" t="s">
        <v>9717</v>
      </c>
      <c r="C8836"/>
      <c r="D8836"/>
      <c r="E8836" t="s">
        <v>9720</v>
      </c>
      <c r="F8836" s="67"/>
      <c r="G8836" s="67"/>
      <c r="H8836" s="67"/>
    </row>
    <row r="8837" spans="1:8" s="2" customFormat="1" x14ac:dyDescent="0.25">
      <c r="A8837" t="s">
        <v>179</v>
      </c>
      <c r="B8837" t="s">
        <v>9717</v>
      </c>
      <c r="C8837"/>
      <c r="D8837"/>
      <c r="E8837" t="s">
        <v>9721</v>
      </c>
      <c r="F8837" s="67"/>
      <c r="G8837" s="67"/>
      <c r="H8837" s="67"/>
    </row>
    <row r="8838" spans="1:8" s="2" customFormat="1" x14ac:dyDescent="0.25">
      <c r="A8838" t="s">
        <v>179</v>
      </c>
      <c r="B8838" t="s">
        <v>9717</v>
      </c>
      <c r="C8838"/>
      <c r="D8838"/>
      <c r="E8838" t="s">
        <v>9722</v>
      </c>
      <c r="F8838" s="67"/>
      <c r="G8838" s="67"/>
      <c r="H8838" s="67"/>
    </row>
    <row r="8839" spans="1:8" s="2" customFormat="1" x14ac:dyDescent="0.25">
      <c r="A8839" t="s">
        <v>179</v>
      </c>
      <c r="B8839" t="s">
        <v>9717</v>
      </c>
      <c r="C8839"/>
      <c r="D8839"/>
      <c r="E8839" t="s">
        <v>9723</v>
      </c>
      <c r="F8839" s="67"/>
      <c r="G8839" s="67"/>
      <c r="H8839" s="67"/>
    </row>
    <row r="8840" spans="1:8" s="2" customFormat="1" x14ac:dyDescent="0.25">
      <c r="A8840" t="s">
        <v>179</v>
      </c>
      <c r="B8840" t="s">
        <v>9717</v>
      </c>
      <c r="C8840"/>
      <c r="D8840"/>
      <c r="E8840" t="s">
        <v>9724</v>
      </c>
      <c r="F8840" s="67"/>
      <c r="G8840" s="67"/>
      <c r="H8840" s="67"/>
    </row>
    <row r="8841" spans="1:8" s="2" customFormat="1" x14ac:dyDescent="0.25">
      <c r="A8841" t="s">
        <v>179</v>
      </c>
      <c r="B8841" t="s">
        <v>9717</v>
      </c>
      <c r="C8841"/>
      <c r="D8841"/>
      <c r="E8841" t="s">
        <v>9725</v>
      </c>
      <c r="F8841" s="67"/>
      <c r="G8841" s="67"/>
      <c r="H8841" s="67"/>
    </row>
    <row r="8842" spans="1:8" s="2" customFormat="1" x14ac:dyDescent="0.25">
      <c r="A8842" t="s">
        <v>179</v>
      </c>
      <c r="B8842" t="s">
        <v>9717</v>
      </c>
      <c r="C8842"/>
      <c r="D8842"/>
      <c r="E8842" t="s">
        <v>9726</v>
      </c>
      <c r="F8842" s="67"/>
      <c r="G8842" s="67"/>
      <c r="H8842" s="67"/>
    </row>
    <row r="8843" spans="1:8" s="2" customFormat="1" x14ac:dyDescent="0.25">
      <c r="A8843" t="s">
        <v>179</v>
      </c>
      <c r="B8843" t="s">
        <v>9717</v>
      </c>
      <c r="C8843"/>
      <c r="D8843"/>
      <c r="E8843" t="s">
        <v>9727</v>
      </c>
      <c r="F8843" s="67"/>
      <c r="G8843" s="67"/>
      <c r="H8843" s="67"/>
    </row>
    <row r="8844" spans="1:8" s="2" customFormat="1" x14ac:dyDescent="0.25">
      <c r="A8844" t="s">
        <v>179</v>
      </c>
      <c r="B8844" t="s">
        <v>9717</v>
      </c>
      <c r="C8844"/>
      <c r="D8844"/>
      <c r="E8844" t="s">
        <v>9728</v>
      </c>
      <c r="F8844" s="67"/>
      <c r="G8844" s="67"/>
      <c r="H8844" s="67"/>
    </row>
    <row r="8845" spans="1:8" s="2" customFormat="1" x14ac:dyDescent="0.25">
      <c r="A8845" t="s">
        <v>179</v>
      </c>
      <c r="B8845" t="s">
        <v>9717</v>
      </c>
      <c r="C8845"/>
      <c r="D8845"/>
      <c r="E8845" t="s">
        <v>9729</v>
      </c>
      <c r="F8845" s="67"/>
      <c r="G8845" s="67"/>
      <c r="H8845" s="67"/>
    </row>
    <row r="8846" spans="1:8" s="2" customFormat="1" x14ac:dyDescent="0.25">
      <c r="A8846" t="s">
        <v>179</v>
      </c>
      <c r="B8846" t="s">
        <v>9717</v>
      </c>
      <c r="C8846"/>
      <c r="D8846"/>
      <c r="E8846" t="s">
        <v>9730</v>
      </c>
      <c r="F8846" s="67"/>
      <c r="G8846" s="67"/>
      <c r="H8846" s="67"/>
    </row>
    <row r="8847" spans="1:8" s="2" customFormat="1" x14ac:dyDescent="0.25">
      <c r="A8847" t="s">
        <v>179</v>
      </c>
      <c r="B8847" t="s">
        <v>9717</v>
      </c>
      <c r="C8847"/>
      <c r="D8847"/>
      <c r="E8847" t="s">
        <v>9731</v>
      </c>
      <c r="F8847" s="67"/>
      <c r="G8847" s="67"/>
      <c r="H8847" s="67"/>
    </row>
    <row r="8848" spans="1:8" s="2" customFormat="1" x14ac:dyDescent="0.25">
      <c r="A8848" t="s">
        <v>179</v>
      </c>
      <c r="B8848" t="s">
        <v>9717</v>
      </c>
      <c r="C8848"/>
      <c r="D8848"/>
      <c r="E8848" t="s">
        <v>9732</v>
      </c>
      <c r="F8848" s="67"/>
      <c r="G8848" s="67"/>
      <c r="H8848" s="67"/>
    </row>
    <row r="8849" spans="1:8" s="2" customFormat="1" x14ac:dyDescent="0.25">
      <c r="A8849" t="s">
        <v>179</v>
      </c>
      <c r="B8849" t="s">
        <v>9733</v>
      </c>
      <c r="C8849"/>
      <c r="D8849"/>
      <c r="E8849" t="s">
        <v>9734</v>
      </c>
      <c r="F8849" s="67"/>
      <c r="G8849" s="67"/>
      <c r="H8849" s="67"/>
    </row>
    <row r="8850" spans="1:8" s="2" customFormat="1" x14ac:dyDescent="0.25">
      <c r="A8850" t="s">
        <v>179</v>
      </c>
      <c r="B8850" t="s">
        <v>9733</v>
      </c>
      <c r="C8850"/>
      <c r="D8850"/>
      <c r="E8850" t="s">
        <v>9735</v>
      </c>
      <c r="F8850" s="67"/>
      <c r="G8850" s="67"/>
      <c r="H8850" s="67"/>
    </row>
    <row r="8851" spans="1:8" s="2" customFormat="1" x14ac:dyDescent="0.25">
      <c r="A8851" t="s">
        <v>179</v>
      </c>
      <c r="B8851" t="s">
        <v>9733</v>
      </c>
      <c r="C8851"/>
      <c r="D8851"/>
      <c r="E8851" t="s">
        <v>9736</v>
      </c>
      <c r="F8851" s="67"/>
      <c r="G8851" s="67"/>
      <c r="H8851" s="67"/>
    </row>
    <row r="8852" spans="1:8" s="2" customFormat="1" x14ac:dyDescent="0.25">
      <c r="A8852" t="s">
        <v>179</v>
      </c>
      <c r="B8852" t="s">
        <v>9733</v>
      </c>
      <c r="C8852"/>
      <c r="D8852"/>
      <c r="E8852" t="s">
        <v>9737</v>
      </c>
      <c r="F8852" s="67"/>
      <c r="G8852" s="67"/>
      <c r="H8852" s="67"/>
    </row>
    <row r="8853" spans="1:8" s="2" customFormat="1" x14ac:dyDescent="0.25">
      <c r="A8853" t="s">
        <v>179</v>
      </c>
      <c r="B8853" t="s">
        <v>9733</v>
      </c>
      <c r="C8853"/>
      <c r="D8853"/>
      <c r="E8853" t="s">
        <v>9738</v>
      </c>
      <c r="F8853" s="67"/>
      <c r="G8853" s="67"/>
      <c r="H8853" s="67"/>
    </row>
    <row r="8854" spans="1:8" s="2" customFormat="1" x14ac:dyDescent="0.25">
      <c r="A8854" t="s">
        <v>179</v>
      </c>
      <c r="B8854" t="s">
        <v>9733</v>
      </c>
      <c r="C8854"/>
      <c r="D8854"/>
      <c r="E8854" t="s">
        <v>9739</v>
      </c>
      <c r="F8854" s="67"/>
      <c r="G8854" s="67"/>
      <c r="H8854" s="67"/>
    </row>
    <row r="8855" spans="1:8" s="2" customFormat="1" x14ac:dyDescent="0.25">
      <c r="A8855" t="s">
        <v>179</v>
      </c>
      <c r="B8855" t="s">
        <v>9733</v>
      </c>
      <c r="C8855"/>
      <c r="D8855"/>
      <c r="E8855" t="s">
        <v>9740</v>
      </c>
      <c r="F8855" s="67"/>
      <c r="G8855" s="67"/>
      <c r="H8855" s="67"/>
    </row>
    <row r="8856" spans="1:8" s="2" customFormat="1" x14ac:dyDescent="0.25">
      <c r="A8856" t="s">
        <v>179</v>
      </c>
      <c r="B8856" t="s">
        <v>9733</v>
      </c>
      <c r="C8856"/>
      <c r="D8856"/>
      <c r="E8856" t="s">
        <v>9741</v>
      </c>
      <c r="F8856" s="67"/>
      <c r="G8856" s="67"/>
      <c r="H8856" s="67"/>
    </row>
    <row r="8857" spans="1:8" s="2" customFormat="1" x14ac:dyDescent="0.25">
      <c r="A8857" t="s">
        <v>179</v>
      </c>
      <c r="B8857" t="s">
        <v>9733</v>
      </c>
      <c r="C8857"/>
      <c r="D8857"/>
      <c r="E8857" t="s">
        <v>9742</v>
      </c>
      <c r="F8857" s="67"/>
      <c r="G8857" s="67"/>
      <c r="H8857" s="67"/>
    </row>
    <row r="8858" spans="1:8" s="2" customFormat="1" x14ac:dyDescent="0.25">
      <c r="A8858" t="s">
        <v>179</v>
      </c>
      <c r="B8858" t="s">
        <v>9733</v>
      </c>
      <c r="C8858"/>
      <c r="D8858"/>
      <c r="E8858" t="s">
        <v>9743</v>
      </c>
      <c r="F8858" s="67"/>
      <c r="G8858" s="67"/>
      <c r="H8858" s="67"/>
    </row>
    <row r="8859" spans="1:8" s="2" customFormat="1" x14ac:dyDescent="0.25">
      <c r="A8859" t="s">
        <v>179</v>
      </c>
      <c r="B8859" t="s">
        <v>9733</v>
      </c>
      <c r="C8859"/>
      <c r="D8859"/>
      <c r="E8859" t="s">
        <v>9744</v>
      </c>
      <c r="F8859" s="67"/>
      <c r="G8859" s="67"/>
      <c r="H8859" s="67"/>
    </row>
    <row r="8860" spans="1:8" s="2" customFormat="1" x14ac:dyDescent="0.25">
      <c r="A8860" t="s">
        <v>179</v>
      </c>
      <c r="B8860" t="s">
        <v>9733</v>
      </c>
      <c r="C8860"/>
      <c r="D8860"/>
      <c r="E8860" t="s">
        <v>9745</v>
      </c>
      <c r="F8860" s="67"/>
      <c r="G8860" s="67"/>
      <c r="H8860" s="67"/>
    </row>
    <row r="8861" spans="1:8" s="2" customFormat="1" x14ac:dyDescent="0.25">
      <c r="A8861" t="s">
        <v>179</v>
      </c>
      <c r="B8861" t="s">
        <v>9733</v>
      </c>
      <c r="C8861"/>
      <c r="D8861"/>
      <c r="E8861" t="s">
        <v>9746</v>
      </c>
      <c r="F8861" s="67"/>
      <c r="G8861" s="67"/>
      <c r="H8861" s="67"/>
    </row>
    <row r="8862" spans="1:8" s="2" customFormat="1" x14ac:dyDescent="0.25">
      <c r="A8862" t="s">
        <v>179</v>
      </c>
      <c r="B8862" t="s">
        <v>9733</v>
      </c>
      <c r="C8862"/>
      <c r="D8862"/>
      <c r="E8862" t="s">
        <v>6963</v>
      </c>
      <c r="F8862" s="67"/>
      <c r="G8862" s="67"/>
      <c r="H8862" s="67"/>
    </row>
    <row r="8863" spans="1:8" s="2" customFormat="1" x14ac:dyDescent="0.25">
      <c r="A8863" t="s">
        <v>179</v>
      </c>
      <c r="B8863" t="s">
        <v>9733</v>
      </c>
      <c r="C8863"/>
      <c r="D8863"/>
      <c r="E8863" t="s">
        <v>9747</v>
      </c>
      <c r="F8863" s="67"/>
      <c r="G8863" s="67"/>
      <c r="H8863" s="67"/>
    </row>
    <row r="8864" spans="1:8" s="2" customFormat="1" x14ac:dyDescent="0.25">
      <c r="A8864" t="s">
        <v>179</v>
      </c>
      <c r="B8864" t="s">
        <v>9733</v>
      </c>
      <c r="C8864"/>
      <c r="D8864"/>
      <c r="E8864" t="s">
        <v>9748</v>
      </c>
      <c r="F8864" s="67"/>
      <c r="G8864" s="67"/>
      <c r="H8864" s="67"/>
    </row>
    <row r="8865" spans="1:8" s="2" customFormat="1" x14ac:dyDescent="0.25">
      <c r="A8865" t="s">
        <v>179</v>
      </c>
      <c r="B8865" t="s">
        <v>9733</v>
      </c>
      <c r="C8865"/>
      <c r="D8865"/>
      <c r="E8865" t="s">
        <v>9749</v>
      </c>
      <c r="F8865" s="67"/>
      <c r="G8865" s="67"/>
      <c r="H8865" s="67"/>
    </row>
    <row r="8866" spans="1:8" s="2" customFormat="1" x14ac:dyDescent="0.25">
      <c r="A8866" t="s">
        <v>179</v>
      </c>
      <c r="B8866" t="s">
        <v>9733</v>
      </c>
      <c r="C8866"/>
      <c r="D8866"/>
      <c r="E8866" t="s">
        <v>9750</v>
      </c>
      <c r="F8866" s="67"/>
      <c r="G8866" s="67"/>
      <c r="H8866" s="67"/>
    </row>
    <row r="8867" spans="1:8" s="2" customFormat="1" x14ac:dyDescent="0.25">
      <c r="A8867" t="s">
        <v>179</v>
      </c>
      <c r="B8867" t="s">
        <v>9733</v>
      </c>
      <c r="C8867"/>
      <c r="D8867"/>
      <c r="E8867" t="s">
        <v>9751</v>
      </c>
      <c r="F8867" s="67"/>
      <c r="G8867" s="67"/>
      <c r="H8867" s="67"/>
    </row>
    <row r="8868" spans="1:8" s="2" customFormat="1" x14ac:dyDescent="0.25">
      <c r="A8868" t="s">
        <v>179</v>
      </c>
      <c r="B8868" t="s">
        <v>9733</v>
      </c>
      <c r="C8868"/>
      <c r="D8868"/>
      <c r="E8868" t="s">
        <v>9752</v>
      </c>
      <c r="F8868" s="67"/>
      <c r="G8868" s="67"/>
      <c r="H8868" s="67"/>
    </row>
    <row r="8869" spans="1:8" s="2" customFormat="1" x14ac:dyDescent="0.25">
      <c r="A8869" t="s">
        <v>179</v>
      </c>
      <c r="B8869" t="s">
        <v>9733</v>
      </c>
      <c r="C8869"/>
      <c r="D8869"/>
      <c r="E8869" t="s">
        <v>9753</v>
      </c>
      <c r="F8869" s="67"/>
      <c r="G8869" s="67"/>
      <c r="H8869" s="67"/>
    </row>
    <row r="8870" spans="1:8" s="2" customFormat="1" x14ac:dyDescent="0.25">
      <c r="A8870" t="s">
        <v>179</v>
      </c>
      <c r="B8870" t="s">
        <v>9733</v>
      </c>
      <c r="C8870"/>
      <c r="D8870"/>
      <c r="E8870" t="s">
        <v>5462</v>
      </c>
      <c r="F8870" s="67"/>
      <c r="G8870" s="67"/>
      <c r="H8870" s="67"/>
    </row>
    <row r="8871" spans="1:8" s="2" customFormat="1" x14ac:dyDescent="0.25">
      <c r="A8871" t="s">
        <v>179</v>
      </c>
      <c r="B8871" t="s">
        <v>9733</v>
      </c>
      <c r="C8871"/>
      <c r="D8871"/>
      <c r="E8871" t="s">
        <v>9754</v>
      </c>
      <c r="F8871" s="67"/>
      <c r="G8871" s="67"/>
      <c r="H8871" s="67"/>
    </row>
    <row r="8872" spans="1:8" s="2" customFormat="1" x14ac:dyDescent="0.25">
      <c r="A8872" t="s">
        <v>179</v>
      </c>
      <c r="B8872" t="s">
        <v>9733</v>
      </c>
      <c r="C8872"/>
      <c r="D8872"/>
      <c r="E8872" t="s">
        <v>9755</v>
      </c>
      <c r="F8872" s="67"/>
      <c r="G8872" s="67"/>
      <c r="H8872" s="67"/>
    </row>
    <row r="8873" spans="1:8" s="2" customFormat="1" x14ac:dyDescent="0.25">
      <c r="A8873" t="s">
        <v>179</v>
      </c>
      <c r="B8873" t="s">
        <v>9733</v>
      </c>
      <c r="C8873"/>
      <c r="D8873"/>
      <c r="E8873" t="s">
        <v>9756</v>
      </c>
      <c r="F8873" s="67"/>
      <c r="G8873" s="67"/>
      <c r="H8873" s="67"/>
    </row>
    <row r="8874" spans="1:8" s="2" customFormat="1" x14ac:dyDescent="0.25">
      <c r="A8874" t="s">
        <v>179</v>
      </c>
      <c r="B8874" t="s">
        <v>9733</v>
      </c>
      <c r="C8874"/>
      <c r="D8874"/>
      <c r="E8874" t="s">
        <v>9757</v>
      </c>
      <c r="F8874" s="67"/>
      <c r="G8874" s="67"/>
      <c r="H8874" s="67"/>
    </row>
    <row r="8875" spans="1:8" s="2" customFormat="1" x14ac:dyDescent="0.25">
      <c r="A8875" t="s">
        <v>179</v>
      </c>
      <c r="B8875" t="s">
        <v>9733</v>
      </c>
      <c r="C8875"/>
      <c r="D8875"/>
      <c r="E8875" t="s">
        <v>9758</v>
      </c>
      <c r="F8875" s="67"/>
      <c r="G8875" s="67"/>
      <c r="H8875" s="67"/>
    </row>
    <row r="8876" spans="1:8" s="2" customFormat="1" x14ac:dyDescent="0.25">
      <c r="A8876" t="s">
        <v>179</v>
      </c>
      <c r="B8876" t="s">
        <v>9733</v>
      </c>
      <c r="C8876"/>
      <c r="D8876"/>
      <c r="E8876" t="s">
        <v>9759</v>
      </c>
      <c r="F8876" s="67"/>
      <c r="G8876" s="67"/>
      <c r="H8876" s="67"/>
    </row>
    <row r="8877" spans="1:8" s="2" customFormat="1" x14ac:dyDescent="0.25">
      <c r="A8877" t="s">
        <v>179</v>
      </c>
      <c r="B8877" t="s">
        <v>9733</v>
      </c>
      <c r="C8877"/>
      <c r="D8877"/>
      <c r="E8877" t="s">
        <v>9760</v>
      </c>
      <c r="F8877" s="67"/>
      <c r="G8877" s="67"/>
      <c r="H8877" s="67"/>
    </row>
    <row r="8878" spans="1:8" s="2" customFormat="1" x14ac:dyDescent="0.25">
      <c r="A8878" t="s">
        <v>179</v>
      </c>
      <c r="B8878" t="s">
        <v>9733</v>
      </c>
      <c r="C8878"/>
      <c r="D8878"/>
      <c r="E8878" t="s">
        <v>9761</v>
      </c>
      <c r="F8878" s="67"/>
      <c r="G8878" s="67"/>
      <c r="H8878" s="67"/>
    </row>
    <row r="8879" spans="1:8" s="2" customFormat="1" x14ac:dyDescent="0.25">
      <c r="A8879" t="s">
        <v>179</v>
      </c>
      <c r="B8879" t="s">
        <v>9762</v>
      </c>
      <c r="C8879"/>
      <c r="D8879"/>
      <c r="E8879" t="s">
        <v>9763</v>
      </c>
      <c r="F8879" s="67"/>
      <c r="G8879" s="67"/>
      <c r="H8879" s="67"/>
    </row>
    <row r="8880" spans="1:8" s="2" customFormat="1" x14ac:dyDescent="0.25">
      <c r="A8880" t="s">
        <v>179</v>
      </c>
      <c r="B8880" t="s">
        <v>9762</v>
      </c>
      <c r="C8880"/>
      <c r="D8880"/>
      <c r="E8880" t="s">
        <v>9764</v>
      </c>
      <c r="F8880" s="67"/>
      <c r="G8880" s="67"/>
      <c r="H8880" s="67"/>
    </row>
    <row r="8881" spans="1:8" s="2" customFormat="1" x14ac:dyDescent="0.25">
      <c r="A8881" t="s">
        <v>179</v>
      </c>
      <c r="B8881" t="s">
        <v>9762</v>
      </c>
      <c r="C8881"/>
      <c r="D8881"/>
      <c r="E8881" t="s">
        <v>9765</v>
      </c>
      <c r="F8881" s="67"/>
      <c r="G8881" s="67"/>
      <c r="H8881" s="67"/>
    </row>
    <row r="8882" spans="1:8" s="2" customFormat="1" x14ac:dyDescent="0.25">
      <c r="A8882" t="s">
        <v>179</v>
      </c>
      <c r="B8882" t="s">
        <v>9762</v>
      </c>
      <c r="C8882"/>
      <c r="D8882"/>
      <c r="E8882" t="s">
        <v>9766</v>
      </c>
      <c r="F8882" s="67"/>
      <c r="G8882" s="67"/>
      <c r="H8882" s="67"/>
    </row>
    <row r="8883" spans="1:8" s="2" customFormat="1" x14ac:dyDescent="0.25">
      <c r="A8883" t="s">
        <v>179</v>
      </c>
      <c r="B8883" t="s">
        <v>9762</v>
      </c>
      <c r="C8883"/>
      <c r="D8883"/>
      <c r="E8883" t="s">
        <v>9767</v>
      </c>
      <c r="F8883" s="67"/>
      <c r="G8883" s="67"/>
      <c r="H8883" s="67"/>
    </row>
    <row r="8884" spans="1:8" s="2" customFormat="1" x14ac:dyDescent="0.25">
      <c r="A8884" t="s">
        <v>179</v>
      </c>
      <c r="B8884" t="s">
        <v>9762</v>
      </c>
      <c r="C8884"/>
      <c r="D8884"/>
      <c r="E8884" t="s">
        <v>9768</v>
      </c>
      <c r="F8884" s="67"/>
      <c r="G8884" s="67"/>
      <c r="H8884" s="67"/>
    </row>
    <row r="8885" spans="1:8" s="2" customFormat="1" x14ac:dyDescent="0.25">
      <c r="A8885" t="s">
        <v>179</v>
      </c>
      <c r="B8885" t="s">
        <v>9762</v>
      </c>
      <c r="C8885"/>
      <c r="D8885"/>
      <c r="E8885" t="s">
        <v>9769</v>
      </c>
      <c r="F8885" s="67"/>
      <c r="G8885" s="67"/>
      <c r="H8885" s="67"/>
    </row>
    <row r="8886" spans="1:8" s="2" customFormat="1" x14ac:dyDescent="0.25">
      <c r="A8886" t="s">
        <v>179</v>
      </c>
      <c r="B8886" t="s">
        <v>9762</v>
      </c>
      <c r="C8886"/>
      <c r="D8886"/>
      <c r="E8886" t="s">
        <v>9770</v>
      </c>
      <c r="F8886" s="67"/>
      <c r="G8886" s="67"/>
      <c r="H8886" s="67"/>
    </row>
    <row r="8887" spans="1:8" s="2" customFormat="1" x14ac:dyDescent="0.25">
      <c r="A8887" t="s">
        <v>179</v>
      </c>
      <c r="B8887" t="s">
        <v>9762</v>
      </c>
      <c r="C8887"/>
      <c r="D8887"/>
      <c r="E8887" t="s">
        <v>9771</v>
      </c>
      <c r="F8887" s="67"/>
      <c r="G8887" s="67"/>
      <c r="H8887" s="67"/>
    </row>
    <row r="8888" spans="1:8" s="2" customFormat="1" x14ac:dyDescent="0.25">
      <c r="A8888" t="s">
        <v>179</v>
      </c>
      <c r="B8888" t="s">
        <v>9762</v>
      </c>
      <c r="C8888"/>
      <c r="D8888"/>
      <c r="E8888" t="s">
        <v>2880</v>
      </c>
      <c r="F8888" s="67"/>
      <c r="G8888" s="67"/>
      <c r="H8888" s="67"/>
    </row>
    <row r="8889" spans="1:8" s="2" customFormat="1" x14ac:dyDescent="0.25">
      <c r="A8889" t="s">
        <v>179</v>
      </c>
      <c r="B8889" t="s">
        <v>9762</v>
      </c>
      <c r="C8889"/>
      <c r="D8889"/>
      <c r="E8889" t="s">
        <v>9772</v>
      </c>
      <c r="F8889" s="67"/>
      <c r="G8889" s="67"/>
      <c r="H8889" s="67"/>
    </row>
    <row r="8890" spans="1:8" s="2" customFormat="1" x14ac:dyDescent="0.25">
      <c r="A8890" t="s">
        <v>179</v>
      </c>
      <c r="B8890" t="s">
        <v>9762</v>
      </c>
      <c r="C8890"/>
      <c r="D8890"/>
      <c r="E8890" t="s">
        <v>9773</v>
      </c>
      <c r="F8890" s="67"/>
      <c r="G8890" s="67"/>
      <c r="H8890" s="67"/>
    </row>
    <row r="8891" spans="1:8" s="2" customFormat="1" x14ac:dyDescent="0.25">
      <c r="A8891" t="s">
        <v>179</v>
      </c>
      <c r="B8891" t="s">
        <v>9762</v>
      </c>
      <c r="C8891"/>
      <c r="D8891"/>
      <c r="E8891" t="s">
        <v>9774</v>
      </c>
      <c r="F8891" s="67"/>
      <c r="G8891" s="67"/>
      <c r="H8891" s="67"/>
    </row>
    <row r="8892" spans="1:8" s="2" customFormat="1" x14ac:dyDescent="0.25">
      <c r="A8892" t="s">
        <v>179</v>
      </c>
      <c r="B8892" t="s">
        <v>9762</v>
      </c>
      <c r="C8892"/>
      <c r="D8892"/>
      <c r="E8892" t="s">
        <v>9775</v>
      </c>
      <c r="F8892" s="67"/>
      <c r="G8892" s="67"/>
      <c r="H8892" s="67"/>
    </row>
    <row r="8893" spans="1:8" s="2" customFormat="1" x14ac:dyDescent="0.25">
      <c r="A8893" t="s">
        <v>179</v>
      </c>
      <c r="B8893" t="s">
        <v>9762</v>
      </c>
      <c r="C8893"/>
      <c r="D8893"/>
      <c r="E8893" t="s">
        <v>9776</v>
      </c>
      <c r="F8893" s="67"/>
      <c r="G8893" s="67"/>
      <c r="H8893" s="67"/>
    </row>
    <row r="8894" spans="1:8" s="2" customFormat="1" x14ac:dyDescent="0.25">
      <c r="A8894" t="s">
        <v>179</v>
      </c>
      <c r="B8894" t="s">
        <v>9762</v>
      </c>
      <c r="C8894"/>
      <c r="D8894"/>
      <c r="E8894" t="s">
        <v>9777</v>
      </c>
      <c r="F8894" s="67"/>
      <c r="G8894" s="67"/>
      <c r="H8894" s="67"/>
    </row>
    <row r="8895" spans="1:8" s="2" customFormat="1" x14ac:dyDescent="0.25">
      <c r="A8895" t="s">
        <v>179</v>
      </c>
      <c r="B8895" t="s">
        <v>9762</v>
      </c>
      <c r="C8895"/>
      <c r="D8895"/>
      <c r="E8895" t="s">
        <v>9778</v>
      </c>
      <c r="F8895" s="67"/>
      <c r="G8895" s="67"/>
      <c r="H8895" s="67"/>
    </row>
    <row r="8896" spans="1:8" s="2" customFormat="1" x14ac:dyDescent="0.25">
      <c r="A8896" t="s">
        <v>179</v>
      </c>
      <c r="B8896" t="s">
        <v>9762</v>
      </c>
      <c r="C8896"/>
      <c r="D8896"/>
      <c r="E8896" t="s">
        <v>9779</v>
      </c>
      <c r="F8896" s="67"/>
      <c r="G8896" s="67"/>
      <c r="H8896" s="67"/>
    </row>
    <row r="8897" spans="1:8" s="2" customFormat="1" x14ac:dyDescent="0.25">
      <c r="A8897" t="s">
        <v>179</v>
      </c>
      <c r="B8897" t="s">
        <v>9762</v>
      </c>
      <c r="C8897"/>
      <c r="D8897"/>
      <c r="E8897" t="s">
        <v>9780</v>
      </c>
      <c r="F8897" s="67"/>
      <c r="G8897" s="67"/>
      <c r="H8897" s="67"/>
    </row>
    <row r="8898" spans="1:8" s="2" customFormat="1" x14ac:dyDescent="0.25">
      <c r="A8898" t="s">
        <v>179</v>
      </c>
      <c r="B8898" t="s">
        <v>9762</v>
      </c>
      <c r="C8898"/>
      <c r="D8898"/>
      <c r="E8898" t="s">
        <v>9781</v>
      </c>
      <c r="F8898" s="67"/>
      <c r="G8898" s="67"/>
      <c r="H8898" s="67"/>
    </row>
    <row r="8899" spans="1:8" s="2" customFormat="1" x14ac:dyDescent="0.25">
      <c r="A8899" t="s">
        <v>179</v>
      </c>
      <c r="B8899" t="s">
        <v>9762</v>
      </c>
      <c r="C8899"/>
      <c r="D8899"/>
      <c r="E8899" t="s">
        <v>9782</v>
      </c>
      <c r="F8899" s="67"/>
      <c r="G8899" s="67"/>
      <c r="H8899" s="67"/>
    </row>
    <row r="8900" spans="1:8" s="2" customFormat="1" x14ac:dyDescent="0.25">
      <c r="A8900" t="s">
        <v>179</v>
      </c>
      <c r="B8900" t="s">
        <v>9762</v>
      </c>
      <c r="C8900"/>
      <c r="D8900"/>
      <c r="E8900" t="s">
        <v>9783</v>
      </c>
      <c r="F8900" s="67"/>
      <c r="G8900" s="67"/>
      <c r="H8900" s="67"/>
    </row>
    <row r="8901" spans="1:8" s="2" customFormat="1" x14ac:dyDescent="0.25">
      <c r="A8901" t="s">
        <v>179</v>
      </c>
      <c r="B8901" t="s">
        <v>9762</v>
      </c>
      <c r="C8901"/>
      <c r="D8901"/>
      <c r="E8901" t="s">
        <v>9784</v>
      </c>
      <c r="F8901" s="67"/>
      <c r="G8901" s="67"/>
      <c r="H8901" s="67"/>
    </row>
    <row r="8902" spans="1:8" s="2" customFormat="1" x14ac:dyDescent="0.25">
      <c r="A8902" t="s">
        <v>179</v>
      </c>
      <c r="B8902" t="s">
        <v>9762</v>
      </c>
      <c r="C8902"/>
      <c r="D8902"/>
      <c r="E8902" t="s">
        <v>9785</v>
      </c>
      <c r="F8902" s="67"/>
      <c r="G8902" s="67"/>
      <c r="H8902" s="67"/>
    </row>
    <row r="8903" spans="1:8" s="2" customFormat="1" x14ac:dyDescent="0.25">
      <c r="A8903" t="s">
        <v>179</v>
      </c>
      <c r="B8903" t="s">
        <v>9762</v>
      </c>
      <c r="C8903"/>
      <c r="D8903"/>
      <c r="E8903" t="s">
        <v>9786</v>
      </c>
      <c r="F8903" s="67"/>
      <c r="G8903" s="67"/>
      <c r="H8903" s="67"/>
    </row>
    <row r="8904" spans="1:8" s="2" customFormat="1" x14ac:dyDescent="0.25">
      <c r="A8904" t="s">
        <v>179</v>
      </c>
      <c r="B8904" t="s">
        <v>9762</v>
      </c>
      <c r="C8904"/>
      <c r="D8904"/>
      <c r="E8904" t="s">
        <v>9787</v>
      </c>
      <c r="F8904" s="67"/>
      <c r="G8904" s="67"/>
      <c r="H8904" s="67"/>
    </row>
    <row r="8905" spans="1:8" s="2" customFormat="1" x14ac:dyDescent="0.25">
      <c r="A8905" t="s">
        <v>179</v>
      </c>
      <c r="B8905" t="s">
        <v>9762</v>
      </c>
      <c r="C8905"/>
      <c r="D8905"/>
      <c r="E8905" t="s">
        <v>9788</v>
      </c>
      <c r="F8905" s="67"/>
      <c r="G8905" s="67"/>
      <c r="H8905" s="67"/>
    </row>
    <row r="8906" spans="1:8" s="2" customFormat="1" x14ac:dyDescent="0.25">
      <c r="A8906" t="s">
        <v>179</v>
      </c>
      <c r="B8906" t="s">
        <v>9762</v>
      </c>
      <c r="C8906"/>
      <c r="D8906"/>
      <c r="E8906" t="s">
        <v>9789</v>
      </c>
      <c r="F8906" s="67"/>
      <c r="G8906" s="67"/>
      <c r="H8906" s="67"/>
    </row>
    <row r="8907" spans="1:8" s="2" customFormat="1" x14ac:dyDescent="0.25">
      <c r="A8907" t="s">
        <v>179</v>
      </c>
      <c r="B8907" t="s">
        <v>9790</v>
      </c>
      <c r="C8907"/>
      <c r="D8907"/>
      <c r="E8907" t="s">
        <v>9791</v>
      </c>
      <c r="F8907" s="67"/>
      <c r="G8907" s="67"/>
      <c r="H8907" s="67"/>
    </row>
    <row r="8908" spans="1:8" s="2" customFormat="1" x14ac:dyDescent="0.25">
      <c r="A8908" t="s">
        <v>179</v>
      </c>
      <c r="B8908" t="s">
        <v>9790</v>
      </c>
      <c r="C8908"/>
      <c r="D8908"/>
      <c r="E8908" t="s">
        <v>9792</v>
      </c>
      <c r="F8908" s="67"/>
      <c r="G8908" s="67"/>
      <c r="H8908" s="67"/>
    </row>
    <row r="8909" spans="1:8" s="2" customFormat="1" x14ac:dyDescent="0.25">
      <c r="A8909" t="s">
        <v>179</v>
      </c>
      <c r="B8909" t="s">
        <v>9790</v>
      </c>
      <c r="C8909"/>
      <c r="D8909"/>
      <c r="E8909" t="s">
        <v>9793</v>
      </c>
      <c r="F8909" s="67"/>
      <c r="G8909" s="67"/>
      <c r="H8909" s="67"/>
    </row>
    <row r="8910" spans="1:8" s="2" customFormat="1" x14ac:dyDescent="0.25">
      <c r="A8910" t="s">
        <v>179</v>
      </c>
      <c r="B8910" t="s">
        <v>9790</v>
      </c>
      <c r="C8910"/>
      <c r="D8910"/>
      <c r="E8910" t="s">
        <v>9794</v>
      </c>
      <c r="F8910" s="67"/>
      <c r="G8910" s="67"/>
      <c r="H8910" s="67"/>
    </row>
    <row r="8911" spans="1:8" s="2" customFormat="1" x14ac:dyDescent="0.25">
      <c r="A8911" t="s">
        <v>179</v>
      </c>
      <c r="B8911" t="s">
        <v>9790</v>
      </c>
      <c r="C8911"/>
      <c r="D8911"/>
      <c r="E8911" t="s">
        <v>9795</v>
      </c>
      <c r="F8911" s="67"/>
      <c r="G8911" s="67"/>
      <c r="H8911" s="67"/>
    </row>
    <row r="8912" spans="1:8" s="2" customFormat="1" x14ac:dyDescent="0.25">
      <c r="A8912" t="s">
        <v>179</v>
      </c>
      <c r="B8912" t="s">
        <v>9790</v>
      </c>
      <c r="C8912"/>
      <c r="D8912"/>
      <c r="E8912" t="s">
        <v>9796</v>
      </c>
      <c r="F8912" s="67"/>
      <c r="G8912" s="67"/>
      <c r="H8912" s="67"/>
    </row>
    <row r="8913" spans="1:8" s="2" customFormat="1" x14ac:dyDescent="0.25">
      <c r="A8913" t="s">
        <v>179</v>
      </c>
      <c r="B8913" t="s">
        <v>9790</v>
      </c>
      <c r="C8913"/>
      <c r="D8913"/>
      <c r="E8913" t="s">
        <v>9797</v>
      </c>
      <c r="F8913" s="67"/>
      <c r="G8913" s="67"/>
      <c r="H8913" s="67"/>
    </row>
    <row r="8914" spans="1:8" s="2" customFormat="1" x14ac:dyDescent="0.25">
      <c r="A8914" t="s">
        <v>179</v>
      </c>
      <c r="B8914" t="s">
        <v>9790</v>
      </c>
      <c r="C8914"/>
      <c r="D8914"/>
      <c r="E8914" t="s">
        <v>9798</v>
      </c>
      <c r="F8914" s="67"/>
      <c r="G8914" s="67"/>
      <c r="H8914" s="67"/>
    </row>
    <row r="8915" spans="1:8" s="2" customFormat="1" x14ac:dyDescent="0.25">
      <c r="A8915" t="s">
        <v>179</v>
      </c>
      <c r="B8915" t="s">
        <v>9790</v>
      </c>
      <c r="C8915"/>
      <c r="D8915"/>
      <c r="E8915" t="s">
        <v>9799</v>
      </c>
      <c r="F8915" s="67"/>
      <c r="G8915" s="67"/>
      <c r="H8915" s="67"/>
    </row>
    <row r="8916" spans="1:8" s="2" customFormat="1" x14ac:dyDescent="0.25">
      <c r="A8916" t="s">
        <v>179</v>
      </c>
      <c r="B8916" t="s">
        <v>9790</v>
      </c>
      <c r="C8916"/>
      <c r="D8916"/>
      <c r="E8916" t="s">
        <v>9800</v>
      </c>
      <c r="F8916" s="67"/>
      <c r="G8916" s="67"/>
      <c r="H8916" s="67"/>
    </row>
    <row r="8917" spans="1:8" s="2" customFormat="1" x14ac:dyDescent="0.25">
      <c r="A8917" t="s">
        <v>179</v>
      </c>
      <c r="B8917" t="s">
        <v>9790</v>
      </c>
      <c r="C8917"/>
      <c r="D8917"/>
      <c r="E8917" t="s">
        <v>9801</v>
      </c>
      <c r="F8917" s="67"/>
      <c r="G8917" s="67"/>
      <c r="H8917" s="67"/>
    </row>
    <row r="8918" spans="1:8" s="2" customFormat="1" x14ac:dyDescent="0.25">
      <c r="A8918" t="s">
        <v>179</v>
      </c>
      <c r="B8918" t="s">
        <v>9790</v>
      </c>
      <c r="C8918"/>
      <c r="D8918"/>
      <c r="E8918" t="s">
        <v>9802</v>
      </c>
      <c r="F8918" s="67"/>
      <c r="G8918" s="67"/>
      <c r="H8918" s="67"/>
    </row>
    <row r="8919" spans="1:8" s="2" customFormat="1" x14ac:dyDescent="0.25">
      <c r="A8919" t="s">
        <v>179</v>
      </c>
      <c r="B8919" t="s">
        <v>9790</v>
      </c>
      <c r="C8919"/>
      <c r="D8919"/>
      <c r="E8919" t="s">
        <v>9803</v>
      </c>
      <c r="F8919" s="67"/>
      <c r="G8919" s="67"/>
      <c r="H8919" s="67"/>
    </row>
    <row r="8920" spans="1:8" s="2" customFormat="1" x14ac:dyDescent="0.25">
      <c r="A8920" t="s">
        <v>179</v>
      </c>
      <c r="B8920" t="s">
        <v>9790</v>
      </c>
      <c r="C8920"/>
      <c r="D8920"/>
      <c r="E8920" t="s">
        <v>9804</v>
      </c>
      <c r="F8920" s="67"/>
      <c r="G8920" s="67"/>
      <c r="H8920" s="67"/>
    </row>
    <row r="8921" spans="1:8" s="2" customFormat="1" x14ac:dyDescent="0.25">
      <c r="A8921" t="s">
        <v>179</v>
      </c>
      <c r="B8921" t="s">
        <v>9790</v>
      </c>
      <c r="C8921"/>
      <c r="D8921"/>
      <c r="E8921" t="s">
        <v>9805</v>
      </c>
      <c r="F8921" s="67"/>
      <c r="G8921" s="67"/>
      <c r="H8921" s="67"/>
    </row>
    <row r="8922" spans="1:8" s="2" customFormat="1" x14ac:dyDescent="0.25">
      <c r="A8922" t="s">
        <v>179</v>
      </c>
      <c r="B8922" t="s">
        <v>9790</v>
      </c>
      <c r="C8922"/>
      <c r="D8922"/>
      <c r="E8922" t="s">
        <v>9806</v>
      </c>
      <c r="F8922" s="67"/>
      <c r="G8922" s="67"/>
      <c r="H8922" s="67"/>
    </row>
    <row r="8923" spans="1:8" s="2" customFormat="1" x14ac:dyDescent="0.25">
      <c r="A8923" t="s">
        <v>179</v>
      </c>
      <c r="B8923" t="s">
        <v>9790</v>
      </c>
      <c r="C8923"/>
      <c r="D8923"/>
      <c r="E8923" t="s">
        <v>9807</v>
      </c>
      <c r="F8923" s="67"/>
      <c r="G8923" s="67"/>
      <c r="H8923" s="67"/>
    </row>
    <row r="8924" spans="1:8" s="2" customFormat="1" x14ac:dyDescent="0.25">
      <c r="A8924" t="s">
        <v>179</v>
      </c>
      <c r="B8924" t="s">
        <v>9790</v>
      </c>
      <c r="C8924"/>
      <c r="D8924"/>
      <c r="E8924" t="s">
        <v>9808</v>
      </c>
      <c r="F8924" s="67"/>
      <c r="G8924" s="67"/>
      <c r="H8924" s="67"/>
    </row>
    <row r="8925" spans="1:8" s="2" customFormat="1" x14ac:dyDescent="0.25">
      <c r="A8925" t="s">
        <v>179</v>
      </c>
      <c r="B8925" t="s">
        <v>9790</v>
      </c>
      <c r="C8925"/>
      <c r="D8925"/>
      <c r="E8925" t="s">
        <v>9809</v>
      </c>
      <c r="F8925" s="67"/>
      <c r="G8925" s="67"/>
      <c r="H8925" s="67"/>
    </row>
    <row r="8926" spans="1:8" s="2" customFormat="1" x14ac:dyDescent="0.25">
      <c r="A8926" t="s">
        <v>179</v>
      </c>
      <c r="B8926" t="s">
        <v>9790</v>
      </c>
      <c r="C8926"/>
      <c r="D8926"/>
      <c r="E8926" t="s">
        <v>9810</v>
      </c>
      <c r="F8926" s="67"/>
      <c r="G8926" s="67"/>
      <c r="H8926" s="67"/>
    </row>
    <row r="8927" spans="1:8" s="2" customFormat="1" x14ac:dyDescent="0.25">
      <c r="A8927" t="s">
        <v>179</v>
      </c>
      <c r="B8927" t="s">
        <v>9790</v>
      </c>
      <c r="C8927"/>
      <c r="D8927"/>
      <c r="E8927" t="s">
        <v>9811</v>
      </c>
      <c r="F8927" s="67"/>
      <c r="G8927" s="67"/>
      <c r="H8927" s="67"/>
    </row>
    <row r="8928" spans="1:8" s="2" customFormat="1" x14ac:dyDescent="0.25">
      <c r="A8928" t="s">
        <v>179</v>
      </c>
      <c r="B8928" t="s">
        <v>9790</v>
      </c>
      <c r="C8928"/>
      <c r="D8928"/>
      <c r="E8928" t="s">
        <v>9812</v>
      </c>
      <c r="F8928" s="67"/>
      <c r="G8928" s="67"/>
      <c r="H8928" s="67"/>
    </row>
    <row r="8929" spans="1:8" s="2" customFormat="1" x14ac:dyDescent="0.25">
      <c r="A8929" t="s">
        <v>179</v>
      </c>
      <c r="B8929" t="s">
        <v>9790</v>
      </c>
      <c r="C8929"/>
      <c r="D8929"/>
      <c r="E8929" t="s">
        <v>9813</v>
      </c>
      <c r="F8929" s="67"/>
      <c r="G8929" s="67"/>
      <c r="H8929" s="67"/>
    </row>
    <row r="8930" spans="1:8" s="2" customFormat="1" x14ac:dyDescent="0.25">
      <c r="A8930" t="s">
        <v>179</v>
      </c>
      <c r="B8930" t="s">
        <v>9790</v>
      </c>
      <c r="C8930"/>
      <c r="D8930"/>
      <c r="E8930" t="s">
        <v>9814</v>
      </c>
      <c r="F8930" s="67"/>
      <c r="G8930" s="67"/>
      <c r="H8930" s="67"/>
    </row>
    <row r="8931" spans="1:8" s="2" customFormat="1" x14ac:dyDescent="0.25">
      <c r="A8931" t="s">
        <v>179</v>
      </c>
      <c r="B8931" t="s">
        <v>1231</v>
      </c>
      <c r="C8931"/>
      <c r="D8931"/>
      <c r="E8931" t="s">
        <v>9815</v>
      </c>
      <c r="F8931" s="67"/>
      <c r="G8931" s="67"/>
      <c r="H8931" s="67"/>
    </row>
    <row r="8932" spans="1:8" s="2" customFormat="1" x14ac:dyDescent="0.25">
      <c r="A8932" t="s">
        <v>179</v>
      </c>
      <c r="B8932" t="s">
        <v>1231</v>
      </c>
      <c r="C8932"/>
      <c r="D8932"/>
      <c r="E8932" t="s">
        <v>9816</v>
      </c>
      <c r="F8932" s="67"/>
      <c r="G8932" s="67"/>
      <c r="H8932" s="67"/>
    </row>
    <row r="8933" spans="1:8" s="2" customFormat="1" x14ac:dyDescent="0.25">
      <c r="A8933" t="s">
        <v>179</v>
      </c>
      <c r="B8933" t="s">
        <v>1231</v>
      </c>
      <c r="C8933"/>
      <c r="D8933"/>
      <c r="E8933" t="s">
        <v>6842</v>
      </c>
      <c r="F8933" s="67"/>
      <c r="G8933" s="67"/>
      <c r="H8933" s="67"/>
    </row>
    <row r="8934" spans="1:8" s="2" customFormat="1" x14ac:dyDescent="0.25">
      <c r="A8934" t="s">
        <v>179</v>
      </c>
      <c r="B8934" t="s">
        <v>1231</v>
      </c>
      <c r="C8934"/>
      <c r="D8934"/>
      <c r="E8934" t="s">
        <v>9817</v>
      </c>
      <c r="F8934" s="67"/>
      <c r="G8934" s="67"/>
      <c r="H8934" s="67"/>
    </row>
    <row r="8935" spans="1:8" s="2" customFormat="1" x14ac:dyDescent="0.25">
      <c r="A8935" t="s">
        <v>179</v>
      </c>
      <c r="B8935" t="s">
        <v>1231</v>
      </c>
      <c r="C8935"/>
      <c r="D8935"/>
      <c r="E8935" t="s">
        <v>9818</v>
      </c>
      <c r="F8935" s="67"/>
      <c r="G8935" s="67"/>
      <c r="H8935" s="67"/>
    </row>
    <row r="8936" spans="1:8" s="2" customFormat="1" x14ac:dyDescent="0.25">
      <c r="A8936" t="s">
        <v>179</v>
      </c>
      <c r="B8936" t="s">
        <v>1231</v>
      </c>
      <c r="C8936"/>
      <c r="D8936"/>
      <c r="E8936" t="s">
        <v>5053</v>
      </c>
      <c r="F8936" s="67"/>
      <c r="G8936" s="67"/>
      <c r="H8936" s="67"/>
    </row>
    <row r="8937" spans="1:8" s="2" customFormat="1" x14ac:dyDescent="0.25">
      <c r="A8937" t="s">
        <v>179</v>
      </c>
      <c r="B8937" t="s">
        <v>1231</v>
      </c>
      <c r="C8937"/>
      <c r="D8937"/>
      <c r="E8937" t="s">
        <v>9819</v>
      </c>
      <c r="F8937" s="67"/>
      <c r="G8937" s="67"/>
      <c r="H8937" s="67"/>
    </row>
    <row r="8938" spans="1:8" s="2" customFormat="1" x14ac:dyDescent="0.25">
      <c r="A8938" t="s">
        <v>179</v>
      </c>
      <c r="B8938" t="s">
        <v>1231</v>
      </c>
      <c r="C8938"/>
      <c r="D8938"/>
      <c r="E8938" t="s">
        <v>9820</v>
      </c>
      <c r="F8938" s="67"/>
      <c r="G8938" s="67"/>
      <c r="H8938" s="67"/>
    </row>
    <row r="8939" spans="1:8" s="2" customFormat="1" x14ac:dyDescent="0.25">
      <c r="A8939" t="s">
        <v>179</v>
      </c>
      <c r="B8939" t="s">
        <v>1231</v>
      </c>
      <c r="C8939"/>
      <c r="D8939"/>
      <c r="E8939" t="s">
        <v>6362</v>
      </c>
      <c r="F8939" s="67"/>
      <c r="G8939" s="67"/>
      <c r="H8939" s="67"/>
    </row>
    <row r="8940" spans="1:8" s="2" customFormat="1" x14ac:dyDescent="0.25">
      <c r="A8940" t="s">
        <v>179</v>
      </c>
      <c r="B8940" t="s">
        <v>1231</v>
      </c>
      <c r="C8940"/>
      <c r="D8940"/>
      <c r="E8940" t="s">
        <v>9821</v>
      </c>
      <c r="F8940" s="67"/>
      <c r="G8940" s="67"/>
      <c r="H8940" s="67"/>
    </row>
    <row r="8941" spans="1:8" s="2" customFormat="1" x14ac:dyDescent="0.25">
      <c r="A8941" t="s">
        <v>179</v>
      </c>
      <c r="B8941" t="s">
        <v>1231</v>
      </c>
      <c r="C8941"/>
      <c r="D8941"/>
      <c r="E8941" t="s">
        <v>9822</v>
      </c>
      <c r="F8941" s="67"/>
      <c r="G8941" s="67"/>
      <c r="H8941" s="67"/>
    </row>
    <row r="8942" spans="1:8" s="2" customFormat="1" x14ac:dyDescent="0.25">
      <c r="A8942" t="s">
        <v>179</v>
      </c>
      <c r="B8942" t="s">
        <v>1231</v>
      </c>
      <c r="C8942"/>
      <c r="D8942"/>
      <c r="E8942" t="s">
        <v>9823</v>
      </c>
      <c r="F8942" s="67"/>
      <c r="G8942" s="67"/>
      <c r="H8942" s="67"/>
    </row>
    <row r="8943" spans="1:8" s="2" customFormat="1" x14ac:dyDescent="0.25">
      <c r="A8943" t="s">
        <v>179</v>
      </c>
      <c r="B8943" t="s">
        <v>1231</v>
      </c>
      <c r="C8943"/>
      <c r="D8943"/>
      <c r="E8943" t="s">
        <v>9824</v>
      </c>
      <c r="F8943" s="67"/>
      <c r="G8943" s="67"/>
      <c r="H8943" s="67"/>
    </row>
    <row r="8944" spans="1:8" s="2" customFormat="1" x14ac:dyDescent="0.25">
      <c r="A8944" t="s">
        <v>179</v>
      </c>
      <c r="B8944" t="s">
        <v>1231</v>
      </c>
      <c r="C8944"/>
      <c r="D8944"/>
      <c r="E8944" t="s">
        <v>9825</v>
      </c>
      <c r="F8944" s="67"/>
      <c r="G8944" s="67"/>
      <c r="H8944" s="67"/>
    </row>
    <row r="8945" spans="1:8" s="2" customFormat="1" x14ac:dyDescent="0.25">
      <c r="A8945" t="s">
        <v>179</v>
      </c>
      <c r="B8945" t="s">
        <v>1231</v>
      </c>
      <c r="C8945"/>
      <c r="D8945"/>
      <c r="E8945" t="s">
        <v>9826</v>
      </c>
      <c r="F8945" s="67"/>
      <c r="G8945" s="67"/>
      <c r="H8945" s="67"/>
    </row>
    <row r="8946" spans="1:8" s="2" customFormat="1" x14ac:dyDescent="0.25">
      <c r="A8946" t="s">
        <v>179</v>
      </c>
      <c r="B8946" t="s">
        <v>1231</v>
      </c>
      <c r="C8946"/>
      <c r="D8946"/>
      <c r="E8946" t="s">
        <v>9827</v>
      </c>
      <c r="F8946" s="67"/>
      <c r="G8946" s="67"/>
      <c r="H8946" s="67"/>
    </row>
    <row r="8947" spans="1:8" s="2" customFormat="1" x14ac:dyDescent="0.25">
      <c r="A8947" t="s">
        <v>179</v>
      </c>
      <c r="B8947" t="s">
        <v>1231</v>
      </c>
      <c r="C8947"/>
      <c r="D8947"/>
      <c r="E8947" t="s">
        <v>9828</v>
      </c>
      <c r="F8947" s="67"/>
      <c r="G8947" s="67"/>
      <c r="H8947" s="67"/>
    </row>
    <row r="8948" spans="1:8" s="2" customFormat="1" x14ac:dyDescent="0.25">
      <c r="A8948" t="s">
        <v>179</v>
      </c>
      <c r="B8948" t="s">
        <v>1231</v>
      </c>
      <c r="C8948"/>
      <c r="D8948"/>
      <c r="E8948" t="s">
        <v>9829</v>
      </c>
      <c r="F8948" s="67"/>
      <c r="G8948" s="67"/>
      <c r="H8948" s="67"/>
    </row>
    <row r="8949" spans="1:8" s="2" customFormat="1" x14ac:dyDescent="0.25">
      <c r="A8949" t="s">
        <v>179</v>
      </c>
      <c r="B8949" t="s">
        <v>1231</v>
      </c>
      <c r="C8949"/>
      <c r="D8949"/>
      <c r="E8949" t="s">
        <v>9830</v>
      </c>
      <c r="F8949" s="67"/>
      <c r="G8949" s="67"/>
      <c r="H8949" s="67"/>
    </row>
    <row r="8950" spans="1:8" s="2" customFormat="1" x14ac:dyDescent="0.25">
      <c r="A8950" t="s">
        <v>179</v>
      </c>
      <c r="B8950" t="s">
        <v>1231</v>
      </c>
      <c r="C8950"/>
      <c r="D8950"/>
      <c r="E8950" t="s">
        <v>9831</v>
      </c>
      <c r="F8950" s="67"/>
      <c r="G8950" s="67"/>
      <c r="H8950" s="67"/>
    </row>
    <row r="8951" spans="1:8" s="2" customFormat="1" x14ac:dyDescent="0.25">
      <c r="A8951" t="s">
        <v>179</v>
      </c>
      <c r="B8951" t="s">
        <v>1231</v>
      </c>
      <c r="C8951"/>
      <c r="D8951"/>
      <c r="E8951" t="s">
        <v>9764</v>
      </c>
      <c r="F8951" s="67"/>
      <c r="G8951" s="67"/>
      <c r="H8951" s="67"/>
    </row>
    <row r="8952" spans="1:8" s="2" customFormat="1" x14ac:dyDescent="0.25">
      <c r="A8952" t="s">
        <v>179</v>
      </c>
      <c r="B8952" t="s">
        <v>1231</v>
      </c>
      <c r="C8952"/>
      <c r="D8952"/>
      <c r="E8952" t="s">
        <v>9832</v>
      </c>
      <c r="F8952" s="67"/>
      <c r="G8952" s="67"/>
      <c r="H8952" s="67"/>
    </row>
    <row r="8953" spans="1:8" s="2" customFormat="1" x14ac:dyDescent="0.25">
      <c r="A8953" t="s">
        <v>179</v>
      </c>
      <c r="B8953" t="s">
        <v>1231</v>
      </c>
      <c r="C8953"/>
      <c r="D8953"/>
      <c r="E8953" t="s">
        <v>5416</v>
      </c>
      <c r="F8953" s="67"/>
      <c r="G8953" s="67"/>
      <c r="H8953" s="67"/>
    </row>
    <row r="8954" spans="1:8" s="2" customFormat="1" x14ac:dyDescent="0.25">
      <c r="A8954" t="s">
        <v>179</v>
      </c>
      <c r="B8954" t="s">
        <v>1231</v>
      </c>
      <c r="C8954"/>
      <c r="D8954"/>
      <c r="E8954" t="s">
        <v>9833</v>
      </c>
      <c r="F8954" s="67"/>
      <c r="G8954" s="67"/>
      <c r="H8954" s="67"/>
    </row>
    <row r="8955" spans="1:8" s="2" customFormat="1" x14ac:dyDescent="0.25">
      <c r="A8955" t="s">
        <v>179</v>
      </c>
      <c r="B8955" t="s">
        <v>1231</v>
      </c>
      <c r="C8955"/>
      <c r="D8955"/>
      <c r="E8955" t="s">
        <v>9834</v>
      </c>
      <c r="F8955" s="67"/>
      <c r="G8955" s="67"/>
      <c r="H8955" s="67"/>
    </row>
    <row r="8956" spans="1:8" s="2" customFormat="1" x14ac:dyDescent="0.25">
      <c r="A8956" t="s">
        <v>179</v>
      </c>
      <c r="B8956" t="s">
        <v>1231</v>
      </c>
      <c r="C8956"/>
      <c r="D8956"/>
      <c r="E8956" t="s">
        <v>9835</v>
      </c>
      <c r="F8956" s="67"/>
      <c r="G8956" s="67"/>
      <c r="H8956" s="67"/>
    </row>
    <row r="8957" spans="1:8" s="2" customFormat="1" x14ac:dyDescent="0.25">
      <c r="A8957" t="s">
        <v>179</v>
      </c>
      <c r="B8957" t="s">
        <v>1231</v>
      </c>
      <c r="C8957"/>
      <c r="D8957"/>
      <c r="E8957" t="s">
        <v>9836</v>
      </c>
      <c r="F8957" s="67"/>
      <c r="G8957" s="67"/>
      <c r="H8957" s="67"/>
    </row>
    <row r="8958" spans="1:8" s="2" customFormat="1" x14ac:dyDescent="0.25">
      <c r="A8958" t="s">
        <v>179</v>
      </c>
      <c r="B8958" t="s">
        <v>1231</v>
      </c>
      <c r="C8958"/>
      <c r="D8958"/>
      <c r="E8958" t="s">
        <v>9837</v>
      </c>
      <c r="F8958" s="67"/>
      <c r="G8958" s="67"/>
      <c r="H8958" s="67"/>
    </row>
    <row r="8959" spans="1:8" s="2" customFormat="1" x14ac:dyDescent="0.25">
      <c r="A8959" t="s">
        <v>179</v>
      </c>
      <c r="B8959" t="s">
        <v>1231</v>
      </c>
      <c r="C8959"/>
      <c r="D8959"/>
      <c r="E8959" t="s">
        <v>9838</v>
      </c>
      <c r="F8959" s="67"/>
      <c r="G8959" s="67"/>
      <c r="H8959" s="67"/>
    </row>
    <row r="8960" spans="1:8" s="2" customFormat="1" x14ac:dyDescent="0.25">
      <c r="A8960" t="s">
        <v>179</v>
      </c>
      <c r="B8960" t="s">
        <v>1231</v>
      </c>
      <c r="C8960"/>
      <c r="D8960"/>
      <c r="E8960" t="s">
        <v>9839</v>
      </c>
      <c r="F8960" s="67"/>
      <c r="G8960" s="67"/>
      <c r="H8960" s="67"/>
    </row>
    <row r="8961" spans="1:8" s="2" customFormat="1" x14ac:dyDescent="0.25">
      <c r="A8961" t="s">
        <v>179</v>
      </c>
      <c r="B8961" t="s">
        <v>1231</v>
      </c>
      <c r="C8961"/>
      <c r="D8961"/>
      <c r="E8961" t="s">
        <v>9840</v>
      </c>
      <c r="F8961" s="67"/>
      <c r="G8961" s="67"/>
      <c r="H8961" s="67"/>
    </row>
    <row r="8962" spans="1:8" s="2" customFormat="1" x14ac:dyDescent="0.25">
      <c r="A8962" t="s">
        <v>179</v>
      </c>
      <c r="B8962" t="s">
        <v>1231</v>
      </c>
      <c r="C8962"/>
      <c r="D8962"/>
      <c r="E8962" t="s">
        <v>9841</v>
      </c>
      <c r="F8962" s="67"/>
      <c r="G8962" s="67"/>
      <c r="H8962" s="67"/>
    </row>
    <row r="8963" spans="1:8" s="2" customFormat="1" x14ac:dyDescent="0.25">
      <c r="A8963" t="s">
        <v>179</v>
      </c>
      <c r="B8963" t="s">
        <v>1231</v>
      </c>
      <c r="C8963"/>
      <c r="D8963"/>
      <c r="E8963" t="s">
        <v>9842</v>
      </c>
      <c r="F8963" s="67"/>
      <c r="G8963" s="67"/>
      <c r="H8963" s="67"/>
    </row>
    <row r="8964" spans="1:8" s="2" customFormat="1" x14ac:dyDescent="0.25">
      <c r="A8964" t="s">
        <v>179</v>
      </c>
      <c r="B8964" t="s">
        <v>1231</v>
      </c>
      <c r="C8964"/>
      <c r="D8964"/>
      <c r="E8964" t="s">
        <v>9843</v>
      </c>
      <c r="F8964" s="67"/>
      <c r="G8964" s="67"/>
      <c r="H8964" s="67"/>
    </row>
    <row r="8965" spans="1:8" s="2" customFormat="1" x14ac:dyDescent="0.25">
      <c r="A8965" t="s">
        <v>179</v>
      </c>
      <c r="B8965" t="s">
        <v>1231</v>
      </c>
      <c r="C8965"/>
      <c r="D8965"/>
      <c r="E8965" t="s">
        <v>9844</v>
      </c>
      <c r="F8965" s="67"/>
      <c r="G8965" s="67"/>
      <c r="H8965" s="67"/>
    </row>
    <row r="8966" spans="1:8" s="2" customFormat="1" x14ac:dyDescent="0.25">
      <c r="A8966" t="s">
        <v>179</v>
      </c>
      <c r="B8966" t="s">
        <v>1231</v>
      </c>
      <c r="C8966"/>
      <c r="D8966"/>
      <c r="E8966" t="s">
        <v>9845</v>
      </c>
      <c r="F8966" s="67"/>
      <c r="G8966" s="67"/>
      <c r="H8966" s="67"/>
    </row>
    <row r="8967" spans="1:8" s="2" customFormat="1" x14ac:dyDescent="0.25">
      <c r="A8967" t="s">
        <v>179</v>
      </c>
      <c r="B8967" t="s">
        <v>1231</v>
      </c>
      <c r="C8967"/>
      <c r="D8967"/>
      <c r="E8967" t="s">
        <v>9846</v>
      </c>
      <c r="F8967" s="67"/>
      <c r="G8967" s="67"/>
      <c r="H8967" s="67"/>
    </row>
    <row r="8968" spans="1:8" s="2" customFormat="1" x14ac:dyDescent="0.25">
      <c r="A8968" t="s">
        <v>179</v>
      </c>
      <c r="B8968" t="s">
        <v>1231</v>
      </c>
      <c r="C8968"/>
      <c r="D8968"/>
      <c r="E8968" t="s">
        <v>9847</v>
      </c>
      <c r="F8968" s="67"/>
      <c r="G8968" s="67"/>
      <c r="H8968" s="67"/>
    </row>
    <row r="8969" spans="1:8" s="2" customFormat="1" x14ac:dyDescent="0.25">
      <c r="A8969" t="s">
        <v>179</v>
      </c>
      <c r="B8969" t="s">
        <v>1231</v>
      </c>
      <c r="C8969"/>
      <c r="D8969"/>
      <c r="E8969" t="s">
        <v>9848</v>
      </c>
      <c r="F8969" s="67"/>
      <c r="G8969" s="67"/>
      <c r="H8969" s="67"/>
    </row>
    <row r="8970" spans="1:8" s="2" customFormat="1" x14ac:dyDescent="0.25">
      <c r="A8970" t="s">
        <v>179</v>
      </c>
      <c r="B8970" t="s">
        <v>1231</v>
      </c>
      <c r="C8970"/>
      <c r="D8970"/>
      <c r="E8970" t="s">
        <v>9849</v>
      </c>
      <c r="F8970" s="67"/>
      <c r="G8970" s="67"/>
      <c r="H8970" s="67"/>
    </row>
    <row r="8971" spans="1:8" s="2" customFormat="1" x14ac:dyDescent="0.25">
      <c r="A8971" t="s">
        <v>179</v>
      </c>
      <c r="B8971" t="s">
        <v>1231</v>
      </c>
      <c r="C8971"/>
      <c r="D8971"/>
      <c r="E8971" t="s">
        <v>9850</v>
      </c>
      <c r="F8971" s="67"/>
      <c r="G8971" s="67"/>
      <c r="H8971" s="67"/>
    </row>
    <row r="8972" spans="1:8" s="2" customFormat="1" x14ac:dyDescent="0.25">
      <c r="A8972" t="s">
        <v>179</v>
      </c>
      <c r="B8972" t="s">
        <v>1231</v>
      </c>
      <c r="C8972"/>
      <c r="D8972"/>
      <c r="E8972" t="s">
        <v>6338</v>
      </c>
      <c r="F8972" s="67"/>
      <c r="G8972" s="67"/>
      <c r="H8972" s="67"/>
    </row>
    <row r="8973" spans="1:8" s="2" customFormat="1" x14ac:dyDescent="0.25">
      <c r="A8973" t="s">
        <v>179</v>
      </c>
      <c r="B8973" t="s">
        <v>1231</v>
      </c>
      <c r="C8973"/>
      <c r="D8973"/>
      <c r="E8973" t="s">
        <v>9851</v>
      </c>
      <c r="F8973" s="67"/>
      <c r="G8973" s="67"/>
      <c r="H8973" s="67"/>
    </row>
    <row r="8974" spans="1:8" s="2" customFormat="1" x14ac:dyDescent="0.25">
      <c r="A8974" t="s">
        <v>179</v>
      </c>
      <c r="B8974" t="s">
        <v>1231</v>
      </c>
      <c r="C8974"/>
      <c r="D8974"/>
      <c r="E8974" t="s">
        <v>9852</v>
      </c>
      <c r="F8974" s="67"/>
      <c r="G8974" s="67"/>
      <c r="H8974" s="67"/>
    </row>
    <row r="8975" spans="1:8" s="2" customFormat="1" x14ac:dyDescent="0.25">
      <c r="A8975" t="s">
        <v>179</v>
      </c>
      <c r="B8975" t="s">
        <v>1231</v>
      </c>
      <c r="C8975"/>
      <c r="D8975"/>
      <c r="E8975" t="s">
        <v>9853</v>
      </c>
      <c r="F8975" s="67"/>
      <c r="G8975" s="67"/>
      <c r="H8975" s="67"/>
    </row>
    <row r="8976" spans="1:8" s="2" customFormat="1" x14ac:dyDescent="0.25">
      <c r="A8976" t="s">
        <v>179</v>
      </c>
      <c r="B8976" t="s">
        <v>1231</v>
      </c>
      <c r="C8976"/>
      <c r="D8976"/>
      <c r="E8976" t="s">
        <v>1835</v>
      </c>
      <c r="F8976" s="67"/>
      <c r="G8976" s="67"/>
      <c r="H8976" s="67"/>
    </row>
    <row r="8977" spans="1:8" s="2" customFormat="1" x14ac:dyDescent="0.25">
      <c r="A8977" t="s">
        <v>179</v>
      </c>
      <c r="B8977" t="s">
        <v>1231</v>
      </c>
      <c r="C8977"/>
      <c r="D8977"/>
      <c r="E8977" t="s">
        <v>9854</v>
      </c>
      <c r="F8977" s="67"/>
      <c r="G8977" s="67"/>
      <c r="H8977" s="67"/>
    </row>
    <row r="8978" spans="1:8" s="2" customFormat="1" x14ac:dyDescent="0.25">
      <c r="A8978" t="s">
        <v>179</v>
      </c>
      <c r="B8978" t="s">
        <v>1231</v>
      </c>
      <c r="C8978"/>
      <c r="D8978"/>
      <c r="E8978" t="s">
        <v>9855</v>
      </c>
      <c r="F8978" s="67"/>
      <c r="G8978" s="67"/>
      <c r="H8978" s="67"/>
    </row>
    <row r="8979" spans="1:8" s="2" customFormat="1" x14ac:dyDescent="0.25">
      <c r="A8979" t="s">
        <v>179</v>
      </c>
      <c r="B8979" t="s">
        <v>1231</v>
      </c>
      <c r="C8979"/>
      <c r="D8979"/>
      <c r="E8979" t="s">
        <v>9856</v>
      </c>
      <c r="F8979" s="67"/>
      <c r="G8979" s="67"/>
      <c r="H8979" s="67"/>
    </row>
    <row r="8980" spans="1:8" s="2" customFormat="1" x14ac:dyDescent="0.25">
      <c r="A8980" t="s">
        <v>179</v>
      </c>
      <c r="B8980" t="s">
        <v>1231</v>
      </c>
      <c r="C8980"/>
      <c r="D8980"/>
      <c r="E8980" t="s">
        <v>9857</v>
      </c>
      <c r="F8980" s="67"/>
      <c r="G8980" s="67"/>
      <c r="H8980" s="67"/>
    </row>
    <row r="8981" spans="1:8" s="2" customFormat="1" x14ac:dyDescent="0.25">
      <c r="A8981" t="s">
        <v>179</v>
      </c>
      <c r="B8981" t="s">
        <v>1231</v>
      </c>
      <c r="C8981"/>
      <c r="D8981"/>
      <c r="E8981" t="s">
        <v>1480</v>
      </c>
      <c r="F8981" s="67"/>
      <c r="G8981" s="67"/>
      <c r="H8981" s="67"/>
    </row>
    <row r="8982" spans="1:8" s="2" customFormat="1" x14ac:dyDescent="0.25">
      <c r="A8982" t="s">
        <v>179</v>
      </c>
      <c r="B8982" t="s">
        <v>1231</v>
      </c>
      <c r="C8982"/>
      <c r="D8982"/>
      <c r="E8982" t="s">
        <v>9858</v>
      </c>
      <c r="F8982" s="67"/>
      <c r="G8982" s="67"/>
      <c r="H8982" s="67"/>
    </row>
    <row r="8983" spans="1:8" s="2" customFormat="1" x14ac:dyDescent="0.25">
      <c r="A8983" t="s">
        <v>179</v>
      </c>
      <c r="B8983" t="s">
        <v>1231</v>
      </c>
      <c r="C8983"/>
      <c r="D8983"/>
      <c r="E8983" t="s">
        <v>9859</v>
      </c>
      <c r="F8983" s="67"/>
      <c r="G8983" s="67"/>
      <c r="H8983" s="67"/>
    </row>
    <row r="8984" spans="1:8" s="2" customFormat="1" x14ac:dyDescent="0.25">
      <c r="A8984" t="s">
        <v>179</v>
      </c>
      <c r="B8984" t="s">
        <v>1231</v>
      </c>
      <c r="C8984"/>
      <c r="D8984"/>
      <c r="E8984" t="s">
        <v>9860</v>
      </c>
      <c r="F8984" s="67"/>
      <c r="G8984" s="67"/>
      <c r="H8984" s="67"/>
    </row>
    <row r="8985" spans="1:8" s="2" customFormat="1" x14ac:dyDescent="0.25">
      <c r="A8985" t="s">
        <v>179</v>
      </c>
      <c r="B8985" t="s">
        <v>1231</v>
      </c>
      <c r="C8985"/>
      <c r="D8985"/>
      <c r="E8985" t="s">
        <v>9861</v>
      </c>
      <c r="F8985" s="67"/>
      <c r="G8985" s="67"/>
      <c r="H8985" s="67"/>
    </row>
    <row r="8986" spans="1:8" s="2" customFormat="1" x14ac:dyDescent="0.25">
      <c r="A8986" t="s">
        <v>179</v>
      </c>
      <c r="B8986" t="s">
        <v>1231</v>
      </c>
      <c r="C8986"/>
      <c r="D8986"/>
      <c r="E8986" t="s">
        <v>9862</v>
      </c>
      <c r="F8986" s="67"/>
      <c r="G8986" s="67"/>
      <c r="H8986" s="67"/>
    </row>
    <row r="8987" spans="1:8" s="2" customFormat="1" x14ac:dyDescent="0.25">
      <c r="A8987" t="s">
        <v>179</v>
      </c>
      <c r="B8987" t="s">
        <v>1231</v>
      </c>
      <c r="C8987"/>
      <c r="D8987"/>
      <c r="E8987" t="s">
        <v>9863</v>
      </c>
      <c r="F8987" s="67"/>
      <c r="G8987" s="67"/>
      <c r="H8987" s="67"/>
    </row>
    <row r="8988" spans="1:8" s="2" customFormat="1" x14ac:dyDescent="0.25">
      <c r="A8988" t="s">
        <v>179</v>
      </c>
      <c r="B8988" t="s">
        <v>1231</v>
      </c>
      <c r="C8988"/>
      <c r="D8988"/>
      <c r="E8988" t="s">
        <v>9864</v>
      </c>
      <c r="F8988" s="67"/>
      <c r="G8988" s="67"/>
      <c r="H8988" s="67"/>
    </row>
    <row r="8989" spans="1:8" s="2" customFormat="1" x14ac:dyDescent="0.25">
      <c r="A8989" t="s">
        <v>179</v>
      </c>
      <c r="B8989" t="s">
        <v>1231</v>
      </c>
      <c r="C8989"/>
      <c r="D8989"/>
      <c r="E8989" t="s">
        <v>9865</v>
      </c>
      <c r="F8989" s="67"/>
      <c r="G8989" s="67"/>
      <c r="H8989" s="67"/>
    </row>
    <row r="8990" spans="1:8" s="2" customFormat="1" x14ac:dyDescent="0.25">
      <c r="A8990" t="s">
        <v>179</v>
      </c>
      <c r="B8990" t="s">
        <v>1231</v>
      </c>
      <c r="C8990"/>
      <c r="D8990"/>
      <c r="E8990" t="s">
        <v>9866</v>
      </c>
      <c r="F8990" s="67"/>
      <c r="G8990" s="67"/>
      <c r="H8990" s="67"/>
    </row>
    <row r="8991" spans="1:8" s="2" customFormat="1" x14ac:dyDescent="0.25">
      <c r="A8991" t="s">
        <v>179</v>
      </c>
      <c r="B8991" t="s">
        <v>1231</v>
      </c>
      <c r="C8991"/>
      <c r="D8991"/>
      <c r="E8991" t="s">
        <v>9867</v>
      </c>
      <c r="F8991" s="67"/>
      <c r="G8991" s="67"/>
      <c r="H8991" s="67"/>
    </row>
    <row r="8992" spans="1:8" s="2" customFormat="1" x14ac:dyDescent="0.25">
      <c r="A8992" t="s">
        <v>179</v>
      </c>
      <c r="B8992" t="s">
        <v>1231</v>
      </c>
      <c r="C8992"/>
      <c r="D8992"/>
      <c r="E8992" t="s">
        <v>9868</v>
      </c>
      <c r="F8992" s="67"/>
      <c r="G8992" s="67"/>
      <c r="H8992" s="67"/>
    </row>
    <row r="8993" spans="1:8" s="2" customFormat="1" x14ac:dyDescent="0.25">
      <c r="A8993" t="s">
        <v>179</v>
      </c>
      <c r="B8993" t="s">
        <v>1231</v>
      </c>
      <c r="C8993"/>
      <c r="D8993"/>
      <c r="E8993" t="s">
        <v>9869</v>
      </c>
      <c r="F8993" s="67"/>
      <c r="G8993" s="67"/>
      <c r="H8993" s="67"/>
    </row>
    <row r="8994" spans="1:8" s="2" customFormat="1" x14ac:dyDescent="0.25">
      <c r="A8994" t="s">
        <v>179</v>
      </c>
      <c r="B8994" t="s">
        <v>1231</v>
      </c>
      <c r="C8994"/>
      <c r="D8994"/>
      <c r="E8994" t="s">
        <v>9870</v>
      </c>
      <c r="F8994" s="67"/>
      <c r="G8994" s="67"/>
      <c r="H8994" s="67"/>
    </row>
    <row r="8995" spans="1:8" s="2" customFormat="1" x14ac:dyDescent="0.25">
      <c r="A8995" t="s">
        <v>179</v>
      </c>
      <c r="B8995" t="s">
        <v>1231</v>
      </c>
      <c r="C8995"/>
      <c r="D8995"/>
      <c r="E8995" t="s">
        <v>9871</v>
      </c>
      <c r="F8995" s="67"/>
      <c r="G8995" s="67"/>
      <c r="H8995" s="67"/>
    </row>
    <row r="8996" spans="1:8" s="2" customFormat="1" x14ac:dyDescent="0.25">
      <c r="A8996" t="s">
        <v>179</v>
      </c>
      <c r="B8996" t="s">
        <v>1231</v>
      </c>
      <c r="C8996"/>
      <c r="D8996"/>
      <c r="E8996" t="s">
        <v>9872</v>
      </c>
      <c r="F8996" s="67"/>
      <c r="G8996" s="67"/>
      <c r="H8996" s="67"/>
    </row>
    <row r="8997" spans="1:8" s="2" customFormat="1" x14ac:dyDescent="0.25">
      <c r="A8997" t="s">
        <v>179</v>
      </c>
      <c r="B8997" t="s">
        <v>1231</v>
      </c>
      <c r="C8997"/>
      <c r="D8997"/>
      <c r="E8997" t="s">
        <v>9873</v>
      </c>
      <c r="F8997" s="67"/>
      <c r="G8997" s="67"/>
      <c r="H8997" s="67"/>
    </row>
    <row r="8998" spans="1:8" s="2" customFormat="1" x14ac:dyDescent="0.25">
      <c r="A8998" t="s">
        <v>179</v>
      </c>
      <c r="B8998" t="s">
        <v>1231</v>
      </c>
      <c r="C8998"/>
      <c r="D8998"/>
      <c r="E8998" t="s">
        <v>9874</v>
      </c>
      <c r="F8998" s="67"/>
      <c r="G8998" s="67"/>
      <c r="H8998" s="67"/>
    </row>
    <row r="8999" spans="1:8" s="2" customFormat="1" x14ac:dyDescent="0.25">
      <c r="A8999" t="s">
        <v>179</v>
      </c>
      <c r="B8999" t="s">
        <v>1231</v>
      </c>
      <c r="C8999"/>
      <c r="D8999"/>
      <c r="E8999" t="s">
        <v>9875</v>
      </c>
      <c r="F8999" s="67"/>
      <c r="G8999" s="67"/>
      <c r="H8999" s="67"/>
    </row>
    <row r="9000" spans="1:8" s="2" customFormat="1" x14ac:dyDescent="0.25">
      <c r="A9000" t="s">
        <v>179</v>
      </c>
      <c r="B9000" t="s">
        <v>1231</v>
      </c>
      <c r="C9000"/>
      <c r="D9000"/>
      <c r="E9000" t="s">
        <v>9876</v>
      </c>
      <c r="F9000" s="67"/>
      <c r="G9000" s="67"/>
      <c r="H9000" s="67"/>
    </row>
    <row r="9001" spans="1:8" s="2" customFormat="1" x14ac:dyDescent="0.25">
      <c r="A9001" t="s">
        <v>179</v>
      </c>
      <c r="B9001" t="s">
        <v>1231</v>
      </c>
      <c r="C9001"/>
      <c r="D9001"/>
      <c r="E9001" t="s">
        <v>9877</v>
      </c>
      <c r="F9001" s="67"/>
      <c r="G9001" s="67"/>
      <c r="H9001" s="67"/>
    </row>
    <row r="9002" spans="1:8" s="2" customFormat="1" x14ac:dyDescent="0.25">
      <c r="A9002" t="s">
        <v>179</v>
      </c>
      <c r="B9002" t="s">
        <v>1231</v>
      </c>
      <c r="C9002"/>
      <c r="D9002"/>
      <c r="E9002" t="s">
        <v>9878</v>
      </c>
      <c r="F9002" s="67"/>
      <c r="G9002" s="67"/>
      <c r="H9002" s="67"/>
    </row>
    <row r="9003" spans="1:8" s="2" customFormat="1" x14ac:dyDescent="0.25">
      <c r="A9003" t="s">
        <v>179</v>
      </c>
      <c r="B9003" t="s">
        <v>1231</v>
      </c>
      <c r="C9003"/>
      <c r="D9003"/>
      <c r="E9003" t="s">
        <v>9879</v>
      </c>
      <c r="F9003" s="67"/>
      <c r="G9003" s="67"/>
      <c r="H9003" s="67"/>
    </row>
    <row r="9004" spans="1:8" s="2" customFormat="1" x14ac:dyDescent="0.25">
      <c r="A9004" t="s">
        <v>179</v>
      </c>
      <c r="B9004" t="s">
        <v>1231</v>
      </c>
      <c r="C9004"/>
      <c r="D9004"/>
      <c r="E9004" t="s">
        <v>9880</v>
      </c>
      <c r="F9004" s="67"/>
      <c r="G9004" s="67"/>
      <c r="H9004" s="67"/>
    </row>
    <row r="9005" spans="1:8" s="2" customFormat="1" x14ac:dyDescent="0.25">
      <c r="A9005" t="s">
        <v>179</v>
      </c>
      <c r="B9005" t="s">
        <v>1231</v>
      </c>
      <c r="C9005"/>
      <c r="D9005"/>
      <c r="E9005" t="s">
        <v>9881</v>
      </c>
      <c r="F9005" s="67"/>
      <c r="G9005" s="67"/>
      <c r="H9005" s="67"/>
    </row>
    <row r="9006" spans="1:8" s="2" customFormat="1" x14ac:dyDescent="0.25">
      <c r="A9006" t="s">
        <v>179</v>
      </c>
      <c r="B9006" t="s">
        <v>1231</v>
      </c>
      <c r="C9006"/>
      <c r="D9006"/>
      <c r="E9006" t="s">
        <v>5353</v>
      </c>
      <c r="F9006" s="67"/>
      <c r="G9006" s="67"/>
      <c r="H9006" s="67"/>
    </row>
    <row r="9007" spans="1:8" s="2" customFormat="1" x14ac:dyDescent="0.25">
      <c r="A9007" t="s">
        <v>179</v>
      </c>
      <c r="B9007" t="s">
        <v>1231</v>
      </c>
      <c r="C9007"/>
      <c r="D9007"/>
      <c r="E9007" t="s">
        <v>9882</v>
      </c>
      <c r="F9007" s="67"/>
      <c r="G9007" s="67"/>
      <c r="H9007" s="67"/>
    </row>
    <row r="9008" spans="1:8" s="2" customFormat="1" x14ac:dyDescent="0.25">
      <c r="A9008" t="s">
        <v>179</v>
      </c>
      <c r="B9008" t="s">
        <v>1231</v>
      </c>
      <c r="C9008"/>
      <c r="D9008"/>
      <c r="E9008" t="s">
        <v>9883</v>
      </c>
      <c r="F9008" s="67"/>
      <c r="G9008" s="67"/>
      <c r="H9008" s="67"/>
    </row>
    <row r="9009" spans="1:8" s="2" customFormat="1" x14ac:dyDescent="0.25">
      <c r="A9009" t="s">
        <v>179</v>
      </c>
      <c r="B9009" t="s">
        <v>1231</v>
      </c>
      <c r="C9009"/>
      <c r="D9009"/>
      <c r="E9009" t="s">
        <v>9884</v>
      </c>
      <c r="F9009" s="67"/>
      <c r="G9009" s="67"/>
      <c r="H9009" s="67"/>
    </row>
    <row r="9010" spans="1:8" s="2" customFormat="1" x14ac:dyDescent="0.25">
      <c r="A9010" t="s">
        <v>179</v>
      </c>
      <c r="B9010" t="s">
        <v>1231</v>
      </c>
      <c r="C9010"/>
      <c r="D9010"/>
      <c r="E9010" t="s">
        <v>9885</v>
      </c>
      <c r="F9010" s="67"/>
      <c r="G9010" s="67"/>
      <c r="H9010" s="67"/>
    </row>
    <row r="9011" spans="1:8" s="2" customFormat="1" x14ac:dyDescent="0.25">
      <c r="A9011" t="s">
        <v>179</v>
      </c>
      <c r="B9011" t="s">
        <v>1231</v>
      </c>
      <c r="C9011"/>
      <c r="D9011"/>
      <c r="E9011" t="s">
        <v>9886</v>
      </c>
      <c r="F9011" s="67"/>
      <c r="G9011" s="67"/>
      <c r="H9011" s="67"/>
    </row>
    <row r="9012" spans="1:8" s="2" customFormat="1" x14ac:dyDescent="0.25">
      <c r="A9012" t="s">
        <v>179</v>
      </c>
      <c r="B9012" t="s">
        <v>1231</v>
      </c>
      <c r="C9012"/>
      <c r="D9012"/>
      <c r="E9012" t="s">
        <v>9887</v>
      </c>
      <c r="F9012" s="67"/>
      <c r="G9012" s="67"/>
      <c r="H9012" s="67"/>
    </row>
    <row r="9013" spans="1:8" s="2" customFormat="1" x14ac:dyDescent="0.25">
      <c r="A9013" t="s">
        <v>179</v>
      </c>
      <c r="B9013" t="s">
        <v>1231</v>
      </c>
      <c r="C9013"/>
      <c r="D9013"/>
      <c r="E9013" t="s">
        <v>9888</v>
      </c>
      <c r="F9013" s="67"/>
      <c r="G9013" s="67"/>
      <c r="H9013" s="67"/>
    </row>
    <row r="9014" spans="1:8" s="2" customFormat="1" x14ac:dyDescent="0.25">
      <c r="A9014" t="s">
        <v>179</v>
      </c>
      <c r="B9014" t="s">
        <v>1231</v>
      </c>
      <c r="C9014"/>
      <c r="D9014"/>
      <c r="E9014" t="s">
        <v>1556</v>
      </c>
      <c r="F9014" s="67"/>
      <c r="G9014" s="67"/>
      <c r="H9014" s="67"/>
    </row>
    <row r="9015" spans="1:8" s="2" customFormat="1" x14ac:dyDescent="0.25">
      <c r="A9015" t="s">
        <v>179</v>
      </c>
      <c r="B9015" t="s">
        <v>1231</v>
      </c>
      <c r="C9015"/>
      <c r="D9015"/>
      <c r="E9015" t="s">
        <v>9889</v>
      </c>
      <c r="F9015" s="67"/>
      <c r="G9015" s="67"/>
      <c r="H9015" s="67"/>
    </row>
    <row r="9016" spans="1:8" s="2" customFormat="1" x14ac:dyDescent="0.25">
      <c r="A9016" t="s">
        <v>179</v>
      </c>
      <c r="B9016" t="s">
        <v>1231</v>
      </c>
      <c r="C9016"/>
      <c r="D9016"/>
      <c r="E9016" t="s">
        <v>9890</v>
      </c>
      <c r="F9016" s="67"/>
      <c r="G9016" s="67"/>
      <c r="H9016" s="67"/>
    </row>
    <row r="9017" spans="1:8" s="2" customFormat="1" x14ac:dyDescent="0.25">
      <c r="A9017" t="s">
        <v>179</v>
      </c>
      <c r="B9017" t="s">
        <v>1231</v>
      </c>
      <c r="C9017"/>
      <c r="D9017"/>
      <c r="E9017" t="s">
        <v>9891</v>
      </c>
      <c r="F9017" s="67"/>
      <c r="G9017" s="67"/>
      <c r="H9017" s="67"/>
    </row>
    <row r="9018" spans="1:8" s="2" customFormat="1" x14ac:dyDescent="0.25">
      <c r="A9018" t="s">
        <v>179</v>
      </c>
      <c r="B9018" t="s">
        <v>1231</v>
      </c>
      <c r="C9018"/>
      <c r="D9018"/>
      <c r="E9018" t="s">
        <v>9892</v>
      </c>
      <c r="F9018" s="67"/>
      <c r="G9018" s="67"/>
      <c r="H9018" s="67"/>
    </row>
    <row r="9019" spans="1:8" s="2" customFormat="1" x14ac:dyDescent="0.25">
      <c r="A9019" t="s">
        <v>179</v>
      </c>
      <c r="B9019" t="s">
        <v>1231</v>
      </c>
      <c r="C9019"/>
      <c r="D9019"/>
      <c r="E9019" t="s">
        <v>9893</v>
      </c>
      <c r="F9019" s="67"/>
      <c r="G9019" s="67"/>
      <c r="H9019" s="67"/>
    </row>
    <row r="9020" spans="1:8" s="2" customFormat="1" x14ac:dyDescent="0.25">
      <c r="A9020" t="s">
        <v>179</v>
      </c>
      <c r="B9020" t="s">
        <v>1231</v>
      </c>
      <c r="C9020"/>
      <c r="D9020"/>
      <c r="E9020" t="s">
        <v>9894</v>
      </c>
      <c r="F9020" s="67"/>
      <c r="G9020" s="67"/>
      <c r="H9020" s="67"/>
    </row>
    <row r="9021" spans="1:8" s="2" customFormat="1" x14ac:dyDescent="0.25">
      <c r="A9021" t="s">
        <v>179</v>
      </c>
      <c r="B9021" t="s">
        <v>1231</v>
      </c>
      <c r="C9021"/>
      <c r="D9021"/>
      <c r="E9021" t="s">
        <v>9895</v>
      </c>
      <c r="F9021" s="67"/>
      <c r="G9021" s="67"/>
      <c r="H9021" s="67"/>
    </row>
    <row r="9022" spans="1:8" s="2" customFormat="1" x14ac:dyDescent="0.25">
      <c r="A9022" t="s">
        <v>179</v>
      </c>
      <c r="B9022" t="s">
        <v>1231</v>
      </c>
      <c r="C9022"/>
      <c r="D9022"/>
      <c r="E9022" t="s">
        <v>9896</v>
      </c>
      <c r="F9022" s="67"/>
      <c r="G9022" s="67"/>
      <c r="H9022" s="67"/>
    </row>
    <row r="9023" spans="1:8" s="2" customFormat="1" x14ac:dyDescent="0.25">
      <c r="A9023" t="s">
        <v>179</v>
      </c>
      <c r="B9023" t="s">
        <v>1231</v>
      </c>
      <c r="C9023"/>
      <c r="D9023"/>
      <c r="E9023" t="s">
        <v>9897</v>
      </c>
      <c r="F9023" s="67"/>
      <c r="G9023" s="67"/>
      <c r="H9023" s="67"/>
    </row>
    <row r="9024" spans="1:8" s="2" customFormat="1" x14ac:dyDescent="0.25">
      <c r="A9024" t="s">
        <v>179</v>
      </c>
      <c r="B9024" t="s">
        <v>1231</v>
      </c>
      <c r="C9024"/>
      <c r="D9024"/>
      <c r="E9024" t="s">
        <v>9898</v>
      </c>
      <c r="F9024" s="67"/>
      <c r="G9024" s="67"/>
      <c r="H9024" s="67"/>
    </row>
    <row r="9025" spans="1:8" s="2" customFormat="1" x14ac:dyDescent="0.25">
      <c r="A9025" t="s">
        <v>179</v>
      </c>
      <c r="B9025" t="s">
        <v>1231</v>
      </c>
      <c r="C9025"/>
      <c r="D9025"/>
      <c r="E9025" t="s">
        <v>9899</v>
      </c>
      <c r="F9025" s="67"/>
      <c r="G9025" s="67"/>
      <c r="H9025" s="67"/>
    </row>
    <row r="9026" spans="1:8" s="2" customFormat="1" x14ac:dyDescent="0.25">
      <c r="A9026" t="s">
        <v>179</v>
      </c>
      <c r="B9026" t="s">
        <v>1231</v>
      </c>
      <c r="C9026"/>
      <c r="D9026"/>
      <c r="E9026" t="s">
        <v>9900</v>
      </c>
      <c r="F9026" s="67"/>
      <c r="G9026" s="67"/>
      <c r="H9026" s="67"/>
    </row>
    <row r="9027" spans="1:8" s="2" customFormat="1" x14ac:dyDescent="0.25">
      <c r="A9027" t="s">
        <v>179</v>
      </c>
      <c r="B9027" t="s">
        <v>1231</v>
      </c>
      <c r="C9027"/>
      <c r="D9027"/>
      <c r="E9027" t="s">
        <v>9901</v>
      </c>
      <c r="F9027" s="67"/>
      <c r="G9027" s="67"/>
      <c r="H9027" s="67"/>
    </row>
    <row r="9028" spans="1:8" s="2" customFormat="1" x14ac:dyDescent="0.25">
      <c r="A9028" t="s">
        <v>179</v>
      </c>
      <c r="B9028" t="s">
        <v>1231</v>
      </c>
      <c r="C9028"/>
      <c r="D9028"/>
      <c r="E9028" t="s">
        <v>9902</v>
      </c>
      <c r="F9028" s="67"/>
      <c r="G9028" s="67"/>
      <c r="H9028" s="67"/>
    </row>
    <row r="9029" spans="1:8" s="2" customFormat="1" x14ac:dyDescent="0.25">
      <c r="A9029" t="s">
        <v>179</v>
      </c>
      <c r="B9029" t="s">
        <v>1231</v>
      </c>
      <c r="C9029"/>
      <c r="D9029"/>
      <c r="E9029" t="s">
        <v>9903</v>
      </c>
      <c r="F9029" s="67"/>
      <c r="G9029" s="67"/>
      <c r="H9029" s="67"/>
    </row>
    <row r="9030" spans="1:8" s="2" customFormat="1" x14ac:dyDescent="0.25">
      <c r="A9030" t="s">
        <v>179</v>
      </c>
      <c r="B9030" t="s">
        <v>1231</v>
      </c>
      <c r="C9030"/>
      <c r="D9030"/>
      <c r="E9030" t="s">
        <v>4803</v>
      </c>
      <c r="F9030" s="67"/>
      <c r="G9030" s="67"/>
      <c r="H9030" s="67"/>
    </row>
    <row r="9031" spans="1:8" s="2" customFormat="1" x14ac:dyDescent="0.25">
      <c r="A9031" t="s">
        <v>179</v>
      </c>
      <c r="B9031" t="s">
        <v>1231</v>
      </c>
      <c r="C9031"/>
      <c r="D9031"/>
      <c r="E9031" t="s">
        <v>9904</v>
      </c>
      <c r="F9031" s="67"/>
      <c r="G9031" s="67"/>
      <c r="H9031" s="67"/>
    </row>
    <row r="9032" spans="1:8" s="2" customFormat="1" x14ac:dyDescent="0.25">
      <c r="A9032" t="s">
        <v>179</v>
      </c>
      <c r="B9032" t="s">
        <v>1231</v>
      </c>
      <c r="C9032"/>
      <c r="D9032"/>
      <c r="E9032" t="s">
        <v>9905</v>
      </c>
      <c r="F9032" s="67"/>
      <c r="G9032" s="67"/>
      <c r="H9032" s="67"/>
    </row>
    <row r="9033" spans="1:8" s="2" customFormat="1" x14ac:dyDescent="0.25">
      <c r="A9033" t="s">
        <v>179</v>
      </c>
      <c r="B9033" t="s">
        <v>1231</v>
      </c>
      <c r="C9033"/>
      <c r="D9033"/>
      <c r="E9033" t="s">
        <v>9906</v>
      </c>
      <c r="F9033" s="67"/>
      <c r="G9033" s="67"/>
      <c r="H9033" s="67"/>
    </row>
    <row r="9034" spans="1:8" s="2" customFormat="1" x14ac:dyDescent="0.25">
      <c r="A9034" t="s">
        <v>179</v>
      </c>
      <c r="B9034" t="s">
        <v>1231</v>
      </c>
      <c r="C9034"/>
      <c r="D9034"/>
      <c r="E9034" t="s">
        <v>9907</v>
      </c>
      <c r="F9034" s="67"/>
      <c r="G9034" s="67"/>
      <c r="H9034" s="67"/>
    </row>
    <row r="9035" spans="1:8" s="2" customFormat="1" x14ac:dyDescent="0.25">
      <c r="A9035" t="s">
        <v>179</v>
      </c>
      <c r="B9035" t="s">
        <v>1231</v>
      </c>
      <c r="C9035"/>
      <c r="D9035"/>
      <c r="E9035" t="s">
        <v>9908</v>
      </c>
      <c r="F9035" s="67"/>
      <c r="G9035" s="67"/>
      <c r="H9035" s="67"/>
    </row>
    <row r="9036" spans="1:8" s="2" customFormat="1" x14ac:dyDescent="0.25">
      <c r="A9036" t="s">
        <v>179</v>
      </c>
      <c r="B9036" t="s">
        <v>1231</v>
      </c>
      <c r="C9036"/>
      <c r="D9036"/>
      <c r="E9036" t="s">
        <v>9909</v>
      </c>
      <c r="F9036" s="67"/>
      <c r="G9036" s="67"/>
      <c r="H9036" s="67"/>
    </row>
    <row r="9037" spans="1:8" s="2" customFormat="1" x14ac:dyDescent="0.25">
      <c r="A9037" t="s">
        <v>179</v>
      </c>
      <c r="B9037" t="s">
        <v>1231</v>
      </c>
      <c r="C9037"/>
      <c r="D9037"/>
      <c r="E9037" t="s">
        <v>9910</v>
      </c>
      <c r="F9037" s="67"/>
      <c r="G9037" s="67"/>
      <c r="H9037" s="67"/>
    </row>
    <row r="9038" spans="1:8" s="2" customFormat="1" x14ac:dyDescent="0.25">
      <c r="A9038" t="s">
        <v>179</v>
      </c>
      <c r="B9038" t="s">
        <v>1231</v>
      </c>
      <c r="C9038"/>
      <c r="D9038"/>
      <c r="E9038" t="s">
        <v>9911</v>
      </c>
      <c r="F9038" s="67"/>
      <c r="G9038" s="67"/>
      <c r="H9038" s="67"/>
    </row>
    <row r="9039" spans="1:8" s="2" customFormat="1" x14ac:dyDescent="0.25">
      <c r="A9039" t="s">
        <v>179</v>
      </c>
      <c r="B9039" t="s">
        <v>1231</v>
      </c>
      <c r="C9039"/>
      <c r="D9039"/>
      <c r="E9039" t="s">
        <v>9912</v>
      </c>
      <c r="F9039" s="67"/>
      <c r="G9039" s="67"/>
      <c r="H9039" s="67"/>
    </row>
    <row r="9040" spans="1:8" s="2" customFormat="1" x14ac:dyDescent="0.25">
      <c r="A9040" t="s">
        <v>179</v>
      </c>
      <c r="B9040" t="s">
        <v>1231</v>
      </c>
      <c r="C9040"/>
      <c r="D9040"/>
      <c r="E9040" t="s">
        <v>9913</v>
      </c>
      <c r="F9040" s="67"/>
      <c r="G9040" s="67"/>
      <c r="H9040" s="67"/>
    </row>
    <row r="9041" spans="1:8" s="2" customFormat="1" x14ac:dyDescent="0.25">
      <c r="A9041" t="s">
        <v>179</v>
      </c>
      <c r="B9041" t="s">
        <v>1231</v>
      </c>
      <c r="C9041"/>
      <c r="D9041"/>
      <c r="E9041" t="s">
        <v>9914</v>
      </c>
      <c r="F9041" s="67"/>
      <c r="G9041" s="67"/>
      <c r="H9041" s="67"/>
    </row>
    <row r="9042" spans="1:8" s="2" customFormat="1" x14ac:dyDescent="0.25">
      <c r="A9042" t="s">
        <v>179</v>
      </c>
      <c r="B9042" t="s">
        <v>1231</v>
      </c>
      <c r="C9042"/>
      <c r="D9042"/>
      <c r="E9042" t="s">
        <v>9915</v>
      </c>
      <c r="F9042" s="67"/>
      <c r="G9042" s="67"/>
      <c r="H9042" s="67"/>
    </row>
    <row r="9043" spans="1:8" s="2" customFormat="1" x14ac:dyDescent="0.25">
      <c r="A9043" t="s">
        <v>179</v>
      </c>
      <c r="B9043" t="s">
        <v>1231</v>
      </c>
      <c r="C9043"/>
      <c r="D9043"/>
      <c r="E9043" t="s">
        <v>9916</v>
      </c>
      <c r="F9043" s="67"/>
      <c r="G9043" s="67"/>
      <c r="H9043" s="67"/>
    </row>
    <row r="9044" spans="1:8" s="2" customFormat="1" x14ac:dyDescent="0.25">
      <c r="A9044" t="s">
        <v>179</v>
      </c>
      <c r="B9044" t="s">
        <v>1231</v>
      </c>
      <c r="C9044"/>
      <c r="D9044"/>
      <c r="E9044" t="s">
        <v>9917</v>
      </c>
      <c r="F9044" s="67"/>
      <c r="G9044" s="67"/>
      <c r="H9044" s="67"/>
    </row>
    <row r="9045" spans="1:8" s="2" customFormat="1" x14ac:dyDescent="0.25">
      <c r="A9045" t="s">
        <v>179</v>
      </c>
      <c r="B9045" t="s">
        <v>1231</v>
      </c>
      <c r="C9045"/>
      <c r="D9045"/>
      <c r="E9045" t="s">
        <v>9918</v>
      </c>
      <c r="F9045" s="67"/>
      <c r="G9045" s="67"/>
      <c r="H9045" s="67"/>
    </row>
    <row r="9046" spans="1:8" s="2" customFormat="1" x14ac:dyDescent="0.25">
      <c r="A9046" t="s">
        <v>179</v>
      </c>
      <c r="B9046" t="s">
        <v>1231</v>
      </c>
      <c r="C9046"/>
      <c r="D9046"/>
      <c r="E9046" t="s">
        <v>1907</v>
      </c>
      <c r="F9046" s="67"/>
      <c r="G9046" s="67"/>
      <c r="H9046" s="67"/>
    </row>
    <row r="9047" spans="1:8" s="2" customFormat="1" x14ac:dyDescent="0.25">
      <c r="A9047" t="s">
        <v>179</v>
      </c>
      <c r="B9047" t="s">
        <v>1231</v>
      </c>
      <c r="C9047"/>
      <c r="D9047"/>
      <c r="E9047" t="s">
        <v>9919</v>
      </c>
      <c r="F9047" s="67"/>
      <c r="G9047" s="67"/>
      <c r="H9047" s="67"/>
    </row>
    <row r="9048" spans="1:8" s="2" customFormat="1" x14ac:dyDescent="0.25">
      <c r="A9048" t="s">
        <v>179</v>
      </c>
      <c r="B9048" t="s">
        <v>1231</v>
      </c>
      <c r="C9048"/>
      <c r="D9048"/>
      <c r="E9048" t="s">
        <v>9920</v>
      </c>
      <c r="F9048" s="67"/>
      <c r="G9048" s="67"/>
      <c r="H9048" s="67"/>
    </row>
    <row r="9049" spans="1:8" s="2" customFormat="1" x14ac:dyDescent="0.25">
      <c r="A9049" t="s">
        <v>179</v>
      </c>
      <c r="B9049" t="s">
        <v>1231</v>
      </c>
      <c r="C9049"/>
      <c r="D9049"/>
      <c r="E9049" t="s">
        <v>9921</v>
      </c>
      <c r="F9049" s="67"/>
      <c r="G9049" s="67"/>
      <c r="H9049" s="67"/>
    </row>
    <row r="9050" spans="1:8" s="2" customFormat="1" x14ac:dyDescent="0.25">
      <c r="A9050" t="s">
        <v>179</v>
      </c>
      <c r="B9050" t="s">
        <v>1231</v>
      </c>
      <c r="C9050"/>
      <c r="D9050"/>
      <c r="E9050" t="s">
        <v>9922</v>
      </c>
      <c r="F9050" s="67"/>
      <c r="G9050" s="67"/>
      <c r="H9050" s="67"/>
    </row>
    <row r="9051" spans="1:8" s="2" customFormat="1" x14ac:dyDescent="0.25">
      <c r="A9051" t="s">
        <v>179</v>
      </c>
      <c r="B9051" t="s">
        <v>1231</v>
      </c>
      <c r="C9051"/>
      <c r="D9051"/>
      <c r="E9051" t="s">
        <v>9923</v>
      </c>
      <c r="F9051" s="67"/>
      <c r="G9051" s="67"/>
      <c r="H9051" s="67"/>
    </row>
    <row r="9052" spans="1:8" s="2" customFormat="1" x14ac:dyDescent="0.25">
      <c r="A9052" t="s">
        <v>179</v>
      </c>
      <c r="B9052" t="s">
        <v>1231</v>
      </c>
      <c r="C9052"/>
      <c r="D9052"/>
      <c r="E9052" t="s">
        <v>9924</v>
      </c>
      <c r="F9052" s="67"/>
      <c r="G9052" s="67"/>
      <c r="H9052" s="67"/>
    </row>
    <row r="9053" spans="1:8" s="2" customFormat="1" x14ac:dyDescent="0.25">
      <c r="A9053" t="s">
        <v>179</v>
      </c>
      <c r="B9053" t="s">
        <v>1231</v>
      </c>
      <c r="C9053"/>
      <c r="D9053"/>
      <c r="E9053" t="s">
        <v>9925</v>
      </c>
      <c r="F9053" s="67"/>
      <c r="G9053" s="67"/>
      <c r="H9053" s="67"/>
    </row>
    <row r="9054" spans="1:8" s="2" customFormat="1" x14ac:dyDescent="0.25">
      <c r="A9054" t="s">
        <v>179</v>
      </c>
      <c r="B9054" t="s">
        <v>1231</v>
      </c>
      <c r="C9054"/>
      <c r="D9054"/>
      <c r="E9054" t="s">
        <v>9926</v>
      </c>
      <c r="F9054" s="67"/>
      <c r="G9054" s="67"/>
      <c r="H9054" s="67"/>
    </row>
    <row r="9055" spans="1:8" s="2" customFormat="1" x14ac:dyDescent="0.25">
      <c r="A9055" t="s">
        <v>179</v>
      </c>
      <c r="B9055" t="s">
        <v>1231</v>
      </c>
      <c r="C9055"/>
      <c r="D9055"/>
      <c r="E9055" t="s">
        <v>9927</v>
      </c>
      <c r="F9055" s="67"/>
      <c r="G9055" s="67"/>
      <c r="H9055" s="67"/>
    </row>
    <row r="9056" spans="1:8" s="2" customFormat="1" x14ac:dyDescent="0.25">
      <c r="A9056" t="s">
        <v>179</v>
      </c>
      <c r="B9056" t="s">
        <v>1231</v>
      </c>
      <c r="C9056"/>
      <c r="D9056"/>
      <c r="E9056" t="s">
        <v>9928</v>
      </c>
      <c r="F9056" s="67"/>
      <c r="G9056" s="67"/>
      <c r="H9056" s="67"/>
    </row>
    <row r="9057" spans="1:8" s="2" customFormat="1" x14ac:dyDescent="0.25">
      <c r="A9057" t="s">
        <v>179</v>
      </c>
      <c r="B9057" t="s">
        <v>1231</v>
      </c>
      <c r="C9057"/>
      <c r="D9057"/>
      <c r="E9057" t="s">
        <v>9929</v>
      </c>
      <c r="F9057" s="67"/>
      <c r="G9057" s="67"/>
      <c r="H9057" s="67"/>
    </row>
    <row r="9058" spans="1:8" s="2" customFormat="1" x14ac:dyDescent="0.25">
      <c r="A9058" t="s">
        <v>179</v>
      </c>
      <c r="B9058" t="s">
        <v>1231</v>
      </c>
      <c r="C9058"/>
      <c r="D9058"/>
      <c r="E9058" t="s">
        <v>9930</v>
      </c>
      <c r="F9058" s="67"/>
      <c r="G9058" s="67"/>
      <c r="H9058" s="67"/>
    </row>
    <row r="9059" spans="1:8" s="2" customFormat="1" x14ac:dyDescent="0.25">
      <c r="A9059" t="s">
        <v>179</v>
      </c>
      <c r="B9059" t="s">
        <v>1231</v>
      </c>
      <c r="C9059"/>
      <c r="D9059"/>
      <c r="E9059" t="s">
        <v>9931</v>
      </c>
      <c r="F9059" s="67"/>
      <c r="G9059" s="67"/>
      <c r="H9059" s="67"/>
    </row>
    <row r="9060" spans="1:8" s="2" customFormat="1" x14ac:dyDescent="0.25">
      <c r="A9060" t="s">
        <v>179</v>
      </c>
      <c r="B9060" t="s">
        <v>1231</v>
      </c>
      <c r="C9060"/>
      <c r="D9060"/>
      <c r="E9060" t="s">
        <v>9932</v>
      </c>
      <c r="F9060" s="67"/>
      <c r="G9060" s="67"/>
      <c r="H9060" s="67"/>
    </row>
    <row r="9061" spans="1:8" s="2" customFormat="1" x14ac:dyDescent="0.25">
      <c r="A9061" t="s">
        <v>179</v>
      </c>
      <c r="B9061" t="s">
        <v>1231</v>
      </c>
      <c r="C9061"/>
      <c r="D9061"/>
      <c r="E9061" t="s">
        <v>9933</v>
      </c>
      <c r="F9061" s="67"/>
      <c r="G9061" s="67"/>
      <c r="H9061" s="67"/>
    </row>
    <row r="9062" spans="1:8" s="2" customFormat="1" x14ac:dyDescent="0.25">
      <c r="A9062" t="s">
        <v>179</v>
      </c>
      <c r="B9062" t="s">
        <v>1231</v>
      </c>
      <c r="C9062"/>
      <c r="D9062"/>
      <c r="E9062" t="s">
        <v>9934</v>
      </c>
      <c r="F9062" s="67"/>
      <c r="G9062" s="67"/>
      <c r="H9062" s="67"/>
    </row>
    <row r="9063" spans="1:8" s="2" customFormat="1" x14ac:dyDescent="0.25">
      <c r="A9063" t="s">
        <v>179</v>
      </c>
      <c r="B9063" t="s">
        <v>1231</v>
      </c>
      <c r="C9063"/>
      <c r="D9063"/>
      <c r="E9063" t="s">
        <v>9935</v>
      </c>
      <c r="F9063" s="67"/>
      <c r="G9063" s="67"/>
      <c r="H9063" s="67"/>
    </row>
    <row r="9064" spans="1:8" s="2" customFormat="1" x14ac:dyDescent="0.25">
      <c r="A9064" t="s">
        <v>179</v>
      </c>
      <c r="B9064" t="s">
        <v>1231</v>
      </c>
      <c r="C9064"/>
      <c r="D9064"/>
      <c r="E9064" t="s">
        <v>9936</v>
      </c>
      <c r="F9064" s="67"/>
      <c r="G9064" s="67"/>
      <c r="H9064" s="67"/>
    </row>
    <row r="9065" spans="1:8" s="2" customFormat="1" x14ac:dyDescent="0.25">
      <c r="A9065" t="s">
        <v>179</v>
      </c>
      <c r="B9065" t="s">
        <v>1231</v>
      </c>
      <c r="C9065"/>
      <c r="D9065"/>
      <c r="E9065" t="s">
        <v>9937</v>
      </c>
      <c r="F9065" s="67"/>
      <c r="G9065" s="67"/>
      <c r="H9065" s="67"/>
    </row>
    <row r="9066" spans="1:8" s="2" customFormat="1" x14ac:dyDescent="0.25">
      <c r="A9066" t="s">
        <v>179</v>
      </c>
      <c r="B9066" t="s">
        <v>1231</v>
      </c>
      <c r="C9066"/>
      <c r="D9066"/>
      <c r="E9066" t="s">
        <v>9938</v>
      </c>
      <c r="F9066" s="67"/>
      <c r="G9066" s="67"/>
      <c r="H9066" s="67"/>
    </row>
    <row r="9067" spans="1:8" s="2" customFormat="1" x14ac:dyDescent="0.25">
      <c r="A9067" t="s">
        <v>179</v>
      </c>
      <c r="B9067" t="s">
        <v>1231</v>
      </c>
      <c r="C9067"/>
      <c r="D9067"/>
      <c r="E9067" t="s">
        <v>9939</v>
      </c>
      <c r="F9067" s="67"/>
      <c r="G9067" s="67"/>
      <c r="H9067" s="67"/>
    </row>
    <row r="9068" spans="1:8" s="2" customFormat="1" x14ac:dyDescent="0.25">
      <c r="A9068" t="s">
        <v>179</v>
      </c>
      <c r="B9068" t="s">
        <v>1231</v>
      </c>
      <c r="C9068"/>
      <c r="D9068"/>
      <c r="E9068" t="s">
        <v>9940</v>
      </c>
      <c r="F9068" s="67"/>
      <c r="G9068" s="67"/>
      <c r="H9068" s="67"/>
    </row>
    <row r="9069" spans="1:8" s="2" customFormat="1" x14ac:dyDescent="0.25">
      <c r="A9069" t="s">
        <v>179</v>
      </c>
      <c r="B9069" t="s">
        <v>1231</v>
      </c>
      <c r="C9069"/>
      <c r="D9069"/>
      <c r="E9069" t="s">
        <v>9941</v>
      </c>
      <c r="F9069" s="67"/>
      <c r="G9069" s="67"/>
      <c r="H9069" s="67"/>
    </row>
    <row r="9070" spans="1:8" s="2" customFormat="1" x14ac:dyDescent="0.25">
      <c r="A9070" t="s">
        <v>179</v>
      </c>
      <c r="B9070" t="s">
        <v>1231</v>
      </c>
      <c r="C9070"/>
      <c r="D9070"/>
      <c r="E9070" t="s">
        <v>9942</v>
      </c>
      <c r="F9070" s="67"/>
      <c r="G9070" s="67"/>
      <c r="H9070" s="67"/>
    </row>
    <row r="9071" spans="1:8" s="2" customFormat="1" x14ac:dyDescent="0.25">
      <c r="A9071" t="s">
        <v>179</v>
      </c>
      <c r="B9071" t="s">
        <v>1231</v>
      </c>
      <c r="C9071"/>
      <c r="D9071"/>
      <c r="E9071" t="s">
        <v>9943</v>
      </c>
      <c r="F9071" s="67"/>
      <c r="G9071" s="67"/>
      <c r="H9071" s="67"/>
    </row>
    <row r="9072" spans="1:8" s="2" customFormat="1" x14ac:dyDescent="0.25">
      <c r="A9072" t="s">
        <v>179</v>
      </c>
      <c r="B9072" t="s">
        <v>1231</v>
      </c>
      <c r="C9072"/>
      <c r="D9072"/>
      <c r="E9072" t="s">
        <v>2714</v>
      </c>
      <c r="F9072" s="67"/>
      <c r="G9072" s="67"/>
      <c r="H9072" s="67"/>
    </row>
    <row r="9073" spans="1:8" s="2" customFormat="1" x14ac:dyDescent="0.25">
      <c r="A9073" t="s">
        <v>179</v>
      </c>
      <c r="B9073" t="s">
        <v>1231</v>
      </c>
      <c r="C9073"/>
      <c r="D9073"/>
      <c r="E9073" t="s">
        <v>9944</v>
      </c>
      <c r="F9073" s="67"/>
      <c r="G9073" s="67"/>
      <c r="H9073" s="67"/>
    </row>
    <row r="9074" spans="1:8" s="2" customFormat="1" x14ac:dyDescent="0.25">
      <c r="A9074" t="s">
        <v>179</v>
      </c>
      <c r="B9074" t="s">
        <v>1231</v>
      </c>
      <c r="C9074"/>
      <c r="D9074"/>
      <c r="E9074" t="s">
        <v>9945</v>
      </c>
      <c r="F9074" s="67"/>
      <c r="G9074" s="67"/>
      <c r="H9074" s="67"/>
    </row>
    <row r="9075" spans="1:8" s="2" customFormat="1" x14ac:dyDescent="0.25">
      <c r="A9075" t="s">
        <v>179</v>
      </c>
      <c r="B9075" t="s">
        <v>1231</v>
      </c>
      <c r="C9075"/>
      <c r="D9075"/>
      <c r="E9075" t="s">
        <v>4387</v>
      </c>
      <c r="F9075" s="67"/>
      <c r="G9075" s="67"/>
      <c r="H9075" s="67"/>
    </row>
    <row r="9076" spans="1:8" s="2" customFormat="1" x14ac:dyDescent="0.25">
      <c r="A9076" t="s">
        <v>179</v>
      </c>
      <c r="B9076" t="s">
        <v>1231</v>
      </c>
      <c r="C9076"/>
      <c r="D9076"/>
      <c r="E9076" t="s">
        <v>9946</v>
      </c>
      <c r="F9076" s="67"/>
      <c r="G9076" s="67"/>
      <c r="H9076" s="67"/>
    </row>
    <row r="9077" spans="1:8" s="2" customFormat="1" x14ac:dyDescent="0.25">
      <c r="A9077" t="s">
        <v>179</v>
      </c>
      <c r="B9077" t="s">
        <v>1231</v>
      </c>
      <c r="C9077"/>
      <c r="D9077"/>
      <c r="E9077" t="s">
        <v>9947</v>
      </c>
      <c r="F9077" s="67"/>
      <c r="G9077" s="67"/>
      <c r="H9077" s="67"/>
    </row>
    <row r="9078" spans="1:8" s="2" customFormat="1" x14ac:dyDescent="0.25">
      <c r="A9078" t="s">
        <v>179</v>
      </c>
      <c r="B9078" t="s">
        <v>1231</v>
      </c>
      <c r="C9078"/>
      <c r="D9078"/>
      <c r="E9078" t="s">
        <v>9948</v>
      </c>
      <c r="F9078" s="67"/>
      <c r="G9078" s="67"/>
      <c r="H9078" s="67"/>
    </row>
    <row r="9079" spans="1:8" s="2" customFormat="1" x14ac:dyDescent="0.25">
      <c r="A9079" t="s">
        <v>179</v>
      </c>
      <c r="B9079" t="s">
        <v>1231</v>
      </c>
      <c r="C9079"/>
      <c r="D9079"/>
      <c r="E9079" t="s">
        <v>9949</v>
      </c>
      <c r="F9079" s="67"/>
      <c r="G9079" s="67"/>
      <c r="H9079" s="67"/>
    </row>
    <row r="9080" spans="1:8" s="2" customFormat="1" x14ac:dyDescent="0.25">
      <c r="A9080" t="s">
        <v>179</v>
      </c>
      <c r="B9080" t="s">
        <v>1231</v>
      </c>
      <c r="C9080"/>
      <c r="D9080"/>
      <c r="E9080" t="s">
        <v>2267</v>
      </c>
      <c r="F9080" s="67"/>
      <c r="G9080" s="67"/>
      <c r="H9080" s="67"/>
    </row>
    <row r="9081" spans="1:8" s="2" customFormat="1" x14ac:dyDescent="0.25">
      <c r="A9081" t="s">
        <v>179</v>
      </c>
      <c r="B9081" t="s">
        <v>1231</v>
      </c>
      <c r="C9081"/>
      <c r="D9081"/>
      <c r="E9081" t="s">
        <v>2034</v>
      </c>
      <c r="F9081" s="67"/>
      <c r="G9081" s="67"/>
      <c r="H9081" s="67"/>
    </row>
    <row r="9082" spans="1:8" s="2" customFormat="1" x14ac:dyDescent="0.25">
      <c r="A9082" t="s">
        <v>179</v>
      </c>
      <c r="B9082" t="s">
        <v>1231</v>
      </c>
      <c r="C9082"/>
      <c r="D9082"/>
      <c r="E9082" t="s">
        <v>9950</v>
      </c>
      <c r="F9082" s="67"/>
      <c r="G9082" s="67"/>
      <c r="H9082" s="67"/>
    </row>
    <row r="9083" spans="1:8" s="2" customFormat="1" x14ac:dyDescent="0.25">
      <c r="A9083" t="s">
        <v>179</v>
      </c>
      <c r="B9083" t="s">
        <v>1231</v>
      </c>
      <c r="C9083"/>
      <c r="D9083"/>
      <c r="E9083" t="s">
        <v>9951</v>
      </c>
      <c r="F9083" s="67"/>
      <c r="G9083" s="67"/>
      <c r="H9083" s="67"/>
    </row>
    <row r="9084" spans="1:8" s="2" customFormat="1" x14ac:dyDescent="0.25">
      <c r="A9084" t="s">
        <v>179</v>
      </c>
      <c r="B9084" t="s">
        <v>1231</v>
      </c>
      <c r="C9084"/>
      <c r="D9084"/>
      <c r="E9084" t="s">
        <v>8560</v>
      </c>
      <c r="F9084" s="67"/>
      <c r="G9084" s="67"/>
      <c r="H9084" s="67"/>
    </row>
    <row r="9085" spans="1:8" s="2" customFormat="1" x14ac:dyDescent="0.25">
      <c r="A9085" t="s">
        <v>179</v>
      </c>
      <c r="B9085" t="s">
        <v>1231</v>
      </c>
      <c r="C9085"/>
      <c r="D9085"/>
      <c r="E9085" t="s">
        <v>9952</v>
      </c>
      <c r="F9085" s="67"/>
      <c r="G9085" s="67"/>
      <c r="H9085" s="67"/>
    </row>
    <row r="9086" spans="1:8" s="2" customFormat="1" x14ac:dyDescent="0.25">
      <c r="A9086" t="s">
        <v>179</v>
      </c>
      <c r="B9086" t="s">
        <v>1231</v>
      </c>
      <c r="C9086"/>
      <c r="D9086"/>
      <c r="E9086" t="s">
        <v>9953</v>
      </c>
      <c r="F9086" s="67"/>
      <c r="G9086" s="67"/>
      <c r="H9086" s="67"/>
    </row>
    <row r="9087" spans="1:8" s="2" customFormat="1" x14ac:dyDescent="0.25">
      <c r="A9087" t="s">
        <v>179</v>
      </c>
      <c r="B9087" t="s">
        <v>1231</v>
      </c>
      <c r="C9087"/>
      <c r="D9087"/>
      <c r="E9087" t="s">
        <v>9954</v>
      </c>
      <c r="F9087" s="67"/>
      <c r="G9087" s="67"/>
      <c r="H9087" s="67"/>
    </row>
    <row r="9088" spans="1:8" s="2" customFormat="1" x14ac:dyDescent="0.25">
      <c r="A9088" t="s">
        <v>179</v>
      </c>
      <c r="B9088" t="s">
        <v>1231</v>
      </c>
      <c r="C9088"/>
      <c r="D9088"/>
      <c r="E9088" t="s">
        <v>9955</v>
      </c>
      <c r="F9088" s="67"/>
      <c r="G9088" s="67"/>
      <c r="H9088" s="67"/>
    </row>
    <row r="9089" spans="1:8" s="2" customFormat="1" x14ac:dyDescent="0.25">
      <c r="A9089" t="s">
        <v>179</v>
      </c>
      <c r="B9089" t="s">
        <v>1231</v>
      </c>
      <c r="C9089"/>
      <c r="D9089"/>
      <c r="E9089" t="s">
        <v>9956</v>
      </c>
      <c r="F9089" s="67"/>
      <c r="G9089" s="67"/>
      <c r="H9089" s="67"/>
    </row>
    <row r="9090" spans="1:8" s="2" customFormat="1" x14ac:dyDescent="0.25">
      <c r="A9090" t="s">
        <v>179</v>
      </c>
      <c r="B9090" t="s">
        <v>1231</v>
      </c>
      <c r="C9090"/>
      <c r="D9090"/>
      <c r="E9090" t="s">
        <v>9957</v>
      </c>
      <c r="F9090" s="67"/>
      <c r="G9090" s="67"/>
      <c r="H9090" s="67"/>
    </row>
    <row r="9091" spans="1:8" s="2" customFormat="1" x14ac:dyDescent="0.25">
      <c r="A9091" t="s">
        <v>179</v>
      </c>
      <c r="B9091" t="s">
        <v>1231</v>
      </c>
      <c r="C9091"/>
      <c r="D9091"/>
      <c r="E9091" t="s">
        <v>9958</v>
      </c>
      <c r="F9091" s="67"/>
      <c r="G9091" s="67"/>
      <c r="H9091" s="67"/>
    </row>
    <row r="9092" spans="1:8" s="2" customFormat="1" x14ac:dyDescent="0.25">
      <c r="A9092" t="s">
        <v>179</v>
      </c>
      <c r="B9092" t="s">
        <v>1231</v>
      </c>
      <c r="C9092"/>
      <c r="D9092"/>
      <c r="E9092" t="s">
        <v>9959</v>
      </c>
      <c r="F9092" s="67"/>
      <c r="G9092" s="67"/>
      <c r="H9092" s="67"/>
    </row>
    <row r="9093" spans="1:8" s="2" customFormat="1" x14ac:dyDescent="0.25">
      <c r="A9093" t="s">
        <v>179</v>
      </c>
      <c r="B9093" t="s">
        <v>1231</v>
      </c>
      <c r="C9093"/>
      <c r="D9093"/>
      <c r="E9093" t="s">
        <v>9960</v>
      </c>
      <c r="F9093" s="67"/>
      <c r="G9093" s="67"/>
      <c r="H9093" s="67"/>
    </row>
    <row r="9094" spans="1:8" s="2" customFormat="1" x14ac:dyDescent="0.25">
      <c r="A9094" t="s">
        <v>179</v>
      </c>
      <c r="B9094" t="s">
        <v>1231</v>
      </c>
      <c r="C9094"/>
      <c r="D9094"/>
      <c r="E9094" t="s">
        <v>9961</v>
      </c>
      <c r="F9094" s="67"/>
      <c r="G9094" s="67"/>
      <c r="H9094" s="67"/>
    </row>
    <row r="9095" spans="1:8" s="2" customFormat="1" x14ac:dyDescent="0.25">
      <c r="A9095" t="s">
        <v>179</v>
      </c>
      <c r="B9095" t="s">
        <v>1231</v>
      </c>
      <c r="C9095"/>
      <c r="D9095"/>
      <c r="E9095" t="s">
        <v>9962</v>
      </c>
      <c r="F9095" s="67"/>
      <c r="G9095" s="67"/>
      <c r="H9095" s="67"/>
    </row>
    <row r="9096" spans="1:8" s="2" customFormat="1" x14ac:dyDescent="0.25">
      <c r="A9096" t="s">
        <v>179</v>
      </c>
      <c r="B9096" t="s">
        <v>1231</v>
      </c>
      <c r="C9096"/>
      <c r="D9096"/>
      <c r="E9096" t="s">
        <v>9963</v>
      </c>
      <c r="F9096" s="67"/>
      <c r="G9096" s="67"/>
      <c r="H9096" s="67"/>
    </row>
    <row r="9097" spans="1:8" s="2" customFormat="1" x14ac:dyDescent="0.25">
      <c r="A9097" t="s">
        <v>179</v>
      </c>
      <c r="B9097" t="s">
        <v>1231</v>
      </c>
      <c r="C9097"/>
      <c r="D9097"/>
      <c r="E9097" t="s">
        <v>9964</v>
      </c>
      <c r="F9097" s="67"/>
      <c r="G9097" s="67"/>
      <c r="H9097" s="67"/>
    </row>
    <row r="9098" spans="1:8" s="2" customFormat="1" x14ac:dyDescent="0.25">
      <c r="A9098" t="s">
        <v>179</v>
      </c>
      <c r="B9098" t="s">
        <v>1231</v>
      </c>
      <c r="C9098"/>
      <c r="D9098"/>
      <c r="E9098" t="s">
        <v>9965</v>
      </c>
      <c r="F9098" s="67"/>
      <c r="G9098" s="67"/>
      <c r="H9098" s="67"/>
    </row>
    <row r="9099" spans="1:8" s="2" customFormat="1" x14ac:dyDescent="0.25">
      <c r="A9099" t="s">
        <v>179</v>
      </c>
      <c r="B9099" t="s">
        <v>1231</v>
      </c>
      <c r="C9099"/>
      <c r="D9099"/>
      <c r="E9099" t="s">
        <v>9966</v>
      </c>
      <c r="F9099" s="67"/>
      <c r="G9099" s="67"/>
      <c r="H9099" s="67"/>
    </row>
    <row r="9100" spans="1:8" s="2" customFormat="1" x14ac:dyDescent="0.25">
      <c r="A9100" t="s">
        <v>179</v>
      </c>
      <c r="B9100" t="s">
        <v>1231</v>
      </c>
      <c r="C9100"/>
      <c r="D9100"/>
      <c r="E9100" t="s">
        <v>9967</v>
      </c>
      <c r="F9100" s="67"/>
      <c r="G9100" s="67"/>
      <c r="H9100" s="67"/>
    </row>
    <row r="9101" spans="1:8" s="2" customFormat="1" x14ac:dyDescent="0.25">
      <c r="A9101" t="s">
        <v>179</v>
      </c>
      <c r="B9101" t="s">
        <v>1231</v>
      </c>
      <c r="C9101"/>
      <c r="D9101"/>
      <c r="E9101" t="s">
        <v>9968</v>
      </c>
      <c r="F9101" s="67"/>
      <c r="G9101" s="67"/>
      <c r="H9101" s="67"/>
    </row>
    <row r="9102" spans="1:8" s="2" customFormat="1" x14ac:dyDescent="0.25">
      <c r="A9102" t="s">
        <v>179</v>
      </c>
      <c r="B9102" t="s">
        <v>1231</v>
      </c>
      <c r="C9102"/>
      <c r="D9102"/>
      <c r="E9102" t="s">
        <v>9969</v>
      </c>
      <c r="F9102" s="67"/>
      <c r="G9102" s="67"/>
      <c r="H9102" s="67"/>
    </row>
    <row r="9103" spans="1:8" s="2" customFormat="1" x14ac:dyDescent="0.25">
      <c r="A9103" t="s">
        <v>179</v>
      </c>
      <c r="B9103" t="s">
        <v>1231</v>
      </c>
      <c r="C9103"/>
      <c r="D9103"/>
      <c r="E9103" t="s">
        <v>9970</v>
      </c>
      <c r="F9103" s="67"/>
      <c r="G9103" s="67"/>
      <c r="H9103" s="67"/>
    </row>
    <row r="9104" spans="1:8" s="2" customFormat="1" x14ac:dyDescent="0.25">
      <c r="A9104" t="s">
        <v>179</v>
      </c>
      <c r="B9104" t="s">
        <v>1231</v>
      </c>
      <c r="C9104"/>
      <c r="D9104"/>
      <c r="E9104" t="s">
        <v>9971</v>
      </c>
      <c r="F9104" s="67"/>
      <c r="G9104" s="67"/>
      <c r="H9104" s="67"/>
    </row>
    <row r="9105" spans="1:8" s="2" customFormat="1" x14ac:dyDescent="0.25">
      <c r="A9105" t="s">
        <v>179</v>
      </c>
      <c r="B9105" t="s">
        <v>1231</v>
      </c>
      <c r="C9105"/>
      <c r="D9105"/>
      <c r="E9105" t="s">
        <v>9972</v>
      </c>
      <c r="F9105" s="67"/>
      <c r="G9105" s="67"/>
      <c r="H9105" s="67"/>
    </row>
    <row r="9106" spans="1:8" s="2" customFormat="1" x14ac:dyDescent="0.25">
      <c r="A9106" t="s">
        <v>179</v>
      </c>
      <c r="B9106" t="s">
        <v>1231</v>
      </c>
      <c r="C9106"/>
      <c r="D9106"/>
      <c r="E9106" t="s">
        <v>9973</v>
      </c>
      <c r="F9106" s="67"/>
      <c r="G9106" s="67"/>
      <c r="H9106" s="67"/>
    </row>
    <row r="9107" spans="1:8" s="2" customFormat="1" x14ac:dyDescent="0.25">
      <c r="A9107" t="s">
        <v>179</v>
      </c>
      <c r="B9107" t="s">
        <v>1231</v>
      </c>
      <c r="C9107"/>
      <c r="D9107"/>
      <c r="E9107" t="s">
        <v>9974</v>
      </c>
      <c r="F9107" s="67"/>
      <c r="G9107" s="67"/>
      <c r="H9107" s="67"/>
    </row>
    <row r="9108" spans="1:8" s="2" customFormat="1" x14ac:dyDescent="0.25">
      <c r="A9108" t="s">
        <v>179</v>
      </c>
      <c r="B9108" t="s">
        <v>1231</v>
      </c>
      <c r="C9108"/>
      <c r="D9108"/>
      <c r="E9108" t="s">
        <v>9975</v>
      </c>
      <c r="F9108" s="67"/>
      <c r="G9108" s="67"/>
      <c r="H9108" s="67"/>
    </row>
    <row r="9109" spans="1:8" s="2" customFormat="1" x14ac:dyDescent="0.25">
      <c r="A9109" t="s">
        <v>179</v>
      </c>
      <c r="B9109" t="s">
        <v>1231</v>
      </c>
      <c r="C9109"/>
      <c r="D9109"/>
      <c r="E9109" t="s">
        <v>9976</v>
      </c>
      <c r="F9109" s="67"/>
      <c r="G9109" s="67"/>
      <c r="H9109" s="67"/>
    </row>
    <row r="9110" spans="1:8" s="2" customFormat="1" x14ac:dyDescent="0.25">
      <c r="A9110" t="s">
        <v>179</v>
      </c>
      <c r="B9110" t="s">
        <v>1231</v>
      </c>
      <c r="C9110"/>
      <c r="D9110"/>
      <c r="E9110" t="s">
        <v>9059</v>
      </c>
      <c r="F9110" s="67"/>
      <c r="G9110" s="67"/>
      <c r="H9110" s="67"/>
    </row>
    <row r="9111" spans="1:8" s="2" customFormat="1" x14ac:dyDescent="0.25">
      <c r="A9111" t="s">
        <v>179</v>
      </c>
      <c r="B9111" t="s">
        <v>1231</v>
      </c>
      <c r="C9111"/>
      <c r="D9111"/>
      <c r="E9111" t="s">
        <v>9977</v>
      </c>
      <c r="F9111" s="67"/>
      <c r="G9111" s="67"/>
      <c r="H9111" s="67"/>
    </row>
    <row r="9112" spans="1:8" s="2" customFormat="1" x14ac:dyDescent="0.25">
      <c r="A9112" t="s">
        <v>179</v>
      </c>
      <c r="B9112" t="s">
        <v>1231</v>
      </c>
      <c r="C9112"/>
      <c r="D9112"/>
      <c r="E9112" t="s">
        <v>9978</v>
      </c>
      <c r="F9112" s="67"/>
      <c r="G9112" s="67"/>
      <c r="H9112" s="67"/>
    </row>
    <row r="9113" spans="1:8" s="2" customFormat="1" x14ac:dyDescent="0.25">
      <c r="A9113" t="s">
        <v>179</v>
      </c>
      <c r="B9113" t="s">
        <v>1231</v>
      </c>
      <c r="C9113"/>
      <c r="D9113"/>
      <c r="E9113" t="s">
        <v>9979</v>
      </c>
      <c r="F9113" s="67"/>
      <c r="G9113" s="67"/>
      <c r="H9113" s="67"/>
    </row>
    <row r="9114" spans="1:8" s="2" customFormat="1" x14ac:dyDescent="0.25">
      <c r="A9114" t="s">
        <v>179</v>
      </c>
      <c r="B9114" t="s">
        <v>1231</v>
      </c>
      <c r="C9114"/>
      <c r="D9114"/>
      <c r="E9114" t="s">
        <v>9980</v>
      </c>
      <c r="F9114" s="67"/>
      <c r="G9114" s="67"/>
      <c r="H9114" s="67"/>
    </row>
    <row r="9115" spans="1:8" s="2" customFormat="1" x14ac:dyDescent="0.25">
      <c r="A9115" t="s">
        <v>179</v>
      </c>
      <c r="B9115" t="s">
        <v>1231</v>
      </c>
      <c r="C9115"/>
      <c r="D9115"/>
      <c r="E9115" t="s">
        <v>9981</v>
      </c>
      <c r="F9115" s="67"/>
      <c r="G9115" s="67"/>
      <c r="H9115" s="67"/>
    </row>
    <row r="9116" spans="1:8" s="2" customFormat="1" x14ac:dyDescent="0.25">
      <c r="A9116" t="s">
        <v>179</v>
      </c>
      <c r="B9116" t="s">
        <v>1231</v>
      </c>
      <c r="C9116"/>
      <c r="D9116"/>
      <c r="E9116" t="s">
        <v>9982</v>
      </c>
      <c r="F9116" s="67"/>
      <c r="G9116" s="67"/>
      <c r="H9116" s="67"/>
    </row>
    <row r="9117" spans="1:8" s="2" customFormat="1" x14ac:dyDescent="0.25">
      <c r="A9117" t="s">
        <v>179</v>
      </c>
      <c r="B9117" t="s">
        <v>1231</v>
      </c>
      <c r="C9117"/>
      <c r="D9117"/>
      <c r="E9117" t="s">
        <v>9983</v>
      </c>
      <c r="F9117" s="67"/>
      <c r="G9117" s="67"/>
      <c r="H9117" s="67"/>
    </row>
    <row r="9118" spans="1:8" s="2" customFormat="1" x14ac:dyDescent="0.25">
      <c r="A9118" t="s">
        <v>179</v>
      </c>
      <c r="B9118" t="s">
        <v>1231</v>
      </c>
      <c r="C9118"/>
      <c r="D9118"/>
      <c r="E9118" t="s">
        <v>9984</v>
      </c>
      <c r="F9118" s="67"/>
      <c r="G9118" s="67"/>
      <c r="H9118" s="67"/>
    </row>
    <row r="9119" spans="1:8" s="2" customFormat="1" x14ac:dyDescent="0.25">
      <c r="A9119" t="s">
        <v>179</v>
      </c>
      <c r="B9119" t="s">
        <v>1231</v>
      </c>
      <c r="C9119"/>
      <c r="D9119"/>
      <c r="E9119" t="s">
        <v>9985</v>
      </c>
      <c r="F9119" s="67"/>
      <c r="G9119" s="67"/>
      <c r="H9119" s="67"/>
    </row>
    <row r="9120" spans="1:8" s="2" customFormat="1" x14ac:dyDescent="0.25">
      <c r="A9120" t="s">
        <v>179</v>
      </c>
      <c r="B9120" t="s">
        <v>1231</v>
      </c>
      <c r="C9120"/>
      <c r="D9120"/>
      <c r="E9120" t="s">
        <v>1232</v>
      </c>
      <c r="F9120" s="67"/>
      <c r="G9120" s="67"/>
      <c r="H9120" s="67"/>
    </row>
    <row r="9121" spans="1:8" s="2" customFormat="1" x14ac:dyDescent="0.25">
      <c r="A9121" t="s">
        <v>179</v>
      </c>
      <c r="B9121" t="s">
        <v>1231</v>
      </c>
      <c r="C9121"/>
      <c r="D9121"/>
      <c r="E9121" t="s">
        <v>9986</v>
      </c>
      <c r="F9121" s="67"/>
      <c r="G9121" s="67"/>
      <c r="H9121" s="67"/>
    </row>
    <row r="9122" spans="1:8" s="2" customFormat="1" x14ac:dyDescent="0.25">
      <c r="A9122" t="s">
        <v>179</v>
      </c>
      <c r="B9122" t="s">
        <v>1231</v>
      </c>
      <c r="C9122"/>
      <c r="D9122"/>
      <c r="E9122" t="s">
        <v>9987</v>
      </c>
      <c r="F9122" s="67"/>
      <c r="G9122" s="67"/>
      <c r="H9122" s="67"/>
    </row>
    <row r="9123" spans="1:8" s="2" customFormat="1" x14ac:dyDescent="0.25">
      <c r="A9123" t="s">
        <v>179</v>
      </c>
      <c r="B9123" t="s">
        <v>1231</v>
      </c>
      <c r="C9123"/>
      <c r="D9123"/>
      <c r="E9123" t="s">
        <v>9988</v>
      </c>
      <c r="F9123" s="67"/>
      <c r="G9123" s="67"/>
      <c r="H9123" s="67"/>
    </row>
    <row r="9124" spans="1:8" s="2" customFormat="1" x14ac:dyDescent="0.25">
      <c r="A9124" t="s">
        <v>179</v>
      </c>
      <c r="B9124" t="s">
        <v>1231</v>
      </c>
      <c r="C9124"/>
      <c r="D9124"/>
      <c r="E9124" t="s">
        <v>9989</v>
      </c>
      <c r="F9124" s="67"/>
      <c r="G9124" s="67"/>
      <c r="H9124" s="67"/>
    </row>
    <row r="9125" spans="1:8" s="2" customFormat="1" x14ac:dyDescent="0.25">
      <c r="A9125" t="s">
        <v>179</v>
      </c>
      <c r="B9125" t="s">
        <v>1231</v>
      </c>
      <c r="C9125"/>
      <c r="D9125"/>
      <c r="E9125" t="s">
        <v>9990</v>
      </c>
      <c r="F9125" s="67"/>
      <c r="G9125" s="67"/>
      <c r="H9125" s="67"/>
    </row>
    <row r="9126" spans="1:8" s="2" customFormat="1" x14ac:dyDescent="0.25">
      <c r="A9126" t="s">
        <v>179</v>
      </c>
      <c r="B9126" t="s">
        <v>1231</v>
      </c>
      <c r="C9126"/>
      <c r="D9126"/>
      <c r="E9126" t="s">
        <v>9991</v>
      </c>
      <c r="F9126" s="67"/>
      <c r="G9126" s="67"/>
      <c r="H9126" s="67"/>
    </row>
    <row r="9127" spans="1:8" s="2" customFormat="1" x14ac:dyDescent="0.25">
      <c r="A9127" t="s">
        <v>179</v>
      </c>
      <c r="B9127" t="s">
        <v>1231</v>
      </c>
      <c r="C9127"/>
      <c r="D9127"/>
      <c r="E9127" t="s">
        <v>9992</v>
      </c>
      <c r="F9127" s="67"/>
      <c r="G9127" s="67"/>
      <c r="H9127" s="67"/>
    </row>
    <row r="9128" spans="1:8" s="2" customFormat="1" x14ac:dyDescent="0.25">
      <c r="A9128" t="s">
        <v>179</v>
      </c>
      <c r="B9128" t="s">
        <v>1231</v>
      </c>
      <c r="C9128"/>
      <c r="D9128"/>
      <c r="E9128" t="s">
        <v>9993</v>
      </c>
      <c r="F9128" s="67"/>
      <c r="G9128" s="67"/>
      <c r="H9128" s="67"/>
    </row>
    <row r="9129" spans="1:8" s="2" customFormat="1" x14ac:dyDescent="0.25">
      <c r="A9129" t="s">
        <v>179</v>
      </c>
      <c r="B9129" t="s">
        <v>1231</v>
      </c>
      <c r="C9129"/>
      <c r="D9129"/>
      <c r="E9129" t="s">
        <v>9994</v>
      </c>
      <c r="F9129" s="67"/>
      <c r="G9129" s="67"/>
      <c r="H9129" s="67"/>
    </row>
    <row r="9130" spans="1:8" s="2" customFormat="1" x14ac:dyDescent="0.25">
      <c r="A9130" t="s">
        <v>179</v>
      </c>
      <c r="B9130" t="s">
        <v>1231</v>
      </c>
      <c r="C9130"/>
      <c r="D9130"/>
      <c r="E9130" t="s">
        <v>9995</v>
      </c>
      <c r="F9130" s="67"/>
      <c r="G9130" s="67"/>
      <c r="H9130" s="67"/>
    </row>
    <row r="9131" spans="1:8" s="2" customFormat="1" x14ac:dyDescent="0.25">
      <c r="A9131" t="s">
        <v>179</v>
      </c>
      <c r="B9131" t="s">
        <v>1231</v>
      </c>
      <c r="C9131"/>
      <c r="D9131"/>
      <c r="E9131" t="s">
        <v>9996</v>
      </c>
      <c r="F9131" s="67"/>
      <c r="G9131" s="67"/>
      <c r="H9131" s="67"/>
    </row>
    <row r="9132" spans="1:8" s="2" customFormat="1" x14ac:dyDescent="0.25">
      <c r="A9132" t="s">
        <v>179</v>
      </c>
      <c r="B9132" t="s">
        <v>1231</v>
      </c>
      <c r="C9132"/>
      <c r="D9132"/>
      <c r="E9132" t="s">
        <v>9997</v>
      </c>
      <c r="F9132" s="67"/>
      <c r="G9132" s="67"/>
      <c r="H9132" s="67"/>
    </row>
    <row r="9133" spans="1:8" s="2" customFormat="1" x14ac:dyDescent="0.25">
      <c r="A9133" t="s">
        <v>179</v>
      </c>
      <c r="B9133" t="s">
        <v>1231</v>
      </c>
      <c r="C9133"/>
      <c r="D9133"/>
      <c r="E9133" t="s">
        <v>9998</v>
      </c>
      <c r="F9133" s="67"/>
      <c r="G9133" s="67"/>
      <c r="H9133" s="67"/>
    </row>
    <row r="9134" spans="1:8" s="2" customFormat="1" x14ac:dyDescent="0.25">
      <c r="A9134" t="s">
        <v>179</v>
      </c>
      <c r="B9134" t="s">
        <v>1231</v>
      </c>
      <c r="C9134"/>
      <c r="D9134"/>
      <c r="E9134" t="s">
        <v>9999</v>
      </c>
      <c r="F9134" s="67"/>
      <c r="G9134" s="67"/>
      <c r="H9134" s="67"/>
    </row>
    <row r="9135" spans="1:8" s="2" customFormat="1" x14ac:dyDescent="0.25">
      <c r="A9135" t="s">
        <v>179</v>
      </c>
      <c r="B9135" t="s">
        <v>1231</v>
      </c>
      <c r="C9135"/>
      <c r="D9135"/>
      <c r="E9135" t="s">
        <v>10000</v>
      </c>
      <c r="F9135" s="67"/>
      <c r="G9135" s="67"/>
      <c r="H9135" s="67"/>
    </row>
    <row r="9136" spans="1:8" s="2" customFormat="1" x14ac:dyDescent="0.25">
      <c r="A9136" t="s">
        <v>179</v>
      </c>
      <c r="B9136" t="s">
        <v>1231</v>
      </c>
      <c r="C9136"/>
      <c r="D9136"/>
      <c r="E9136" t="s">
        <v>10001</v>
      </c>
      <c r="F9136" s="67"/>
      <c r="G9136" s="67"/>
      <c r="H9136" s="67"/>
    </row>
    <row r="9137" spans="1:8" s="2" customFormat="1" x14ac:dyDescent="0.25">
      <c r="A9137" t="s">
        <v>179</v>
      </c>
      <c r="B9137" t="s">
        <v>1231</v>
      </c>
      <c r="C9137"/>
      <c r="D9137"/>
      <c r="E9137" t="s">
        <v>10002</v>
      </c>
      <c r="F9137" s="67"/>
      <c r="G9137" s="67"/>
      <c r="H9137" s="67"/>
    </row>
    <row r="9138" spans="1:8" s="2" customFormat="1" x14ac:dyDescent="0.25">
      <c r="A9138" t="s">
        <v>179</v>
      </c>
      <c r="B9138" t="s">
        <v>1231</v>
      </c>
      <c r="C9138"/>
      <c r="D9138"/>
      <c r="E9138" t="s">
        <v>9756</v>
      </c>
      <c r="F9138" s="67"/>
      <c r="G9138" s="67"/>
      <c r="H9138" s="67"/>
    </row>
    <row r="9139" spans="1:8" s="2" customFormat="1" x14ac:dyDescent="0.25">
      <c r="A9139" t="s">
        <v>179</v>
      </c>
      <c r="B9139" t="s">
        <v>1231</v>
      </c>
      <c r="C9139"/>
      <c r="D9139"/>
      <c r="E9139" t="s">
        <v>10003</v>
      </c>
      <c r="F9139" s="67"/>
      <c r="G9139" s="67"/>
      <c r="H9139" s="67"/>
    </row>
    <row r="9140" spans="1:8" s="2" customFormat="1" x14ac:dyDescent="0.25">
      <c r="A9140" t="s">
        <v>179</v>
      </c>
      <c r="B9140" t="s">
        <v>1231</v>
      </c>
      <c r="C9140"/>
      <c r="D9140"/>
      <c r="E9140" t="s">
        <v>10004</v>
      </c>
      <c r="F9140" s="67"/>
      <c r="G9140" s="67"/>
      <c r="H9140" s="67"/>
    </row>
    <row r="9141" spans="1:8" s="2" customFormat="1" x14ac:dyDescent="0.25">
      <c r="A9141" t="s">
        <v>179</v>
      </c>
      <c r="B9141" t="s">
        <v>1231</v>
      </c>
      <c r="C9141"/>
      <c r="D9141"/>
      <c r="E9141" t="s">
        <v>10005</v>
      </c>
      <c r="F9141" s="67"/>
      <c r="G9141" s="67"/>
      <c r="H9141" s="67"/>
    </row>
    <row r="9142" spans="1:8" s="2" customFormat="1" x14ac:dyDescent="0.25">
      <c r="A9142" t="s">
        <v>179</v>
      </c>
      <c r="B9142" t="s">
        <v>1231</v>
      </c>
      <c r="C9142"/>
      <c r="D9142"/>
      <c r="E9142" t="s">
        <v>10006</v>
      </c>
      <c r="F9142" s="67"/>
      <c r="G9142" s="67"/>
      <c r="H9142" s="67"/>
    </row>
    <row r="9143" spans="1:8" s="2" customFormat="1" x14ac:dyDescent="0.25">
      <c r="A9143" t="s">
        <v>179</v>
      </c>
      <c r="B9143" t="s">
        <v>1231</v>
      </c>
      <c r="C9143"/>
      <c r="D9143"/>
      <c r="E9143" t="s">
        <v>10007</v>
      </c>
      <c r="F9143" s="67"/>
      <c r="G9143" s="67"/>
      <c r="H9143" s="67"/>
    </row>
    <row r="9144" spans="1:8" s="2" customFormat="1" x14ac:dyDescent="0.25">
      <c r="A9144" t="s">
        <v>179</v>
      </c>
      <c r="B9144" t="s">
        <v>1231</v>
      </c>
      <c r="C9144"/>
      <c r="D9144"/>
      <c r="E9144" t="s">
        <v>10008</v>
      </c>
      <c r="F9144" s="67"/>
      <c r="G9144" s="67"/>
      <c r="H9144" s="67"/>
    </row>
    <row r="9145" spans="1:8" s="2" customFormat="1" x14ac:dyDescent="0.25">
      <c r="A9145" t="s">
        <v>179</v>
      </c>
      <c r="B9145" t="s">
        <v>1231</v>
      </c>
      <c r="C9145"/>
      <c r="D9145"/>
      <c r="E9145" t="s">
        <v>10009</v>
      </c>
      <c r="F9145" s="67"/>
      <c r="G9145" s="67"/>
      <c r="H9145" s="67"/>
    </row>
    <row r="9146" spans="1:8" s="2" customFormat="1" x14ac:dyDescent="0.25">
      <c r="A9146" t="s">
        <v>179</v>
      </c>
      <c r="B9146" t="s">
        <v>1231</v>
      </c>
      <c r="C9146"/>
      <c r="D9146"/>
      <c r="E9146" t="s">
        <v>10010</v>
      </c>
      <c r="F9146" s="67"/>
      <c r="G9146" s="67"/>
      <c r="H9146" s="67"/>
    </row>
    <row r="9147" spans="1:8" s="2" customFormat="1" x14ac:dyDescent="0.25">
      <c r="A9147" t="s">
        <v>179</v>
      </c>
      <c r="B9147" t="s">
        <v>1231</v>
      </c>
      <c r="C9147"/>
      <c r="D9147"/>
      <c r="E9147" t="s">
        <v>2715</v>
      </c>
      <c r="F9147" s="67"/>
      <c r="G9147" s="67"/>
      <c r="H9147" s="67"/>
    </row>
    <row r="9148" spans="1:8" s="2" customFormat="1" x14ac:dyDescent="0.25">
      <c r="A9148" t="s">
        <v>179</v>
      </c>
      <c r="B9148" t="s">
        <v>1231</v>
      </c>
      <c r="C9148"/>
      <c r="D9148"/>
      <c r="E9148" t="s">
        <v>10011</v>
      </c>
      <c r="F9148" s="67"/>
      <c r="G9148" s="67"/>
      <c r="H9148" s="67"/>
    </row>
    <row r="9149" spans="1:8" s="2" customFormat="1" x14ac:dyDescent="0.25">
      <c r="A9149" t="s">
        <v>179</v>
      </c>
      <c r="B9149" t="s">
        <v>1231</v>
      </c>
      <c r="C9149"/>
      <c r="D9149"/>
      <c r="E9149" t="s">
        <v>10012</v>
      </c>
      <c r="F9149" s="67"/>
      <c r="G9149" s="67"/>
      <c r="H9149" s="67"/>
    </row>
    <row r="9150" spans="1:8" s="2" customFormat="1" x14ac:dyDescent="0.25">
      <c r="A9150" t="s">
        <v>179</v>
      </c>
      <c r="B9150" t="s">
        <v>1231</v>
      </c>
      <c r="C9150"/>
      <c r="D9150"/>
      <c r="E9150" t="s">
        <v>10013</v>
      </c>
      <c r="F9150" s="67"/>
      <c r="G9150" s="67"/>
      <c r="H9150" s="67"/>
    </row>
    <row r="9151" spans="1:8" s="2" customFormat="1" x14ac:dyDescent="0.25">
      <c r="A9151" t="s">
        <v>179</v>
      </c>
      <c r="B9151" t="s">
        <v>1231</v>
      </c>
      <c r="C9151"/>
      <c r="D9151"/>
      <c r="E9151" t="s">
        <v>2497</v>
      </c>
      <c r="F9151" s="67"/>
      <c r="G9151" s="67"/>
      <c r="H9151" s="67"/>
    </row>
    <row r="9152" spans="1:8" s="2" customFormat="1" x14ac:dyDescent="0.25">
      <c r="A9152" t="s">
        <v>179</v>
      </c>
      <c r="B9152" t="s">
        <v>1231</v>
      </c>
      <c r="C9152"/>
      <c r="D9152"/>
      <c r="E9152" t="s">
        <v>10014</v>
      </c>
      <c r="F9152" s="67"/>
      <c r="G9152" s="67"/>
      <c r="H9152" s="67"/>
    </row>
    <row r="9153" spans="1:8" s="2" customFormat="1" x14ac:dyDescent="0.25">
      <c r="A9153" t="s">
        <v>179</v>
      </c>
      <c r="B9153" t="s">
        <v>1231</v>
      </c>
      <c r="C9153"/>
      <c r="D9153"/>
      <c r="E9153" t="s">
        <v>10015</v>
      </c>
      <c r="F9153" s="67"/>
      <c r="G9153" s="67"/>
      <c r="H9153" s="67"/>
    </row>
    <row r="9154" spans="1:8" s="2" customFormat="1" x14ac:dyDescent="0.25">
      <c r="A9154" t="s">
        <v>179</v>
      </c>
      <c r="B9154" t="s">
        <v>1231</v>
      </c>
      <c r="C9154"/>
      <c r="D9154"/>
      <c r="E9154" t="s">
        <v>10016</v>
      </c>
      <c r="F9154" s="67"/>
      <c r="G9154" s="67"/>
      <c r="H9154" s="67"/>
    </row>
    <row r="9155" spans="1:8" s="2" customFormat="1" x14ac:dyDescent="0.25">
      <c r="A9155" t="s">
        <v>179</v>
      </c>
      <c r="B9155" t="s">
        <v>1231</v>
      </c>
      <c r="C9155"/>
      <c r="D9155"/>
      <c r="E9155" t="s">
        <v>10017</v>
      </c>
      <c r="F9155" s="67"/>
      <c r="G9155" s="67"/>
      <c r="H9155" s="67"/>
    </row>
    <row r="9156" spans="1:8" s="2" customFormat="1" x14ac:dyDescent="0.25">
      <c r="A9156" t="s">
        <v>179</v>
      </c>
      <c r="B9156" t="s">
        <v>1231</v>
      </c>
      <c r="C9156"/>
      <c r="D9156"/>
      <c r="E9156" t="s">
        <v>10018</v>
      </c>
      <c r="F9156" s="67"/>
      <c r="G9156" s="67"/>
      <c r="H9156" s="67"/>
    </row>
    <row r="9157" spans="1:8" s="2" customFormat="1" x14ac:dyDescent="0.25">
      <c r="A9157" t="s">
        <v>179</v>
      </c>
      <c r="B9157" t="s">
        <v>1231</v>
      </c>
      <c r="C9157"/>
      <c r="D9157"/>
      <c r="E9157" t="s">
        <v>10019</v>
      </c>
      <c r="F9157" s="67"/>
      <c r="G9157" s="67"/>
      <c r="H9157" s="67"/>
    </row>
    <row r="9158" spans="1:8" s="2" customFormat="1" x14ac:dyDescent="0.25">
      <c r="A9158" t="s">
        <v>179</v>
      </c>
      <c r="B9158" t="s">
        <v>1231</v>
      </c>
      <c r="C9158"/>
      <c r="D9158"/>
      <c r="E9158" t="s">
        <v>10020</v>
      </c>
      <c r="F9158" s="67"/>
      <c r="G9158" s="67"/>
      <c r="H9158" s="67"/>
    </row>
    <row r="9159" spans="1:8" s="2" customFormat="1" x14ac:dyDescent="0.25">
      <c r="A9159" t="s">
        <v>179</v>
      </c>
      <c r="B9159" t="s">
        <v>1231</v>
      </c>
      <c r="C9159"/>
      <c r="D9159"/>
      <c r="E9159" t="s">
        <v>10021</v>
      </c>
      <c r="F9159" s="67"/>
      <c r="G9159" s="67"/>
      <c r="H9159" s="67"/>
    </row>
    <row r="9160" spans="1:8" s="2" customFormat="1" x14ac:dyDescent="0.25">
      <c r="A9160" t="s">
        <v>179</v>
      </c>
      <c r="B9160" t="s">
        <v>1231</v>
      </c>
      <c r="C9160"/>
      <c r="D9160"/>
      <c r="E9160" t="s">
        <v>10022</v>
      </c>
      <c r="F9160" s="67"/>
      <c r="G9160" s="67"/>
      <c r="H9160" s="67"/>
    </row>
    <row r="9161" spans="1:8" s="2" customFormat="1" x14ac:dyDescent="0.25">
      <c r="A9161" t="s">
        <v>179</v>
      </c>
      <c r="B9161" t="s">
        <v>1231</v>
      </c>
      <c r="C9161"/>
      <c r="D9161"/>
      <c r="E9161" t="s">
        <v>10023</v>
      </c>
      <c r="F9161" s="67"/>
      <c r="G9161" s="67"/>
      <c r="H9161" s="67"/>
    </row>
    <row r="9162" spans="1:8" s="2" customFormat="1" x14ac:dyDescent="0.25">
      <c r="A9162" t="s">
        <v>179</v>
      </c>
      <c r="B9162" t="s">
        <v>1231</v>
      </c>
      <c r="C9162"/>
      <c r="D9162"/>
      <c r="E9162" t="s">
        <v>10024</v>
      </c>
      <c r="F9162" s="67"/>
      <c r="G9162" s="67"/>
      <c r="H9162" s="67"/>
    </row>
    <row r="9163" spans="1:8" s="2" customFormat="1" x14ac:dyDescent="0.25">
      <c r="A9163" t="s">
        <v>179</v>
      </c>
      <c r="B9163" t="s">
        <v>1231</v>
      </c>
      <c r="C9163"/>
      <c r="D9163"/>
      <c r="E9163" t="s">
        <v>10025</v>
      </c>
      <c r="F9163" s="67"/>
      <c r="G9163" s="67"/>
      <c r="H9163" s="67"/>
    </row>
    <row r="9164" spans="1:8" s="2" customFormat="1" x14ac:dyDescent="0.25">
      <c r="A9164" t="s">
        <v>179</v>
      </c>
      <c r="B9164" t="s">
        <v>1231</v>
      </c>
      <c r="C9164"/>
      <c r="D9164"/>
      <c r="E9164" t="s">
        <v>10026</v>
      </c>
      <c r="F9164" s="67"/>
      <c r="G9164" s="67"/>
      <c r="H9164" s="67"/>
    </row>
    <row r="9165" spans="1:8" s="2" customFormat="1" x14ac:dyDescent="0.25">
      <c r="A9165" t="s">
        <v>179</v>
      </c>
      <c r="B9165" t="s">
        <v>1231</v>
      </c>
      <c r="C9165"/>
      <c r="D9165"/>
      <c r="E9165" t="s">
        <v>10027</v>
      </c>
      <c r="F9165" s="67"/>
      <c r="G9165" s="67"/>
      <c r="H9165" s="67"/>
    </row>
    <row r="9166" spans="1:8" s="2" customFormat="1" x14ac:dyDescent="0.25">
      <c r="A9166" t="s">
        <v>179</v>
      </c>
      <c r="B9166" t="s">
        <v>1231</v>
      </c>
      <c r="C9166"/>
      <c r="D9166"/>
      <c r="E9166" t="s">
        <v>10028</v>
      </c>
      <c r="F9166" s="67"/>
      <c r="G9166" s="67"/>
      <c r="H9166" s="67"/>
    </row>
    <row r="9167" spans="1:8" s="2" customFormat="1" x14ac:dyDescent="0.25">
      <c r="A9167" t="s">
        <v>179</v>
      </c>
      <c r="B9167" t="s">
        <v>1231</v>
      </c>
      <c r="C9167"/>
      <c r="D9167"/>
      <c r="E9167" t="s">
        <v>10029</v>
      </c>
      <c r="F9167" s="67"/>
      <c r="G9167" s="67"/>
      <c r="H9167" s="67"/>
    </row>
    <row r="9168" spans="1:8" s="2" customFormat="1" x14ac:dyDescent="0.25">
      <c r="A9168" t="s">
        <v>179</v>
      </c>
      <c r="B9168" t="s">
        <v>1231</v>
      </c>
      <c r="C9168"/>
      <c r="D9168"/>
      <c r="E9168" t="s">
        <v>10030</v>
      </c>
      <c r="F9168" s="67"/>
      <c r="G9168" s="67"/>
      <c r="H9168" s="67"/>
    </row>
    <row r="9169" spans="1:8" s="2" customFormat="1" x14ac:dyDescent="0.25">
      <c r="A9169" t="s">
        <v>179</v>
      </c>
      <c r="B9169" t="s">
        <v>1231</v>
      </c>
      <c r="C9169"/>
      <c r="D9169"/>
      <c r="E9169" t="s">
        <v>10031</v>
      </c>
      <c r="F9169" s="67"/>
      <c r="G9169" s="67"/>
      <c r="H9169" s="67"/>
    </row>
    <row r="9170" spans="1:8" s="2" customFormat="1" x14ac:dyDescent="0.25">
      <c r="A9170" t="s">
        <v>179</v>
      </c>
      <c r="B9170" t="s">
        <v>1231</v>
      </c>
      <c r="C9170"/>
      <c r="D9170"/>
      <c r="E9170" t="s">
        <v>10032</v>
      </c>
      <c r="F9170" s="67"/>
      <c r="G9170" s="67"/>
      <c r="H9170" s="67"/>
    </row>
    <row r="9171" spans="1:8" s="2" customFormat="1" x14ac:dyDescent="0.25">
      <c r="A9171" t="s">
        <v>179</v>
      </c>
      <c r="B9171" t="s">
        <v>1231</v>
      </c>
      <c r="C9171"/>
      <c r="D9171"/>
      <c r="E9171" t="s">
        <v>10033</v>
      </c>
      <c r="F9171" s="67"/>
      <c r="G9171" s="67"/>
      <c r="H9171" s="67"/>
    </row>
    <row r="9172" spans="1:8" s="2" customFormat="1" x14ac:dyDescent="0.25">
      <c r="A9172" t="s">
        <v>179</v>
      </c>
      <c r="B9172" t="s">
        <v>1231</v>
      </c>
      <c r="C9172"/>
      <c r="D9172"/>
      <c r="E9172" t="s">
        <v>10034</v>
      </c>
      <c r="F9172" s="67"/>
      <c r="G9172" s="67"/>
      <c r="H9172" s="67"/>
    </row>
    <row r="9173" spans="1:8" s="2" customFormat="1" x14ac:dyDescent="0.25">
      <c r="A9173" t="s">
        <v>179</v>
      </c>
      <c r="B9173"/>
      <c r="C9173" t="s">
        <v>801</v>
      </c>
      <c r="D9173"/>
      <c r="E9173" t="s">
        <v>10035</v>
      </c>
      <c r="F9173" s="67"/>
      <c r="G9173" s="67"/>
      <c r="H9173" s="67"/>
    </row>
    <row r="9174" spans="1:8" s="2" customFormat="1" x14ac:dyDescent="0.25">
      <c r="A9174" t="s">
        <v>179</v>
      </c>
      <c r="B9174"/>
      <c r="C9174" t="s">
        <v>801</v>
      </c>
      <c r="D9174"/>
      <c r="E9174" t="s">
        <v>1390</v>
      </c>
      <c r="F9174" s="67"/>
      <c r="G9174" s="67"/>
      <c r="H9174" s="67"/>
    </row>
    <row r="9175" spans="1:8" s="2" customFormat="1" x14ac:dyDescent="0.25">
      <c r="A9175" t="s">
        <v>179</v>
      </c>
      <c r="B9175"/>
      <c r="C9175" t="s">
        <v>801</v>
      </c>
      <c r="D9175"/>
      <c r="E9175" t="s">
        <v>10036</v>
      </c>
      <c r="F9175" s="67"/>
      <c r="G9175" s="67"/>
      <c r="H9175" s="67"/>
    </row>
    <row r="9176" spans="1:8" s="2" customFormat="1" x14ac:dyDescent="0.25">
      <c r="A9176" t="s">
        <v>179</v>
      </c>
      <c r="B9176"/>
      <c r="C9176" t="s">
        <v>801</v>
      </c>
      <c r="D9176"/>
      <c r="E9176" t="s">
        <v>8486</v>
      </c>
      <c r="F9176" s="67"/>
      <c r="G9176" s="67"/>
      <c r="H9176" s="67"/>
    </row>
    <row r="9177" spans="1:8" s="2" customFormat="1" x14ac:dyDescent="0.25">
      <c r="A9177" t="s">
        <v>179</v>
      </c>
      <c r="B9177"/>
      <c r="C9177" t="s">
        <v>801</v>
      </c>
      <c r="D9177"/>
      <c r="E9177" t="s">
        <v>4208</v>
      </c>
      <c r="F9177" s="67"/>
      <c r="G9177" s="67"/>
      <c r="H9177" s="67"/>
    </row>
    <row r="9178" spans="1:8" s="2" customFormat="1" x14ac:dyDescent="0.25">
      <c r="A9178" t="s">
        <v>179</v>
      </c>
      <c r="B9178"/>
      <c r="C9178" t="s">
        <v>801</v>
      </c>
      <c r="D9178"/>
      <c r="E9178" t="s">
        <v>10037</v>
      </c>
      <c r="F9178" s="67"/>
      <c r="G9178" s="67"/>
      <c r="H9178" s="67"/>
    </row>
    <row r="9179" spans="1:8" s="2" customFormat="1" x14ac:dyDescent="0.25">
      <c r="A9179" t="s">
        <v>179</v>
      </c>
      <c r="B9179"/>
      <c r="C9179" t="s">
        <v>801</v>
      </c>
      <c r="D9179"/>
      <c r="E9179" t="s">
        <v>10038</v>
      </c>
      <c r="F9179" s="67"/>
      <c r="G9179" s="67"/>
      <c r="H9179" s="67"/>
    </row>
    <row r="9180" spans="1:8" s="2" customFormat="1" x14ac:dyDescent="0.25">
      <c r="A9180" t="s">
        <v>179</v>
      </c>
      <c r="B9180"/>
      <c r="C9180" t="s">
        <v>806</v>
      </c>
      <c r="D9180"/>
      <c r="E9180" t="s">
        <v>10039</v>
      </c>
      <c r="F9180" s="67"/>
      <c r="G9180" s="67"/>
      <c r="H9180" s="67"/>
    </row>
    <row r="9181" spans="1:8" s="2" customFormat="1" x14ac:dyDescent="0.25">
      <c r="A9181" t="s">
        <v>179</v>
      </c>
      <c r="B9181"/>
      <c r="C9181" t="s">
        <v>806</v>
      </c>
      <c r="D9181"/>
      <c r="E9181" t="s">
        <v>10040</v>
      </c>
      <c r="F9181" s="67"/>
      <c r="G9181" s="67"/>
      <c r="H9181" s="67"/>
    </row>
    <row r="9182" spans="1:8" s="2" customFormat="1" x14ac:dyDescent="0.25">
      <c r="A9182" t="s">
        <v>179</v>
      </c>
      <c r="B9182"/>
      <c r="C9182" t="s">
        <v>806</v>
      </c>
      <c r="D9182"/>
      <c r="E9182" t="s">
        <v>10041</v>
      </c>
      <c r="F9182" s="67"/>
      <c r="G9182" s="67"/>
      <c r="H9182" s="67"/>
    </row>
    <row r="9183" spans="1:8" s="2" customFormat="1" x14ac:dyDescent="0.25">
      <c r="A9183" t="s">
        <v>179</v>
      </c>
      <c r="B9183"/>
      <c r="C9183" t="s">
        <v>806</v>
      </c>
      <c r="D9183"/>
      <c r="E9183" t="s">
        <v>10042</v>
      </c>
      <c r="F9183" s="67"/>
      <c r="G9183" s="67"/>
      <c r="H9183" s="67"/>
    </row>
    <row r="9184" spans="1:8" s="2" customFormat="1" x14ac:dyDescent="0.25">
      <c r="A9184" t="s">
        <v>179</v>
      </c>
      <c r="B9184"/>
      <c r="C9184" t="s">
        <v>806</v>
      </c>
      <c r="D9184"/>
      <c r="E9184" t="s">
        <v>10043</v>
      </c>
      <c r="F9184" s="67"/>
      <c r="G9184" s="67"/>
      <c r="H9184" s="67"/>
    </row>
    <row r="9185" spans="1:8" s="2" customFormat="1" x14ac:dyDescent="0.25">
      <c r="A9185" t="s">
        <v>179</v>
      </c>
      <c r="B9185"/>
      <c r="C9185" t="s">
        <v>806</v>
      </c>
      <c r="D9185"/>
      <c r="E9185" t="s">
        <v>10044</v>
      </c>
      <c r="F9185" s="67"/>
      <c r="G9185" s="67"/>
      <c r="H9185" s="67"/>
    </row>
    <row r="9186" spans="1:8" s="2" customFormat="1" x14ac:dyDescent="0.25">
      <c r="A9186" t="s">
        <v>179</v>
      </c>
      <c r="B9186"/>
      <c r="C9186" t="s">
        <v>806</v>
      </c>
      <c r="D9186"/>
      <c r="E9186" t="s">
        <v>6362</v>
      </c>
      <c r="F9186" s="67"/>
      <c r="G9186" s="67"/>
      <c r="H9186" s="67"/>
    </row>
    <row r="9187" spans="1:8" s="2" customFormat="1" x14ac:dyDescent="0.25">
      <c r="A9187" t="s">
        <v>179</v>
      </c>
      <c r="B9187"/>
      <c r="C9187" t="s">
        <v>806</v>
      </c>
      <c r="D9187"/>
      <c r="E9187" t="s">
        <v>10045</v>
      </c>
      <c r="F9187" s="67"/>
      <c r="G9187" s="67"/>
      <c r="H9187" s="67"/>
    </row>
    <row r="9188" spans="1:8" s="2" customFormat="1" x14ac:dyDescent="0.25">
      <c r="A9188" t="s">
        <v>179</v>
      </c>
      <c r="B9188"/>
      <c r="C9188" t="s">
        <v>806</v>
      </c>
      <c r="D9188"/>
      <c r="E9188" t="s">
        <v>10046</v>
      </c>
      <c r="F9188" s="67"/>
      <c r="G9188" s="67"/>
      <c r="H9188" s="67"/>
    </row>
    <row r="9189" spans="1:8" s="2" customFormat="1" x14ac:dyDescent="0.25">
      <c r="A9189" t="s">
        <v>179</v>
      </c>
      <c r="B9189"/>
      <c r="C9189" t="s">
        <v>806</v>
      </c>
      <c r="D9189"/>
      <c r="E9189" t="s">
        <v>10047</v>
      </c>
      <c r="F9189" s="67"/>
      <c r="G9189" s="67"/>
      <c r="H9189" s="67"/>
    </row>
    <row r="9190" spans="1:8" s="2" customFormat="1" x14ac:dyDescent="0.25">
      <c r="A9190" t="s">
        <v>179</v>
      </c>
      <c r="B9190"/>
      <c r="C9190" t="s">
        <v>806</v>
      </c>
      <c r="D9190"/>
      <c r="E9190" t="s">
        <v>10048</v>
      </c>
      <c r="F9190" s="67"/>
      <c r="G9190" s="67"/>
      <c r="H9190" s="67"/>
    </row>
    <row r="9191" spans="1:8" s="2" customFormat="1" x14ac:dyDescent="0.25">
      <c r="A9191" t="s">
        <v>179</v>
      </c>
      <c r="B9191"/>
      <c r="C9191" t="s">
        <v>806</v>
      </c>
      <c r="D9191"/>
      <c r="E9191" t="s">
        <v>942</v>
      </c>
      <c r="F9191" s="67"/>
      <c r="G9191" s="67"/>
      <c r="H9191" s="67"/>
    </row>
    <row r="9192" spans="1:8" s="2" customFormat="1" x14ac:dyDescent="0.25">
      <c r="A9192" t="s">
        <v>179</v>
      </c>
      <c r="B9192"/>
      <c r="C9192" t="s">
        <v>806</v>
      </c>
      <c r="D9192"/>
      <c r="E9192" t="s">
        <v>10049</v>
      </c>
      <c r="F9192" s="67"/>
      <c r="G9192" s="67"/>
      <c r="H9192" s="67"/>
    </row>
    <row r="9193" spans="1:8" s="2" customFormat="1" x14ac:dyDescent="0.25">
      <c r="A9193" t="s">
        <v>179</v>
      </c>
      <c r="B9193"/>
      <c r="C9193" t="s">
        <v>806</v>
      </c>
      <c r="D9193"/>
      <c r="E9193" t="s">
        <v>10050</v>
      </c>
      <c r="F9193" s="67"/>
      <c r="G9193" s="67"/>
      <c r="H9193" s="67"/>
    </row>
    <row r="9194" spans="1:8" s="2" customFormat="1" x14ac:dyDescent="0.25">
      <c r="A9194" t="s">
        <v>179</v>
      </c>
      <c r="B9194"/>
      <c r="C9194" t="s">
        <v>806</v>
      </c>
      <c r="D9194"/>
      <c r="E9194" t="s">
        <v>10051</v>
      </c>
      <c r="F9194" s="67"/>
      <c r="G9194" s="67"/>
      <c r="H9194" s="67"/>
    </row>
    <row r="9195" spans="1:8" s="2" customFormat="1" x14ac:dyDescent="0.25">
      <c r="A9195" t="s">
        <v>179</v>
      </c>
      <c r="B9195"/>
      <c r="C9195" t="s">
        <v>806</v>
      </c>
      <c r="D9195"/>
      <c r="E9195" t="s">
        <v>10052</v>
      </c>
      <c r="F9195" s="67"/>
      <c r="G9195" s="67"/>
      <c r="H9195" s="67"/>
    </row>
    <row r="9196" spans="1:8" s="2" customFormat="1" x14ac:dyDescent="0.25">
      <c r="A9196" t="s">
        <v>179</v>
      </c>
      <c r="B9196"/>
      <c r="C9196" t="s">
        <v>806</v>
      </c>
      <c r="D9196"/>
      <c r="E9196" t="s">
        <v>10053</v>
      </c>
      <c r="F9196" s="67"/>
      <c r="G9196" s="67"/>
      <c r="H9196" s="67"/>
    </row>
    <row r="9197" spans="1:8" s="2" customFormat="1" x14ac:dyDescent="0.25">
      <c r="A9197" t="s">
        <v>179</v>
      </c>
      <c r="B9197"/>
      <c r="C9197" t="s">
        <v>806</v>
      </c>
      <c r="D9197"/>
      <c r="E9197" t="s">
        <v>10054</v>
      </c>
      <c r="F9197" s="67"/>
      <c r="G9197" s="67"/>
      <c r="H9197" s="67"/>
    </row>
    <row r="9198" spans="1:8" s="2" customFormat="1" x14ac:dyDescent="0.25">
      <c r="A9198" t="s">
        <v>179</v>
      </c>
      <c r="B9198"/>
      <c r="C9198" t="s">
        <v>806</v>
      </c>
      <c r="D9198"/>
      <c r="E9198" t="s">
        <v>4998</v>
      </c>
      <c r="F9198" s="67"/>
      <c r="G9198" s="67"/>
      <c r="H9198" s="67"/>
    </row>
    <row r="9199" spans="1:8" s="2" customFormat="1" x14ac:dyDescent="0.25">
      <c r="A9199" t="s">
        <v>179</v>
      </c>
      <c r="B9199"/>
      <c r="C9199" t="s">
        <v>806</v>
      </c>
      <c r="D9199"/>
      <c r="E9199" t="s">
        <v>10055</v>
      </c>
      <c r="F9199" s="67"/>
      <c r="G9199" s="67"/>
      <c r="H9199" s="67"/>
    </row>
    <row r="9200" spans="1:8" s="2" customFormat="1" x14ac:dyDescent="0.25">
      <c r="A9200" t="s">
        <v>179</v>
      </c>
      <c r="B9200"/>
      <c r="C9200" t="s">
        <v>806</v>
      </c>
      <c r="D9200"/>
      <c r="E9200" t="s">
        <v>10056</v>
      </c>
      <c r="F9200" s="67"/>
      <c r="G9200" s="67"/>
      <c r="H9200" s="67"/>
    </row>
    <row r="9201" spans="1:8" s="2" customFormat="1" x14ac:dyDescent="0.25">
      <c r="A9201" t="s">
        <v>179</v>
      </c>
      <c r="B9201"/>
      <c r="C9201" t="s">
        <v>806</v>
      </c>
      <c r="D9201"/>
      <c r="E9201" t="s">
        <v>10057</v>
      </c>
      <c r="F9201" s="67"/>
      <c r="G9201" s="67"/>
      <c r="H9201" s="67"/>
    </row>
    <row r="9202" spans="1:8" s="2" customFormat="1" x14ac:dyDescent="0.25">
      <c r="A9202" t="s">
        <v>179</v>
      </c>
      <c r="B9202"/>
      <c r="C9202" t="s">
        <v>806</v>
      </c>
      <c r="D9202"/>
      <c r="E9202" t="s">
        <v>10058</v>
      </c>
      <c r="F9202" s="67"/>
      <c r="G9202" s="67"/>
      <c r="H9202" s="67"/>
    </row>
    <row r="9203" spans="1:8" s="2" customFormat="1" x14ac:dyDescent="0.25">
      <c r="A9203" t="s">
        <v>179</v>
      </c>
      <c r="B9203"/>
      <c r="C9203" t="s">
        <v>806</v>
      </c>
      <c r="D9203"/>
      <c r="E9203" t="s">
        <v>10059</v>
      </c>
      <c r="F9203" s="67"/>
      <c r="G9203" s="67"/>
      <c r="H9203" s="67"/>
    </row>
    <row r="9204" spans="1:8" s="2" customFormat="1" x14ac:dyDescent="0.25">
      <c r="A9204" t="s">
        <v>179</v>
      </c>
      <c r="B9204"/>
      <c r="C9204" t="s">
        <v>806</v>
      </c>
      <c r="D9204"/>
      <c r="E9204" t="s">
        <v>3868</v>
      </c>
      <c r="F9204" s="67"/>
      <c r="G9204" s="67"/>
      <c r="H9204" s="67"/>
    </row>
    <row r="9205" spans="1:8" s="2" customFormat="1" x14ac:dyDescent="0.25">
      <c r="A9205" t="s">
        <v>179</v>
      </c>
      <c r="B9205"/>
      <c r="C9205" t="s">
        <v>806</v>
      </c>
      <c r="D9205"/>
      <c r="E9205" t="s">
        <v>10060</v>
      </c>
      <c r="F9205" s="67"/>
      <c r="G9205" s="67"/>
      <c r="H9205" s="67"/>
    </row>
    <row r="9206" spans="1:8" s="2" customFormat="1" x14ac:dyDescent="0.25">
      <c r="A9206" t="s">
        <v>179</v>
      </c>
      <c r="B9206"/>
      <c r="C9206" t="s">
        <v>806</v>
      </c>
      <c r="D9206"/>
      <c r="E9206" t="s">
        <v>10061</v>
      </c>
      <c r="F9206" s="67"/>
      <c r="G9206" s="67"/>
      <c r="H9206" s="67"/>
    </row>
    <row r="9207" spans="1:8" s="2" customFormat="1" x14ac:dyDescent="0.25">
      <c r="A9207" t="s">
        <v>179</v>
      </c>
      <c r="B9207"/>
      <c r="C9207" t="s">
        <v>806</v>
      </c>
      <c r="D9207"/>
      <c r="E9207" t="s">
        <v>10062</v>
      </c>
      <c r="F9207" s="67"/>
      <c r="G9207" s="67"/>
      <c r="H9207" s="67"/>
    </row>
    <row r="9208" spans="1:8" s="2" customFormat="1" x14ac:dyDescent="0.25">
      <c r="A9208" t="s">
        <v>179</v>
      </c>
      <c r="B9208"/>
      <c r="C9208" t="s">
        <v>806</v>
      </c>
      <c r="D9208"/>
      <c r="E9208" t="s">
        <v>10063</v>
      </c>
      <c r="F9208" s="67"/>
      <c r="G9208" s="67"/>
      <c r="H9208" s="67"/>
    </row>
    <row r="9209" spans="1:8" s="2" customFormat="1" x14ac:dyDescent="0.25">
      <c r="A9209" t="s">
        <v>179</v>
      </c>
      <c r="B9209"/>
      <c r="C9209" t="s">
        <v>806</v>
      </c>
      <c r="D9209"/>
      <c r="E9209" t="s">
        <v>10064</v>
      </c>
      <c r="F9209" s="67"/>
      <c r="G9209" s="67"/>
      <c r="H9209" s="67"/>
    </row>
    <row r="9210" spans="1:8" s="2" customFormat="1" x14ac:dyDescent="0.25">
      <c r="A9210" t="s">
        <v>179</v>
      </c>
      <c r="B9210"/>
      <c r="C9210" t="s">
        <v>806</v>
      </c>
      <c r="D9210"/>
      <c r="E9210" t="s">
        <v>10065</v>
      </c>
      <c r="F9210" s="67"/>
      <c r="G9210" s="67"/>
      <c r="H9210" s="67"/>
    </row>
    <row r="9211" spans="1:8" s="2" customFormat="1" x14ac:dyDescent="0.25">
      <c r="A9211" t="s">
        <v>179</v>
      </c>
      <c r="B9211"/>
      <c r="C9211" t="s">
        <v>806</v>
      </c>
      <c r="D9211"/>
      <c r="E9211" t="s">
        <v>10066</v>
      </c>
      <c r="F9211" s="67"/>
      <c r="G9211" s="67"/>
      <c r="H9211" s="67"/>
    </row>
    <row r="9212" spans="1:8" s="2" customFormat="1" x14ac:dyDescent="0.25">
      <c r="A9212" t="s">
        <v>179</v>
      </c>
      <c r="B9212"/>
      <c r="C9212" t="s">
        <v>806</v>
      </c>
      <c r="D9212"/>
      <c r="E9212" t="s">
        <v>10067</v>
      </c>
      <c r="F9212" s="67"/>
      <c r="G9212" s="67"/>
      <c r="H9212" s="67"/>
    </row>
    <row r="9213" spans="1:8" s="2" customFormat="1" x14ac:dyDescent="0.25">
      <c r="A9213" t="s">
        <v>179</v>
      </c>
      <c r="B9213"/>
      <c r="C9213" t="s">
        <v>806</v>
      </c>
      <c r="D9213"/>
      <c r="E9213" t="s">
        <v>10068</v>
      </c>
      <c r="F9213" s="67"/>
      <c r="G9213" s="67"/>
      <c r="H9213" s="67"/>
    </row>
    <row r="9214" spans="1:8" s="2" customFormat="1" x14ac:dyDescent="0.25">
      <c r="A9214" t="s">
        <v>179</v>
      </c>
      <c r="B9214"/>
      <c r="C9214" t="s">
        <v>806</v>
      </c>
      <c r="D9214"/>
      <c r="E9214" t="s">
        <v>10069</v>
      </c>
      <c r="F9214" s="67"/>
      <c r="G9214" s="67"/>
      <c r="H9214" s="67"/>
    </row>
    <row r="9215" spans="1:8" s="2" customFormat="1" x14ac:dyDescent="0.25">
      <c r="A9215" t="s">
        <v>179</v>
      </c>
      <c r="B9215"/>
      <c r="C9215" t="s">
        <v>806</v>
      </c>
      <c r="D9215"/>
      <c r="E9215" t="s">
        <v>10070</v>
      </c>
      <c r="F9215" s="67"/>
      <c r="G9215" s="67"/>
      <c r="H9215" s="67"/>
    </row>
    <row r="9216" spans="1:8" s="2" customFormat="1" x14ac:dyDescent="0.25">
      <c r="A9216" t="s">
        <v>179</v>
      </c>
      <c r="B9216"/>
      <c r="C9216" t="s">
        <v>806</v>
      </c>
      <c r="D9216"/>
      <c r="E9216" t="s">
        <v>10071</v>
      </c>
      <c r="F9216" s="67"/>
      <c r="G9216" s="67"/>
      <c r="H9216" s="67"/>
    </row>
    <row r="9217" spans="1:8" s="2" customFormat="1" x14ac:dyDescent="0.25">
      <c r="A9217" t="s">
        <v>179</v>
      </c>
      <c r="B9217"/>
      <c r="C9217" t="s">
        <v>806</v>
      </c>
      <c r="D9217"/>
      <c r="E9217" t="s">
        <v>10072</v>
      </c>
      <c r="F9217" s="67"/>
      <c r="G9217" s="67"/>
      <c r="H9217" s="67"/>
    </row>
    <row r="9218" spans="1:8" s="2" customFormat="1" x14ac:dyDescent="0.25">
      <c r="A9218" t="s">
        <v>179</v>
      </c>
      <c r="B9218"/>
      <c r="C9218" t="s">
        <v>806</v>
      </c>
      <c r="D9218"/>
      <c r="E9218" t="s">
        <v>10073</v>
      </c>
      <c r="F9218" s="67"/>
      <c r="G9218" s="67"/>
      <c r="H9218" s="67"/>
    </row>
    <row r="9219" spans="1:8" s="2" customFormat="1" x14ac:dyDescent="0.25">
      <c r="A9219" t="s">
        <v>179</v>
      </c>
      <c r="B9219"/>
      <c r="C9219" t="s">
        <v>806</v>
      </c>
      <c r="D9219"/>
      <c r="E9219" t="s">
        <v>10074</v>
      </c>
      <c r="F9219" s="67"/>
      <c r="G9219" s="67"/>
      <c r="H9219" s="67"/>
    </row>
    <row r="9220" spans="1:8" s="2" customFormat="1" x14ac:dyDescent="0.25">
      <c r="A9220" t="s">
        <v>179</v>
      </c>
      <c r="B9220"/>
      <c r="C9220" t="s">
        <v>806</v>
      </c>
      <c r="D9220"/>
      <c r="E9220" t="s">
        <v>10075</v>
      </c>
      <c r="F9220" s="67"/>
      <c r="G9220" s="67"/>
      <c r="H9220" s="67"/>
    </row>
    <row r="9221" spans="1:8" s="2" customFormat="1" x14ac:dyDescent="0.25">
      <c r="A9221" t="s">
        <v>179</v>
      </c>
      <c r="B9221"/>
      <c r="C9221" t="s">
        <v>806</v>
      </c>
      <c r="D9221"/>
      <c r="E9221" t="s">
        <v>10076</v>
      </c>
      <c r="F9221" s="67"/>
      <c r="G9221" s="67"/>
      <c r="H9221" s="67"/>
    </row>
    <row r="9222" spans="1:8" s="2" customFormat="1" x14ac:dyDescent="0.25">
      <c r="A9222" t="s">
        <v>179</v>
      </c>
      <c r="B9222"/>
      <c r="C9222" t="s">
        <v>806</v>
      </c>
      <c r="D9222"/>
      <c r="E9222" t="s">
        <v>10077</v>
      </c>
      <c r="F9222" s="67"/>
      <c r="G9222" s="67"/>
      <c r="H9222" s="67"/>
    </row>
    <row r="9223" spans="1:8" s="2" customFormat="1" x14ac:dyDescent="0.25">
      <c r="A9223" t="s">
        <v>179</v>
      </c>
      <c r="B9223"/>
      <c r="C9223" t="s">
        <v>806</v>
      </c>
      <c r="D9223"/>
      <c r="E9223" t="s">
        <v>10078</v>
      </c>
      <c r="F9223" s="67"/>
      <c r="G9223" s="67"/>
      <c r="H9223" s="67"/>
    </row>
    <row r="9224" spans="1:8" s="2" customFormat="1" x14ac:dyDescent="0.25">
      <c r="A9224" t="s">
        <v>179</v>
      </c>
      <c r="B9224"/>
      <c r="C9224" t="s">
        <v>806</v>
      </c>
      <c r="D9224"/>
      <c r="E9224" t="s">
        <v>10079</v>
      </c>
      <c r="F9224" s="67"/>
      <c r="G9224" s="67"/>
      <c r="H9224" s="67"/>
    </row>
    <row r="9225" spans="1:8" s="2" customFormat="1" x14ac:dyDescent="0.25">
      <c r="A9225" t="s">
        <v>179</v>
      </c>
      <c r="B9225"/>
      <c r="C9225" t="s">
        <v>806</v>
      </c>
      <c r="D9225"/>
      <c r="E9225" t="s">
        <v>10080</v>
      </c>
      <c r="F9225" s="67"/>
      <c r="G9225" s="67"/>
      <c r="H9225" s="67"/>
    </row>
    <row r="9226" spans="1:8" s="2" customFormat="1" x14ac:dyDescent="0.25">
      <c r="A9226" t="s">
        <v>179</v>
      </c>
      <c r="B9226"/>
      <c r="C9226" t="s">
        <v>806</v>
      </c>
      <c r="D9226"/>
      <c r="E9226" t="s">
        <v>10081</v>
      </c>
      <c r="F9226" s="67"/>
      <c r="G9226" s="67"/>
      <c r="H9226" s="67"/>
    </row>
    <row r="9227" spans="1:8" s="2" customFormat="1" x14ac:dyDescent="0.25">
      <c r="A9227" t="s">
        <v>179</v>
      </c>
      <c r="B9227"/>
      <c r="C9227" t="s">
        <v>806</v>
      </c>
      <c r="D9227"/>
      <c r="E9227" t="s">
        <v>10082</v>
      </c>
      <c r="F9227" s="67"/>
      <c r="G9227" s="67"/>
      <c r="H9227" s="67"/>
    </row>
    <row r="9228" spans="1:8" s="2" customFormat="1" x14ac:dyDescent="0.25">
      <c r="A9228" t="s">
        <v>179</v>
      </c>
      <c r="B9228"/>
      <c r="C9228" t="s">
        <v>806</v>
      </c>
      <c r="D9228"/>
      <c r="E9228" t="s">
        <v>10083</v>
      </c>
      <c r="F9228" s="67"/>
      <c r="G9228" s="67"/>
      <c r="H9228" s="67"/>
    </row>
    <row r="9229" spans="1:8" s="2" customFormat="1" x14ac:dyDescent="0.25">
      <c r="A9229" t="s">
        <v>179</v>
      </c>
      <c r="B9229"/>
      <c r="C9229" t="s">
        <v>806</v>
      </c>
      <c r="D9229"/>
      <c r="E9229" t="s">
        <v>10084</v>
      </c>
      <c r="F9229" s="67"/>
      <c r="G9229" s="67"/>
      <c r="H9229" s="67"/>
    </row>
    <row r="9230" spans="1:8" s="2" customFormat="1" x14ac:dyDescent="0.25">
      <c r="A9230" t="s">
        <v>179</v>
      </c>
      <c r="B9230"/>
      <c r="C9230" t="s">
        <v>806</v>
      </c>
      <c r="D9230"/>
      <c r="E9230" t="s">
        <v>10085</v>
      </c>
      <c r="F9230" s="67"/>
      <c r="G9230" s="67"/>
      <c r="H9230" s="67"/>
    </row>
    <row r="9231" spans="1:8" s="2" customFormat="1" x14ac:dyDescent="0.25">
      <c r="A9231" t="s">
        <v>179</v>
      </c>
      <c r="B9231"/>
      <c r="C9231" t="s">
        <v>806</v>
      </c>
      <c r="D9231"/>
      <c r="E9231" t="s">
        <v>10086</v>
      </c>
      <c r="F9231" s="67"/>
      <c r="G9231" s="67"/>
      <c r="H9231" s="67"/>
    </row>
    <row r="9232" spans="1:8" s="2" customFormat="1" x14ac:dyDescent="0.25">
      <c r="A9232" t="s">
        <v>179</v>
      </c>
      <c r="B9232"/>
      <c r="C9232" t="s">
        <v>806</v>
      </c>
      <c r="D9232"/>
      <c r="E9232" t="s">
        <v>10087</v>
      </c>
      <c r="F9232" s="67"/>
      <c r="G9232" s="67"/>
      <c r="H9232" s="67"/>
    </row>
    <row r="9233" spans="1:8" s="2" customFormat="1" x14ac:dyDescent="0.25">
      <c r="A9233" t="s">
        <v>179</v>
      </c>
      <c r="B9233"/>
      <c r="C9233" t="s">
        <v>806</v>
      </c>
      <c r="D9233"/>
      <c r="E9233" t="s">
        <v>3257</v>
      </c>
      <c r="F9233" s="67"/>
      <c r="G9233" s="67"/>
      <c r="H9233" s="67"/>
    </row>
    <row r="9234" spans="1:8" s="2" customFormat="1" x14ac:dyDescent="0.25">
      <c r="A9234" t="s">
        <v>179</v>
      </c>
      <c r="B9234"/>
      <c r="C9234" t="s">
        <v>806</v>
      </c>
      <c r="D9234"/>
      <c r="E9234" t="s">
        <v>10088</v>
      </c>
      <c r="F9234" s="67"/>
      <c r="G9234" s="67"/>
      <c r="H9234" s="67"/>
    </row>
    <row r="9235" spans="1:8" s="2" customFormat="1" x14ac:dyDescent="0.25">
      <c r="A9235" t="s">
        <v>179</v>
      </c>
      <c r="B9235"/>
      <c r="C9235" t="s">
        <v>806</v>
      </c>
      <c r="D9235"/>
      <c r="E9235" t="s">
        <v>10089</v>
      </c>
      <c r="F9235" s="67"/>
      <c r="G9235" s="67"/>
      <c r="H9235" s="67"/>
    </row>
    <row r="9236" spans="1:8" s="2" customFormat="1" x14ac:dyDescent="0.25">
      <c r="A9236" t="s">
        <v>179</v>
      </c>
      <c r="B9236"/>
      <c r="C9236" t="s">
        <v>806</v>
      </c>
      <c r="D9236"/>
      <c r="E9236" t="s">
        <v>10090</v>
      </c>
      <c r="F9236" s="67"/>
      <c r="G9236" s="67"/>
      <c r="H9236" s="67"/>
    </row>
    <row r="9237" spans="1:8" s="2" customFormat="1" x14ac:dyDescent="0.25">
      <c r="A9237" t="s">
        <v>179</v>
      </c>
      <c r="B9237"/>
      <c r="C9237" t="s">
        <v>806</v>
      </c>
      <c r="D9237"/>
      <c r="E9237" t="s">
        <v>10091</v>
      </c>
      <c r="F9237" s="67"/>
      <c r="G9237" s="67"/>
      <c r="H9237" s="67"/>
    </row>
    <row r="9238" spans="1:8" s="2" customFormat="1" x14ac:dyDescent="0.25">
      <c r="A9238" t="s">
        <v>179</v>
      </c>
      <c r="B9238"/>
      <c r="C9238" t="s">
        <v>806</v>
      </c>
      <c r="D9238"/>
      <c r="E9238" t="s">
        <v>10092</v>
      </c>
      <c r="F9238" s="67"/>
      <c r="G9238" s="67"/>
      <c r="H9238" s="67"/>
    </row>
    <row r="9239" spans="1:8" s="2" customFormat="1" x14ac:dyDescent="0.25">
      <c r="A9239" t="s">
        <v>179</v>
      </c>
      <c r="B9239"/>
      <c r="C9239" t="s">
        <v>806</v>
      </c>
      <c r="D9239"/>
      <c r="E9239" t="s">
        <v>10093</v>
      </c>
      <c r="F9239" s="67"/>
      <c r="G9239" s="67"/>
      <c r="H9239" s="67"/>
    </row>
    <row r="9240" spans="1:8" s="2" customFormat="1" x14ac:dyDescent="0.25">
      <c r="A9240" t="s">
        <v>179</v>
      </c>
      <c r="B9240"/>
      <c r="C9240" t="s">
        <v>806</v>
      </c>
      <c r="D9240"/>
      <c r="E9240" t="s">
        <v>7400</v>
      </c>
      <c r="F9240" s="67"/>
      <c r="G9240" s="67"/>
      <c r="H9240" s="67"/>
    </row>
    <row r="9241" spans="1:8" s="2" customFormat="1" x14ac:dyDescent="0.25">
      <c r="A9241" t="s">
        <v>179</v>
      </c>
      <c r="B9241"/>
      <c r="C9241" t="s">
        <v>806</v>
      </c>
      <c r="D9241"/>
      <c r="E9241" t="s">
        <v>10094</v>
      </c>
      <c r="F9241" s="67"/>
      <c r="G9241" s="67"/>
      <c r="H9241" s="67"/>
    </row>
    <row r="9242" spans="1:8" s="2" customFormat="1" x14ac:dyDescent="0.25">
      <c r="A9242" t="s">
        <v>179</v>
      </c>
      <c r="B9242"/>
      <c r="C9242" t="s">
        <v>806</v>
      </c>
      <c r="D9242"/>
      <c r="E9242" t="s">
        <v>10095</v>
      </c>
      <c r="F9242" s="67"/>
      <c r="G9242" s="67"/>
      <c r="H9242" s="67"/>
    </row>
    <row r="9243" spans="1:8" s="2" customFormat="1" x14ac:dyDescent="0.25">
      <c r="A9243" t="s">
        <v>179</v>
      </c>
      <c r="B9243"/>
      <c r="C9243" t="s">
        <v>806</v>
      </c>
      <c r="D9243"/>
      <c r="E9243" t="s">
        <v>10096</v>
      </c>
      <c r="F9243" s="67"/>
      <c r="G9243" s="67"/>
      <c r="H9243" s="67"/>
    </row>
    <row r="9244" spans="1:8" s="2" customFormat="1" x14ac:dyDescent="0.25">
      <c r="A9244" t="s">
        <v>179</v>
      </c>
      <c r="B9244"/>
      <c r="C9244" t="s">
        <v>806</v>
      </c>
      <c r="D9244"/>
      <c r="E9244" t="s">
        <v>10097</v>
      </c>
      <c r="F9244" s="67"/>
      <c r="G9244" s="67"/>
      <c r="H9244" s="67"/>
    </row>
    <row r="9245" spans="1:8" s="2" customFormat="1" x14ac:dyDescent="0.25">
      <c r="A9245" t="s">
        <v>179</v>
      </c>
      <c r="B9245"/>
      <c r="C9245" t="s">
        <v>806</v>
      </c>
      <c r="D9245"/>
      <c r="E9245" t="s">
        <v>10098</v>
      </c>
      <c r="F9245" s="67"/>
      <c r="G9245" s="67"/>
      <c r="H9245" s="67"/>
    </row>
    <row r="9246" spans="1:8" s="2" customFormat="1" x14ac:dyDescent="0.25">
      <c r="A9246" t="s">
        <v>179</v>
      </c>
      <c r="B9246"/>
      <c r="C9246" t="s">
        <v>806</v>
      </c>
      <c r="D9246"/>
      <c r="E9246" t="s">
        <v>10099</v>
      </c>
      <c r="F9246" s="67"/>
      <c r="G9246" s="67"/>
      <c r="H9246" s="67"/>
    </row>
    <row r="9247" spans="1:8" s="2" customFormat="1" x14ac:dyDescent="0.25">
      <c r="A9247" t="s">
        <v>179</v>
      </c>
      <c r="B9247"/>
      <c r="C9247" t="s">
        <v>806</v>
      </c>
      <c r="D9247"/>
      <c r="E9247" t="s">
        <v>10100</v>
      </c>
      <c r="F9247" s="67"/>
      <c r="G9247" s="67"/>
      <c r="H9247" s="67"/>
    </row>
    <row r="9248" spans="1:8" s="2" customFormat="1" x14ac:dyDescent="0.25">
      <c r="A9248" t="s">
        <v>179</v>
      </c>
      <c r="B9248"/>
      <c r="C9248" t="s">
        <v>806</v>
      </c>
      <c r="D9248"/>
      <c r="E9248" t="s">
        <v>10101</v>
      </c>
      <c r="F9248" s="67"/>
      <c r="G9248" s="67"/>
      <c r="H9248" s="67"/>
    </row>
    <row r="9249" spans="1:8" s="2" customFormat="1" x14ac:dyDescent="0.25">
      <c r="A9249" t="s">
        <v>179</v>
      </c>
      <c r="B9249"/>
      <c r="C9249" t="s">
        <v>806</v>
      </c>
      <c r="D9249"/>
      <c r="E9249" t="s">
        <v>10102</v>
      </c>
      <c r="F9249" s="67"/>
      <c r="G9249" s="67"/>
      <c r="H9249" s="67"/>
    </row>
    <row r="9250" spans="1:8" s="2" customFormat="1" x14ac:dyDescent="0.25">
      <c r="A9250" t="s">
        <v>179</v>
      </c>
      <c r="B9250"/>
      <c r="C9250" t="s">
        <v>806</v>
      </c>
      <c r="D9250"/>
      <c r="E9250" t="s">
        <v>10103</v>
      </c>
      <c r="F9250" s="67"/>
      <c r="G9250" s="67"/>
      <c r="H9250" s="67"/>
    </row>
    <row r="9251" spans="1:8" s="2" customFormat="1" x14ac:dyDescent="0.25">
      <c r="A9251" t="s">
        <v>179</v>
      </c>
      <c r="B9251"/>
      <c r="C9251" t="s">
        <v>806</v>
      </c>
      <c r="D9251"/>
      <c r="E9251" t="s">
        <v>10104</v>
      </c>
      <c r="F9251" s="67"/>
      <c r="G9251" s="67"/>
      <c r="H9251" s="67"/>
    </row>
    <row r="9252" spans="1:8" s="2" customFormat="1" x14ac:dyDescent="0.25">
      <c r="A9252" t="s">
        <v>179</v>
      </c>
      <c r="B9252"/>
      <c r="C9252" t="s">
        <v>806</v>
      </c>
      <c r="D9252"/>
      <c r="E9252" t="s">
        <v>10105</v>
      </c>
      <c r="F9252" s="67"/>
      <c r="G9252" s="67"/>
      <c r="H9252" s="67"/>
    </row>
    <row r="9253" spans="1:8" s="2" customFormat="1" x14ac:dyDescent="0.25">
      <c r="A9253" t="s">
        <v>179</v>
      </c>
      <c r="B9253"/>
      <c r="C9253" t="s">
        <v>806</v>
      </c>
      <c r="D9253"/>
      <c r="E9253" t="s">
        <v>10106</v>
      </c>
      <c r="F9253" s="67"/>
      <c r="G9253" s="67"/>
      <c r="H9253" s="67"/>
    </row>
    <row r="9254" spans="1:8" s="2" customFormat="1" x14ac:dyDescent="0.25">
      <c r="A9254" t="s">
        <v>179</v>
      </c>
      <c r="B9254"/>
      <c r="C9254" t="s">
        <v>806</v>
      </c>
      <c r="D9254"/>
      <c r="E9254" t="s">
        <v>10107</v>
      </c>
      <c r="F9254" s="67"/>
      <c r="G9254" s="67"/>
      <c r="H9254" s="67"/>
    </row>
    <row r="9255" spans="1:8" s="2" customFormat="1" x14ac:dyDescent="0.25">
      <c r="A9255" t="s">
        <v>179</v>
      </c>
      <c r="B9255"/>
      <c r="C9255" t="s">
        <v>806</v>
      </c>
      <c r="D9255"/>
      <c r="E9255" t="s">
        <v>10108</v>
      </c>
      <c r="F9255" s="67"/>
      <c r="G9255" s="67"/>
      <c r="H9255" s="67"/>
    </row>
    <row r="9256" spans="1:8" s="2" customFormat="1" x14ac:dyDescent="0.25">
      <c r="A9256" t="s">
        <v>179</v>
      </c>
      <c r="B9256"/>
      <c r="C9256" t="s">
        <v>806</v>
      </c>
      <c r="D9256"/>
      <c r="E9256" t="s">
        <v>10109</v>
      </c>
      <c r="F9256" s="67"/>
      <c r="G9256" s="67"/>
      <c r="H9256" s="67"/>
    </row>
    <row r="9257" spans="1:8" s="2" customFormat="1" x14ac:dyDescent="0.25">
      <c r="A9257" t="s">
        <v>179</v>
      </c>
      <c r="B9257"/>
      <c r="C9257" t="s">
        <v>806</v>
      </c>
      <c r="D9257"/>
      <c r="E9257" t="s">
        <v>10110</v>
      </c>
      <c r="F9257" s="67"/>
      <c r="G9257" s="67"/>
      <c r="H9257" s="67"/>
    </row>
    <row r="9258" spans="1:8" s="2" customFormat="1" x14ac:dyDescent="0.25">
      <c r="A9258" t="s">
        <v>179</v>
      </c>
      <c r="B9258"/>
      <c r="C9258" t="s">
        <v>806</v>
      </c>
      <c r="D9258"/>
      <c r="E9258" t="s">
        <v>10111</v>
      </c>
      <c r="F9258" s="67"/>
      <c r="G9258" s="67"/>
      <c r="H9258" s="67"/>
    </row>
    <row r="9259" spans="1:8" s="2" customFormat="1" x14ac:dyDescent="0.25">
      <c r="A9259" t="s">
        <v>179</v>
      </c>
      <c r="B9259"/>
      <c r="C9259" t="s">
        <v>806</v>
      </c>
      <c r="D9259"/>
      <c r="E9259" t="s">
        <v>10112</v>
      </c>
      <c r="F9259" s="67"/>
      <c r="G9259" s="67"/>
      <c r="H9259" s="67"/>
    </row>
    <row r="9260" spans="1:8" s="2" customFormat="1" x14ac:dyDescent="0.25">
      <c r="A9260" t="s">
        <v>179</v>
      </c>
      <c r="B9260"/>
      <c r="C9260" t="s">
        <v>806</v>
      </c>
      <c r="D9260"/>
      <c r="E9260" t="s">
        <v>10113</v>
      </c>
      <c r="F9260" s="67"/>
      <c r="G9260" s="67"/>
      <c r="H9260" s="67"/>
    </row>
    <row r="9261" spans="1:8" s="2" customFormat="1" x14ac:dyDescent="0.25">
      <c r="A9261" t="s">
        <v>179</v>
      </c>
      <c r="B9261"/>
      <c r="C9261" t="s">
        <v>806</v>
      </c>
      <c r="D9261"/>
      <c r="E9261" t="s">
        <v>10114</v>
      </c>
      <c r="F9261" s="67"/>
      <c r="G9261" s="67"/>
      <c r="H9261" s="67"/>
    </row>
    <row r="9262" spans="1:8" s="2" customFormat="1" x14ac:dyDescent="0.25">
      <c r="A9262" t="s">
        <v>179</v>
      </c>
      <c r="B9262"/>
      <c r="C9262" t="s">
        <v>806</v>
      </c>
      <c r="D9262"/>
      <c r="E9262" t="s">
        <v>10115</v>
      </c>
      <c r="F9262" s="67"/>
      <c r="G9262" s="67"/>
      <c r="H9262" s="67"/>
    </row>
    <row r="9263" spans="1:8" s="2" customFormat="1" x14ac:dyDescent="0.25">
      <c r="A9263" t="s">
        <v>179</v>
      </c>
      <c r="B9263"/>
      <c r="C9263" t="s">
        <v>806</v>
      </c>
      <c r="D9263"/>
      <c r="E9263" t="s">
        <v>10116</v>
      </c>
      <c r="F9263" s="67"/>
      <c r="G9263" s="67"/>
      <c r="H9263" s="67"/>
    </row>
    <row r="9264" spans="1:8" s="2" customFormat="1" x14ac:dyDescent="0.25">
      <c r="A9264" t="s">
        <v>179</v>
      </c>
      <c r="B9264"/>
      <c r="C9264" t="s">
        <v>806</v>
      </c>
      <c r="D9264"/>
      <c r="E9264" t="s">
        <v>10117</v>
      </c>
      <c r="F9264" s="67"/>
      <c r="G9264" s="67"/>
      <c r="H9264" s="67"/>
    </row>
    <row r="9265" spans="1:8" s="2" customFormat="1" x14ac:dyDescent="0.25">
      <c r="A9265" t="s">
        <v>179</v>
      </c>
      <c r="B9265"/>
      <c r="C9265" t="s">
        <v>806</v>
      </c>
      <c r="D9265"/>
      <c r="E9265" t="s">
        <v>10118</v>
      </c>
      <c r="F9265" s="67"/>
      <c r="G9265" s="67"/>
      <c r="H9265" s="67"/>
    </row>
    <row r="9266" spans="1:8" s="2" customFormat="1" x14ac:dyDescent="0.25">
      <c r="A9266" t="s">
        <v>179</v>
      </c>
      <c r="B9266"/>
      <c r="C9266" t="s">
        <v>806</v>
      </c>
      <c r="D9266"/>
      <c r="E9266" t="s">
        <v>10119</v>
      </c>
      <c r="F9266" s="67"/>
      <c r="G9266" s="67"/>
      <c r="H9266" s="67"/>
    </row>
    <row r="9267" spans="1:8" s="2" customFormat="1" x14ac:dyDescent="0.25">
      <c r="A9267" t="s">
        <v>179</v>
      </c>
      <c r="B9267"/>
      <c r="C9267" t="s">
        <v>806</v>
      </c>
      <c r="D9267"/>
      <c r="E9267" t="s">
        <v>10120</v>
      </c>
      <c r="F9267" s="67"/>
      <c r="G9267" s="67"/>
      <c r="H9267" s="67"/>
    </row>
    <row r="9268" spans="1:8" s="2" customFormat="1" x14ac:dyDescent="0.25">
      <c r="A9268" t="s">
        <v>179</v>
      </c>
      <c r="B9268"/>
      <c r="C9268" t="s">
        <v>806</v>
      </c>
      <c r="D9268"/>
      <c r="E9268" t="s">
        <v>10121</v>
      </c>
      <c r="F9268" s="67"/>
      <c r="G9268" s="67"/>
      <c r="H9268" s="67"/>
    </row>
    <row r="9269" spans="1:8" s="2" customFormat="1" x14ac:dyDescent="0.25">
      <c r="A9269" t="s">
        <v>179</v>
      </c>
      <c r="B9269"/>
      <c r="C9269" t="s">
        <v>806</v>
      </c>
      <c r="D9269"/>
      <c r="E9269" t="s">
        <v>10122</v>
      </c>
      <c r="F9269" s="67"/>
      <c r="G9269" s="67"/>
      <c r="H9269" s="67"/>
    </row>
    <row r="9270" spans="1:8" s="2" customFormat="1" x14ac:dyDescent="0.25">
      <c r="A9270" t="s">
        <v>179</v>
      </c>
      <c r="B9270"/>
      <c r="C9270" t="s">
        <v>806</v>
      </c>
      <c r="D9270"/>
      <c r="E9270" t="s">
        <v>10123</v>
      </c>
      <c r="F9270" s="67"/>
      <c r="G9270" s="67"/>
      <c r="H9270" s="67"/>
    </row>
    <row r="9271" spans="1:8" s="2" customFormat="1" x14ac:dyDescent="0.25">
      <c r="A9271" t="s">
        <v>179</v>
      </c>
      <c r="B9271"/>
      <c r="C9271" t="s">
        <v>806</v>
      </c>
      <c r="D9271"/>
      <c r="E9271" t="s">
        <v>10124</v>
      </c>
      <c r="F9271" s="67"/>
      <c r="G9271" s="67"/>
      <c r="H9271" s="67"/>
    </row>
    <row r="9272" spans="1:8" s="2" customFormat="1" x14ac:dyDescent="0.25">
      <c r="A9272" t="s">
        <v>179</v>
      </c>
      <c r="B9272"/>
      <c r="C9272" t="s">
        <v>806</v>
      </c>
      <c r="D9272"/>
      <c r="E9272" t="s">
        <v>10125</v>
      </c>
      <c r="F9272" s="67"/>
      <c r="G9272" s="67"/>
      <c r="H9272" s="67"/>
    </row>
    <row r="9273" spans="1:8" s="2" customFormat="1" x14ac:dyDescent="0.25">
      <c r="A9273" t="s">
        <v>179</v>
      </c>
      <c r="B9273"/>
      <c r="C9273" t="s">
        <v>806</v>
      </c>
      <c r="D9273"/>
      <c r="E9273" t="s">
        <v>10126</v>
      </c>
      <c r="F9273" s="67"/>
      <c r="G9273" s="67"/>
      <c r="H9273" s="67"/>
    </row>
    <row r="9274" spans="1:8" s="2" customFormat="1" x14ac:dyDescent="0.25">
      <c r="A9274" t="s">
        <v>179</v>
      </c>
      <c r="B9274"/>
      <c r="C9274" t="s">
        <v>806</v>
      </c>
      <c r="D9274"/>
      <c r="E9274" t="s">
        <v>10127</v>
      </c>
      <c r="F9274" s="67"/>
      <c r="G9274" s="67"/>
      <c r="H9274" s="67"/>
    </row>
    <row r="9275" spans="1:8" s="2" customFormat="1" x14ac:dyDescent="0.25">
      <c r="A9275" t="s">
        <v>179</v>
      </c>
      <c r="B9275"/>
      <c r="C9275" t="s">
        <v>806</v>
      </c>
      <c r="D9275"/>
      <c r="E9275" t="s">
        <v>10128</v>
      </c>
      <c r="F9275" s="67"/>
      <c r="G9275" s="67"/>
      <c r="H9275" s="67"/>
    </row>
    <row r="9276" spans="1:8" s="2" customFormat="1" x14ac:dyDescent="0.25">
      <c r="A9276" t="s">
        <v>179</v>
      </c>
      <c r="B9276"/>
      <c r="C9276" t="s">
        <v>806</v>
      </c>
      <c r="D9276"/>
      <c r="E9276" t="s">
        <v>10129</v>
      </c>
      <c r="F9276" s="67"/>
      <c r="G9276" s="67"/>
      <c r="H9276" s="67"/>
    </row>
    <row r="9277" spans="1:8" s="2" customFormat="1" x14ac:dyDescent="0.25">
      <c r="A9277" t="s">
        <v>179</v>
      </c>
      <c r="B9277"/>
      <c r="C9277" t="s">
        <v>806</v>
      </c>
      <c r="D9277"/>
      <c r="E9277" t="s">
        <v>7321</v>
      </c>
      <c r="F9277" s="67"/>
      <c r="G9277" s="67"/>
      <c r="H9277" s="67"/>
    </row>
    <row r="9278" spans="1:8" s="2" customFormat="1" x14ac:dyDescent="0.25">
      <c r="A9278" t="s">
        <v>179</v>
      </c>
      <c r="B9278"/>
      <c r="C9278" t="s">
        <v>806</v>
      </c>
      <c r="D9278"/>
      <c r="E9278" t="s">
        <v>1609</v>
      </c>
      <c r="F9278" s="67"/>
      <c r="G9278" s="67"/>
      <c r="H9278" s="67"/>
    </row>
    <row r="9279" spans="1:8" s="2" customFormat="1" x14ac:dyDescent="0.25">
      <c r="A9279" t="s">
        <v>179</v>
      </c>
      <c r="B9279"/>
      <c r="C9279" t="s">
        <v>806</v>
      </c>
      <c r="D9279"/>
      <c r="E9279" t="s">
        <v>10130</v>
      </c>
      <c r="F9279" s="67"/>
      <c r="G9279" s="67"/>
      <c r="H9279" s="67"/>
    </row>
    <row r="9280" spans="1:8" s="2" customFormat="1" x14ac:dyDescent="0.25">
      <c r="A9280" t="s">
        <v>179</v>
      </c>
      <c r="B9280"/>
      <c r="C9280" t="s">
        <v>806</v>
      </c>
      <c r="D9280"/>
      <c r="E9280" t="s">
        <v>10131</v>
      </c>
      <c r="F9280" s="67"/>
      <c r="G9280" s="67"/>
      <c r="H9280" s="67"/>
    </row>
    <row r="9281" spans="1:8" s="2" customFormat="1" x14ac:dyDescent="0.25">
      <c r="A9281" t="s">
        <v>179</v>
      </c>
      <c r="B9281"/>
      <c r="C9281" t="s">
        <v>806</v>
      </c>
      <c r="D9281"/>
      <c r="E9281" t="s">
        <v>10132</v>
      </c>
      <c r="F9281" s="67"/>
      <c r="G9281" s="67"/>
      <c r="H9281" s="67"/>
    </row>
    <row r="9282" spans="1:8" s="2" customFormat="1" x14ac:dyDescent="0.25">
      <c r="A9282" t="s">
        <v>179</v>
      </c>
      <c r="B9282"/>
      <c r="C9282" t="s">
        <v>806</v>
      </c>
      <c r="D9282"/>
      <c r="E9282" t="s">
        <v>10133</v>
      </c>
      <c r="F9282" s="67"/>
      <c r="G9282" s="67"/>
      <c r="H9282" s="67"/>
    </row>
    <row r="9283" spans="1:8" s="2" customFormat="1" x14ac:dyDescent="0.25">
      <c r="A9283" t="s">
        <v>179</v>
      </c>
      <c r="B9283"/>
      <c r="C9283" t="s">
        <v>806</v>
      </c>
      <c r="D9283"/>
      <c r="E9283" t="s">
        <v>10134</v>
      </c>
      <c r="F9283" s="67"/>
      <c r="G9283" s="67"/>
      <c r="H9283" s="67"/>
    </row>
    <row r="9284" spans="1:8" s="2" customFormat="1" x14ac:dyDescent="0.25">
      <c r="A9284" t="s">
        <v>179</v>
      </c>
      <c r="B9284"/>
      <c r="C9284" t="s">
        <v>806</v>
      </c>
      <c r="D9284"/>
      <c r="E9284" t="s">
        <v>10135</v>
      </c>
      <c r="F9284" s="67"/>
      <c r="G9284" s="67"/>
      <c r="H9284" s="67"/>
    </row>
    <row r="9285" spans="1:8" s="2" customFormat="1" x14ac:dyDescent="0.25">
      <c r="A9285" t="s">
        <v>179</v>
      </c>
      <c r="B9285"/>
      <c r="C9285" t="s">
        <v>806</v>
      </c>
      <c r="D9285"/>
      <c r="E9285" t="s">
        <v>10136</v>
      </c>
      <c r="F9285" s="67"/>
      <c r="G9285" s="67"/>
      <c r="H9285" s="67"/>
    </row>
    <row r="9286" spans="1:8" s="2" customFormat="1" x14ac:dyDescent="0.25">
      <c r="A9286" t="s">
        <v>179</v>
      </c>
      <c r="B9286"/>
      <c r="C9286" t="s">
        <v>806</v>
      </c>
      <c r="D9286"/>
      <c r="E9286" t="s">
        <v>10137</v>
      </c>
      <c r="F9286" s="67"/>
      <c r="G9286" s="67"/>
      <c r="H9286" s="67"/>
    </row>
    <row r="9287" spans="1:8" s="2" customFormat="1" x14ac:dyDescent="0.25">
      <c r="A9287" t="s">
        <v>179</v>
      </c>
      <c r="B9287"/>
      <c r="C9287" t="s">
        <v>806</v>
      </c>
      <c r="D9287"/>
      <c r="E9287" t="s">
        <v>8565</v>
      </c>
      <c r="F9287" s="67"/>
      <c r="G9287" s="67"/>
      <c r="H9287" s="67"/>
    </row>
    <row r="9288" spans="1:8" s="2" customFormat="1" x14ac:dyDescent="0.25">
      <c r="A9288" t="s">
        <v>179</v>
      </c>
      <c r="B9288"/>
      <c r="C9288" t="s">
        <v>806</v>
      </c>
      <c r="D9288"/>
      <c r="E9288" t="s">
        <v>600</v>
      </c>
      <c r="F9288" s="67"/>
      <c r="G9288" s="67"/>
      <c r="H9288" s="67"/>
    </row>
    <row r="9289" spans="1:8" s="2" customFormat="1" x14ac:dyDescent="0.25">
      <c r="A9289" t="s">
        <v>179</v>
      </c>
      <c r="B9289"/>
      <c r="C9289" t="s">
        <v>806</v>
      </c>
      <c r="D9289"/>
      <c r="E9289" t="s">
        <v>10138</v>
      </c>
      <c r="F9289" s="67"/>
      <c r="G9289" s="67"/>
      <c r="H9289" s="67"/>
    </row>
    <row r="9290" spans="1:8" s="2" customFormat="1" x14ac:dyDescent="0.25">
      <c r="A9290" t="s">
        <v>179</v>
      </c>
      <c r="B9290"/>
      <c r="C9290" t="s">
        <v>806</v>
      </c>
      <c r="D9290"/>
      <c r="E9290" t="s">
        <v>10139</v>
      </c>
      <c r="F9290" s="67"/>
      <c r="G9290" s="67"/>
      <c r="H9290" s="67"/>
    </row>
    <row r="9291" spans="1:8" s="2" customFormat="1" x14ac:dyDescent="0.25">
      <c r="A9291" t="s">
        <v>179</v>
      </c>
      <c r="B9291"/>
      <c r="C9291" t="s">
        <v>806</v>
      </c>
      <c r="D9291"/>
      <c r="E9291" t="s">
        <v>10140</v>
      </c>
      <c r="F9291" s="67"/>
      <c r="G9291" s="67"/>
      <c r="H9291" s="67"/>
    </row>
    <row r="9292" spans="1:8" s="2" customFormat="1" x14ac:dyDescent="0.25">
      <c r="A9292" t="s">
        <v>179</v>
      </c>
      <c r="B9292"/>
      <c r="C9292" t="s">
        <v>806</v>
      </c>
      <c r="D9292"/>
      <c r="E9292" t="s">
        <v>10141</v>
      </c>
      <c r="F9292" s="67"/>
      <c r="G9292" s="67"/>
      <c r="H9292" s="67"/>
    </row>
    <row r="9293" spans="1:8" s="2" customFormat="1" x14ac:dyDescent="0.25">
      <c r="A9293" t="s">
        <v>179</v>
      </c>
      <c r="B9293"/>
      <c r="C9293" t="s">
        <v>806</v>
      </c>
      <c r="D9293"/>
      <c r="E9293" t="s">
        <v>10142</v>
      </c>
      <c r="F9293" s="67"/>
      <c r="G9293" s="67"/>
      <c r="H9293" s="67"/>
    </row>
    <row r="9294" spans="1:8" s="2" customFormat="1" x14ac:dyDescent="0.25">
      <c r="A9294" t="s">
        <v>179</v>
      </c>
      <c r="B9294"/>
      <c r="C9294" t="s">
        <v>806</v>
      </c>
      <c r="D9294"/>
      <c r="E9294" t="s">
        <v>10143</v>
      </c>
      <c r="F9294" s="67"/>
      <c r="G9294" s="67"/>
      <c r="H9294" s="67"/>
    </row>
    <row r="9295" spans="1:8" s="2" customFormat="1" x14ac:dyDescent="0.25">
      <c r="A9295" t="s">
        <v>179</v>
      </c>
      <c r="B9295"/>
      <c r="C9295" t="s">
        <v>806</v>
      </c>
      <c r="D9295"/>
      <c r="E9295" t="s">
        <v>9784</v>
      </c>
      <c r="F9295" s="67"/>
      <c r="G9295" s="67"/>
      <c r="H9295" s="67"/>
    </row>
    <row r="9296" spans="1:8" s="2" customFormat="1" x14ac:dyDescent="0.25">
      <c r="A9296" t="s">
        <v>179</v>
      </c>
      <c r="B9296"/>
      <c r="C9296" t="s">
        <v>806</v>
      </c>
      <c r="D9296"/>
      <c r="E9296" t="s">
        <v>10144</v>
      </c>
      <c r="F9296" s="67"/>
      <c r="G9296" s="67"/>
      <c r="H9296" s="67"/>
    </row>
    <row r="9297" spans="1:8" s="2" customFormat="1" x14ac:dyDescent="0.25">
      <c r="A9297" t="s">
        <v>179</v>
      </c>
      <c r="B9297"/>
      <c r="C9297" t="s">
        <v>806</v>
      </c>
      <c r="D9297"/>
      <c r="E9297" t="s">
        <v>7081</v>
      </c>
      <c r="F9297" s="67"/>
      <c r="G9297" s="67"/>
      <c r="H9297" s="67"/>
    </row>
    <row r="9298" spans="1:8" s="2" customFormat="1" x14ac:dyDescent="0.25">
      <c r="A9298" t="s">
        <v>179</v>
      </c>
      <c r="B9298"/>
      <c r="C9298" t="s">
        <v>806</v>
      </c>
      <c r="D9298"/>
      <c r="E9298" t="s">
        <v>2459</v>
      </c>
      <c r="F9298" s="67"/>
      <c r="G9298" s="67"/>
      <c r="H9298" s="67"/>
    </row>
    <row r="9299" spans="1:8" s="2" customFormat="1" x14ac:dyDescent="0.25">
      <c r="A9299" t="s">
        <v>179</v>
      </c>
      <c r="B9299"/>
      <c r="C9299" t="s">
        <v>806</v>
      </c>
      <c r="D9299"/>
      <c r="E9299" t="s">
        <v>10145</v>
      </c>
      <c r="F9299" s="67"/>
      <c r="G9299" s="67"/>
      <c r="H9299" s="67"/>
    </row>
    <row r="9300" spans="1:8" s="2" customFormat="1" x14ac:dyDescent="0.25">
      <c r="A9300" t="s">
        <v>179</v>
      </c>
      <c r="B9300"/>
      <c r="C9300" t="s">
        <v>806</v>
      </c>
      <c r="D9300"/>
      <c r="E9300" t="s">
        <v>10146</v>
      </c>
      <c r="F9300" s="67"/>
      <c r="G9300" s="67"/>
      <c r="H9300" s="67"/>
    </row>
    <row r="9301" spans="1:8" s="2" customFormat="1" x14ac:dyDescent="0.25">
      <c r="A9301" t="s">
        <v>179</v>
      </c>
      <c r="B9301"/>
      <c r="C9301" t="s">
        <v>806</v>
      </c>
      <c r="D9301"/>
      <c r="E9301" t="s">
        <v>10147</v>
      </c>
      <c r="F9301" s="67"/>
      <c r="G9301" s="67"/>
      <c r="H9301" s="67"/>
    </row>
    <row r="9302" spans="1:8" s="2" customFormat="1" x14ac:dyDescent="0.25">
      <c r="A9302" t="s">
        <v>179</v>
      </c>
      <c r="B9302"/>
      <c r="C9302" t="s">
        <v>806</v>
      </c>
      <c r="D9302"/>
      <c r="E9302" t="s">
        <v>10148</v>
      </c>
      <c r="F9302" s="67"/>
      <c r="G9302" s="67"/>
      <c r="H9302" s="67"/>
    </row>
    <row r="9303" spans="1:8" s="2" customFormat="1" x14ac:dyDescent="0.25">
      <c r="A9303" t="s">
        <v>179</v>
      </c>
      <c r="B9303"/>
      <c r="C9303" t="s">
        <v>806</v>
      </c>
      <c r="D9303"/>
      <c r="E9303" t="s">
        <v>10149</v>
      </c>
      <c r="F9303" s="67"/>
      <c r="G9303" s="67"/>
      <c r="H9303" s="67"/>
    </row>
    <row r="9304" spans="1:8" s="2" customFormat="1" x14ac:dyDescent="0.25">
      <c r="A9304" t="s">
        <v>179</v>
      </c>
      <c r="B9304"/>
      <c r="C9304" t="s">
        <v>806</v>
      </c>
      <c r="D9304"/>
      <c r="E9304" t="s">
        <v>9488</v>
      </c>
      <c r="F9304" s="67"/>
      <c r="G9304" s="67"/>
      <c r="H9304" s="67"/>
    </row>
    <row r="9305" spans="1:8" s="2" customFormat="1" x14ac:dyDescent="0.25">
      <c r="A9305" t="s">
        <v>179</v>
      </c>
      <c r="B9305"/>
      <c r="C9305" t="s">
        <v>806</v>
      </c>
      <c r="D9305"/>
      <c r="E9305" t="s">
        <v>10150</v>
      </c>
      <c r="F9305" s="67"/>
      <c r="G9305" s="67"/>
      <c r="H9305" s="67"/>
    </row>
    <row r="9306" spans="1:8" s="2" customFormat="1" x14ac:dyDescent="0.25">
      <c r="A9306" t="s">
        <v>179</v>
      </c>
      <c r="B9306"/>
      <c r="C9306" t="s">
        <v>806</v>
      </c>
      <c r="D9306"/>
      <c r="E9306" t="s">
        <v>10151</v>
      </c>
      <c r="F9306" s="67"/>
      <c r="G9306" s="67"/>
      <c r="H9306" s="67"/>
    </row>
    <row r="9307" spans="1:8" s="2" customFormat="1" x14ac:dyDescent="0.25">
      <c r="A9307" t="s">
        <v>179</v>
      </c>
      <c r="B9307"/>
      <c r="C9307" t="s">
        <v>806</v>
      </c>
      <c r="D9307"/>
      <c r="E9307" t="s">
        <v>10152</v>
      </c>
      <c r="F9307" s="67"/>
      <c r="G9307" s="67"/>
      <c r="H9307" s="67"/>
    </row>
    <row r="9308" spans="1:8" s="2" customFormat="1" x14ac:dyDescent="0.25">
      <c r="A9308" t="s">
        <v>179</v>
      </c>
      <c r="B9308"/>
      <c r="C9308" t="s">
        <v>806</v>
      </c>
      <c r="D9308"/>
      <c r="E9308" t="s">
        <v>10153</v>
      </c>
      <c r="F9308" s="67"/>
      <c r="G9308" s="67"/>
      <c r="H9308" s="67"/>
    </row>
    <row r="9309" spans="1:8" s="2" customFormat="1" x14ac:dyDescent="0.25">
      <c r="A9309" t="s">
        <v>179</v>
      </c>
      <c r="B9309"/>
      <c r="C9309" t="s">
        <v>806</v>
      </c>
      <c r="D9309"/>
      <c r="E9309" t="s">
        <v>10154</v>
      </c>
      <c r="F9309" s="67"/>
      <c r="G9309" s="67"/>
      <c r="H9309" s="67"/>
    </row>
    <row r="9310" spans="1:8" s="2" customFormat="1" x14ac:dyDescent="0.25">
      <c r="A9310" t="s">
        <v>179</v>
      </c>
      <c r="B9310"/>
      <c r="C9310" t="s">
        <v>806</v>
      </c>
      <c r="D9310"/>
      <c r="E9310" t="s">
        <v>10155</v>
      </c>
      <c r="F9310" s="67"/>
      <c r="G9310" s="67"/>
      <c r="H9310" s="67"/>
    </row>
    <row r="9311" spans="1:8" s="2" customFormat="1" x14ac:dyDescent="0.25">
      <c r="A9311" t="s">
        <v>179</v>
      </c>
      <c r="B9311"/>
      <c r="C9311" t="s">
        <v>806</v>
      </c>
      <c r="D9311"/>
      <c r="E9311" t="s">
        <v>10156</v>
      </c>
      <c r="F9311" s="67"/>
      <c r="G9311" s="67"/>
      <c r="H9311" s="67"/>
    </row>
    <row r="9312" spans="1:8" s="2" customFormat="1" x14ac:dyDescent="0.25">
      <c r="A9312" t="s">
        <v>179</v>
      </c>
      <c r="B9312"/>
      <c r="C9312" t="s">
        <v>806</v>
      </c>
      <c r="D9312"/>
      <c r="E9312" t="s">
        <v>10157</v>
      </c>
      <c r="F9312" s="67"/>
      <c r="G9312" s="67"/>
      <c r="H9312" s="67"/>
    </row>
    <row r="9313" spans="1:8" s="2" customFormat="1" x14ac:dyDescent="0.25">
      <c r="A9313" t="s">
        <v>179</v>
      </c>
      <c r="B9313"/>
      <c r="C9313" t="s">
        <v>806</v>
      </c>
      <c r="D9313"/>
      <c r="E9313" t="s">
        <v>10158</v>
      </c>
      <c r="F9313" s="67"/>
      <c r="G9313" s="67"/>
      <c r="H9313" s="67"/>
    </row>
    <row r="9314" spans="1:8" s="2" customFormat="1" x14ac:dyDescent="0.25">
      <c r="A9314" t="s">
        <v>179</v>
      </c>
      <c r="B9314"/>
      <c r="C9314" t="s">
        <v>806</v>
      </c>
      <c r="D9314"/>
      <c r="E9314" t="s">
        <v>10159</v>
      </c>
      <c r="F9314" s="67"/>
      <c r="G9314" s="67"/>
      <c r="H9314" s="67"/>
    </row>
    <row r="9315" spans="1:8" s="2" customFormat="1" x14ac:dyDescent="0.25">
      <c r="A9315" t="s">
        <v>179</v>
      </c>
      <c r="B9315"/>
      <c r="C9315" t="s">
        <v>806</v>
      </c>
      <c r="D9315"/>
      <c r="E9315" t="s">
        <v>10160</v>
      </c>
      <c r="F9315" s="67"/>
      <c r="G9315" s="67"/>
      <c r="H9315" s="67"/>
    </row>
    <row r="9316" spans="1:8" s="2" customFormat="1" x14ac:dyDescent="0.25">
      <c r="A9316" t="s">
        <v>179</v>
      </c>
      <c r="B9316"/>
      <c r="C9316" t="s">
        <v>806</v>
      </c>
      <c r="D9316"/>
      <c r="E9316" t="s">
        <v>5706</v>
      </c>
      <c r="F9316" s="67"/>
      <c r="G9316" s="67"/>
      <c r="H9316" s="67"/>
    </row>
    <row r="9317" spans="1:8" s="2" customFormat="1" x14ac:dyDescent="0.25">
      <c r="A9317" t="s">
        <v>179</v>
      </c>
      <c r="B9317"/>
      <c r="C9317" t="s">
        <v>806</v>
      </c>
      <c r="D9317"/>
      <c r="E9317" t="s">
        <v>10161</v>
      </c>
      <c r="F9317" s="67"/>
      <c r="G9317" s="67"/>
      <c r="H9317" s="67"/>
    </row>
    <row r="9318" spans="1:8" s="2" customFormat="1" x14ac:dyDescent="0.25">
      <c r="A9318" t="s">
        <v>179</v>
      </c>
      <c r="B9318"/>
      <c r="C9318" t="s">
        <v>806</v>
      </c>
      <c r="D9318"/>
      <c r="E9318" t="s">
        <v>10162</v>
      </c>
      <c r="F9318" s="67"/>
      <c r="G9318" s="67"/>
      <c r="H9318" s="67"/>
    </row>
    <row r="9319" spans="1:8" s="2" customFormat="1" x14ac:dyDescent="0.25">
      <c r="A9319" t="s">
        <v>179</v>
      </c>
      <c r="B9319"/>
      <c r="C9319" t="s">
        <v>806</v>
      </c>
      <c r="D9319"/>
      <c r="E9319" t="s">
        <v>10163</v>
      </c>
      <c r="F9319" s="67"/>
      <c r="G9319" s="67"/>
      <c r="H9319" s="67"/>
    </row>
    <row r="9320" spans="1:8" s="2" customFormat="1" x14ac:dyDescent="0.25">
      <c r="A9320" t="s">
        <v>179</v>
      </c>
      <c r="B9320"/>
      <c r="C9320" t="s">
        <v>806</v>
      </c>
      <c r="D9320"/>
      <c r="E9320" t="s">
        <v>10164</v>
      </c>
      <c r="F9320" s="67"/>
      <c r="G9320" s="67"/>
      <c r="H9320" s="67"/>
    </row>
    <row r="9321" spans="1:8" s="2" customFormat="1" x14ac:dyDescent="0.25">
      <c r="A9321" t="s">
        <v>179</v>
      </c>
      <c r="B9321"/>
      <c r="C9321" t="s">
        <v>806</v>
      </c>
      <c r="D9321"/>
      <c r="E9321" t="s">
        <v>5469</v>
      </c>
      <c r="F9321" s="67"/>
      <c r="G9321" s="67"/>
      <c r="H9321" s="67"/>
    </row>
    <row r="9322" spans="1:8" s="2" customFormat="1" x14ac:dyDescent="0.25">
      <c r="A9322" t="s">
        <v>179</v>
      </c>
      <c r="B9322"/>
      <c r="C9322" t="s">
        <v>806</v>
      </c>
      <c r="D9322"/>
      <c r="E9322" t="s">
        <v>10165</v>
      </c>
      <c r="F9322" s="67"/>
      <c r="G9322" s="67"/>
      <c r="H9322" s="67"/>
    </row>
    <row r="9323" spans="1:8" s="2" customFormat="1" x14ac:dyDescent="0.25">
      <c r="A9323" t="s">
        <v>179</v>
      </c>
      <c r="B9323"/>
      <c r="C9323" t="s">
        <v>806</v>
      </c>
      <c r="D9323"/>
      <c r="E9323" t="s">
        <v>10166</v>
      </c>
      <c r="F9323" s="67"/>
      <c r="G9323" s="67"/>
      <c r="H9323" s="67"/>
    </row>
    <row r="9324" spans="1:8" s="2" customFormat="1" x14ac:dyDescent="0.25">
      <c r="A9324" t="s">
        <v>179</v>
      </c>
      <c r="B9324"/>
      <c r="C9324" t="s">
        <v>812</v>
      </c>
      <c r="D9324"/>
      <c r="E9324" t="s">
        <v>10167</v>
      </c>
      <c r="F9324" s="67"/>
      <c r="G9324" s="67"/>
      <c r="H9324" s="67"/>
    </row>
    <row r="9325" spans="1:8" s="2" customFormat="1" x14ac:dyDescent="0.25">
      <c r="A9325" t="s">
        <v>179</v>
      </c>
      <c r="B9325"/>
      <c r="C9325" t="s">
        <v>812</v>
      </c>
      <c r="D9325"/>
      <c r="E9325" t="s">
        <v>10168</v>
      </c>
      <c r="F9325" s="67"/>
      <c r="G9325" s="67"/>
      <c r="H9325" s="67"/>
    </row>
    <row r="9326" spans="1:8" s="2" customFormat="1" x14ac:dyDescent="0.25">
      <c r="A9326" t="s">
        <v>179</v>
      </c>
      <c r="B9326"/>
      <c r="C9326" t="s">
        <v>812</v>
      </c>
      <c r="D9326"/>
      <c r="E9326" t="s">
        <v>10169</v>
      </c>
      <c r="F9326" s="67"/>
      <c r="G9326" s="67"/>
      <c r="H9326" s="67"/>
    </row>
    <row r="9327" spans="1:8" s="2" customFormat="1" x14ac:dyDescent="0.25">
      <c r="A9327" t="s">
        <v>179</v>
      </c>
      <c r="B9327"/>
      <c r="C9327" t="s">
        <v>812</v>
      </c>
      <c r="D9327"/>
      <c r="E9327" t="s">
        <v>10170</v>
      </c>
      <c r="F9327" s="67"/>
      <c r="G9327" s="67"/>
      <c r="H9327" s="67"/>
    </row>
    <row r="9328" spans="1:8" s="2" customFormat="1" x14ac:dyDescent="0.25">
      <c r="A9328" t="s">
        <v>179</v>
      </c>
      <c r="B9328"/>
      <c r="C9328" t="s">
        <v>812</v>
      </c>
      <c r="D9328"/>
      <c r="E9328" t="s">
        <v>10171</v>
      </c>
      <c r="F9328" s="67"/>
      <c r="G9328" s="67"/>
      <c r="H9328" s="67"/>
    </row>
    <row r="9329" spans="1:8" s="2" customFormat="1" x14ac:dyDescent="0.25">
      <c r="A9329" t="s">
        <v>179</v>
      </c>
      <c r="B9329"/>
      <c r="C9329" t="s">
        <v>812</v>
      </c>
      <c r="D9329"/>
      <c r="E9329" t="s">
        <v>10172</v>
      </c>
      <c r="F9329" s="67"/>
      <c r="G9329" s="67"/>
      <c r="H9329" s="67"/>
    </row>
    <row r="9330" spans="1:8" s="2" customFormat="1" x14ac:dyDescent="0.25">
      <c r="A9330" t="s">
        <v>179</v>
      </c>
      <c r="B9330"/>
      <c r="C9330" t="s">
        <v>812</v>
      </c>
      <c r="D9330"/>
      <c r="E9330" t="s">
        <v>10173</v>
      </c>
      <c r="F9330" s="67"/>
      <c r="G9330" s="67"/>
      <c r="H9330" s="67"/>
    </row>
    <row r="9331" spans="1:8" s="2" customFormat="1" x14ac:dyDescent="0.25">
      <c r="A9331" t="s">
        <v>179</v>
      </c>
      <c r="B9331"/>
      <c r="C9331" t="s">
        <v>812</v>
      </c>
      <c r="D9331"/>
      <c r="E9331" t="s">
        <v>10174</v>
      </c>
      <c r="F9331" s="67"/>
      <c r="G9331" s="67"/>
      <c r="H9331" s="67"/>
    </row>
    <row r="9332" spans="1:8" s="2" customFormat="1" x14ac:dyDescent="0.25">
      <c r="A9332" t="s">
        <v>179</v>
      </c>
      <c r="B9332"/>
      <c r="C9332" t="s">
        <v>812</v>
      </c>
      <c r="D9332"/>
      <c r="E9332" t="s">
        <v>10175</v>
      </c>
      <c r="F9332" s="67"/>
      <c r="G9332" s="67"/>
      <c r="H9332" s="67"/>
    </row>
    <row r="9333" spans="1:8" s="2" customFormat="1" x14ac:dyDescent="0.25">
      <c r="A9333" t="s">
        <v>179</v>
      </c>
      <c r="B9333"/>
      <c r="C9333" t="s">
        <v>812</v>
      </c>
      <c r="D9333"/>
      <c r="E9333" t="s">
        <v>10176</v>
      </c>
      <c r="F9333" s="67"/>
      <c r="G9333" s="67"/>
      <c r="H9333" s="67"/>
    </row>
    <row r="9334" spans="1:8" s="2" customFormat="1" x14ac:dyDescent="0.25">
      <c r="A9334" t="s">
        <v>179</v>
      </c>
      <c r="B9334"/>
      <c r="C9334" t="s">
        <v>812</v>
      </c>
      <c r="D9334"/>
      <c r="E9334" t="s">
        <v>10177</v>
      </c>
      <c r="F9334" s="67"/>
      <c r="G9334" s="67"/>
      <c r="H9334" s="67"/>
    </row>
    <row r="9335" spans="1:8" s="2" customFormat="1" x14ac:dyDescent="0.25">
      <c r="A9335" t="s">
        <v>179</v>
      </c>
      <c r="B9335"/>
      <c r="C9335" t="s">
        <v>812</v>
      </c>
      <c r="D9335"/>
      <c r="E9335" t="s">
        <v>10178</v>
      </c>
      <c r="F9335" s="67"/>
      <c r="G9335" s="67"/>
      <c r="H9335" s="67"/>
    </row>
    <row r="9336" spans="1:8" s="2" customFormat="1" x14ac:dyDescent="0.25">
      <c r="A9336" t="s">
        <v>179</v>
      </c>
      <c r="B9336"/>
      <c r="C9336" t="s">
        <v>812</v>
      </c>
      <c r="D9336"/>
      <c r="E9336" t="s">
        <v>10179</v>
      </c>
      <c r="F9336" s="67"/>
      <c r="G9336" s="67"/>
      <c r="H9336" s="67"/>
    </row>
    <row r="9337" spans="1:8" s="2" customFormat="1" x14ac:dyDescent="0.25">
      <c r="A9337" t="s">
        <v>179</v>
      </c>
      <c r="B9337"/>
      <c r="C9337" t="s">
        <v>812</v>
      </c>
      <c r="D9337"/>
      <c r="E9337" t="s">
        <v>10180</v>
      </c>
      <c r="F9337" s="67"/>
      <c r="G9337" s="67"/>
      <c r="H9337" s="67"/>
    </row>
    <row r="9338" spans="1:8" s="2" customFormat="1" x14ac:dyDescent="0.25">
      <c r="A9338" t="s">
        <v>179</v>
      </c>
      <c r="B9338"/>
      <c r="C9338" t="s">
        <v>812</v>
      </c>
      <c r="D9338"/>
      <c r="E9338" t="s">
        <v>10181</v>
      </c>
      <c r="F9338" s="67"/>
      <c r="G9338" s="67"/>
      <c r="H9338" s="67"/>
    </row>
    <row r="9339" spans="1:8" s="2" customFormat="1" x14ac:dyDescent="0.25">
      <c r="A9339" t="s">
        <v>179</v>
      </c>
      <c r="B9339"/>
      <c r="C9339" t="s">
        <v>812</v>
      </c>
      <c r="D9339"/>
      <c r="E9339" t="s">
        <v>10182</v>
      </c>
      <c r="F9339" s="67"/>
      <c r="G9339" s="67"/>
      <c r="H9339" s="67"/>
    </row>
    <row r="9340" spans="1:8" s="2" customFormat="1" x14ac:dyDescent="0.25">
      <c r="A9340" t="s">
        <v>179</v>
      </c>
      <c r="B9340"/>
      <c r="C9340" t="s">
        <v>812</v>
      </c>
      <c r="D9340"/>
      <c r="E9340" t="s">
        <v>10183</v>
      </c>
      <c r="F9340" s="67"/>
      <c r="G9340" s="67"/>
      <c r="H9340" s="67"/>
    </row>
    <row r="9341" spans="1:8" s="2" customFormat="1" x14ac:dyDescent="0.25">
      <c r="A9341" t="s">
        <v>179</v>
      </c>
      <c r="B9341"/>
      <c r="C9341" t="s">
        <v>812</v>
      </c>
      <c r="D9341"/>
      <c r="E9341" t="s">
        <v>10184</v>
      </c>
      <c r="F9341" s="67"/>
      <c r="G9341" s="67"/>
      <c r="H9341" s="67"/>
    </row>
    <row r="9342" spans="1:8" s="2" customFormat="1" x14ac:dyDescent="0.25">
      <c r="A9342" t="s">
        <v>179</v>
      </c>
      <c r="B9342"/>
      <c r="C9342" t="s">
        <v>812</v>
      </c>
      <c r="D9342"/>
      <c r="E9342" t="s">
        <v>10185</v>
      </c>
      <c r="F9342" s="67"/>
      <c r="G9342" s="67"/>
      <c r="H9342" s="67"/>
    </row>
    <row r="9343" spans="1:8" s="2" customFormat="1" x14ac:dyDescent="0.25">
      <c r="A9343" t="s">
        <v>179</v>
      </c>
      <c r="B9343"/>
      <c r="C9343" t="s">
        <v>812</v>
      </c>
      <c r="D9343"/>
      <c r="E9343" t="s">
        <v>10186</v>
      </c>
      <c r="F9343" s="67"/>
      <c r="G9343" s="67"/>
      <c r="H9343" s="67"/>
    </row>
    <row r="9344" spans="1:8" s="2" customFormat="1" x14ac:dyDescent="0.25">
      <c r="A9344" t="s">
        <v>179</v>
      </c>
      <c r="B9344"/>
      <c r="C9344" t="s">
        <v>812</v>
      </c>
      <c r="D9344"/>
      <c r="E9344" t="s">
        <v>10187</v>
      </c>
      <c r="F9344" s="67"/>
      <c r="G9344" s="67"/>
      <c r="H9344" s="67"/>
    </row>
    <row r="9345" spans="1:8" s="2" customFormat="1" x14ac:dyDescent="0.25">
      <c r="A9345" t="s">
        <v>179</v>
      </c>
      <c r="B9345"/>
      <c r="C9345" t="s">
        <v>812</v>
      </c>
      <c r="D9345"/>
      <c r="E9345" t="s">
        <v>10188</v>
      </c>
      <c r="F9345" s="67"/>
      <c r="G9345" s="67"/>
      <c r="H9345" s="67"/>
    </row>
    <row r="9346" spans="1:8" s="2" customFormat="1" x14ac:dyDescent="0.25">
      <c r="A9346" t="s">
        <v>179</v>
      </c>
      <c r="B9346"/>
      <c r="C9346" t="s">
        <v>812</v>
      </c>
      <c r="D9346"/>
      <c r="E9346" t="s">
        <v>5585</v>
      </c>
      <c r="F9346" s="67"/>
      <c r="G9346" s="67"/>
      <c r="H9346" s="67"/>
    </row>
    <row r="9347" spans="1:8" s="2" customFormat="1" x14ac:dyDescent="0.25">
      <c r="A9347" t="s">
        <v>179</v>
      </c>
      <c r="B9347"/>
      <c r="C9347" t="s">
        <v>812</v>
      </c>
      <c r="D9347"/>
      <c r="E9347" t="s">
        <v>10189</v>
      </c>
      <c r="F9347" s="67"/>
      <c r="G9347" s="67"/>
      <c r="H9347" s="67"/>
    </row>
    <row r="9348" spans="1:8" s="2" customFormat="1" x14ac:dyDescent="0.25">
      <c r="A9348" t="s">
        <v>179</v>
      </c>
      <c r="B9348"/>
      <c r="C9348" t="s">
        <v>812</v>
      </c>
      <c r="D9348"/>
      <c r="E9348" t="s">
        <v>10190</v>
      </c>
      <c r="F9348" s="67"/>
      <c r="G9348" s="67"/>
      <c r="H9348" s="67"/>
    </row>
    <row r="9349" spans="1:8" s="2" customFormat="1" x14ac:dyDescent="0.25">
      <c r="A9349" t="s">
        <v>179</v>
      </c>
      <c r="B9349"/>
      <c r="C9349" t="s">
        <v>812</v>
      </c>
      <c r="D9349"/>
      <c r="E9349" t="s">
        <v>10191</v>
      </c>
      <c r="F9349" s="67"/>
      <c r="G9349" s="67"/>
      <c r="H9349" s="67"/>
    </row>
    <row r="9350" spans="1:8" s="2" customFormat="1" x14ac:dyDescent="0.25">
      <c r="A9350" t="s">
        <v>179</v>
      </c>
      <c r="B9350"/>
      <c r="C9350" t="s">
        <v>812</v>
      </c>
      <c r="D9350"/>
      <c r="E9350" t="s">
        <v>10192</v>
      </c>
      <c r="F9350" s="67"/>
      <c r="G9350" s="67"/>
      <c r="H9350" s="67"/>
    </row>
    <row r="9351" spans="1:8" s="2" customFormat="1" x14ac:dyDescent="0.25">
      <c r="A9351" t="s">
        <v>179</v>
      </c>
      <c r="B9351"/>
      <c r="C9351" t="s">
        <v>812</v>
      </c>
      <c r="D9351"/>
      <c r="E9351" t="s">
        <v>10193</v>
      </c>
      <c r="F9351" s="67"/>
      <c r="G9351" s="67"/>
      <c r="H9351" s="67"/>
    </row>
    <row r="9352" spans="1:8" s="2" customFormat="1" x14ac:dyDescent="0.25">
      <c r="A9352" t="s">
        <v>179</v>
      </c>
      <c r="B9352"/>
      <c r="C9352" t="s">
        <v>812</v>
      </c>
      <c r="D9352"/>
      <c r="E9352" t="s">
        <v>10194</v>
      </c>
      <c r="F9352" s="67"/>
      <c r="G9352" s="67"/>
      <c r="H9352" s="67"/>
    </row>
    <row r="9353" spans="1:8" s="2" customFormat="1" x14ac:dyDescent="0.25">
      <c r="A9353" t="s">
        <v>179</v>
      </c>
      <c r="B9353"/>
      <c r="C9353" t="s">
        <v>812</v>
      </c>
      <c r="D9353"/>
      <c r="E9353" t="s">
        <v>10195</v>
      </c>
      <c r="F9353" s="67"/>
      <c r="G9353" s="67"/>
      <c r="H9353" s="67"/>
    </row>
    <row r="9354" spans="1:8" s="2" customFormat="1" x14ac:dyDescent="0.25">
      <c r="A9354" t="s">
        <v>179</v>
      </c>
      <c r="B9354"/>
      <c r="C9354" t="s">
        <v>812</v>
      </c>
      <c r="D9354"/>
      <c r="E9354" t="s">
        <v>10196</v>
      </c>
      <c r="F9354" s="67"/>
      <c r="G9354" s="67"/>
      <c r="H9354" s="67"/>
    </row>
    <row r="9355" spans="1:8" s="2" customFormat="1" x14ac:dyDescent="0.25">
      <c r="A9355" t="s">
        <v>179</v>
      </c>
      <c r="B9355"/>
      <c r="C9355" t="s">
        <v>812</v>
      </c>
      <c r="D9355"/>
      <c r="E9355" t="s">
        <v>10197</v>
      </c>
      <c r="F9355" s="67"/>
      <c r="G9355" s="67"/>
      <c r="H9355" s="67"/>
    </row>
    <row r="9356" spans="1:8" s="2" customFormat="1" x14ac:dyDescent="0.25">
      <c r="A9356" t="s">
        <v>179</v>
      </c>
      <c r="B9356"/>
      <c r="C9356" t="s">
        <v>814</v>
      </c>
      <c r="D9356"/>
      <c r="E9356" t="s">
        <v>10198</v>
      </c>
      <c r="F9356" s="67"/>
      <c r="G9356" s="67"/>
      <c r="H9356" s="67"/>
    </row>
    <row r="9357" spans="1:8" s="2" customFormat="1" x14ac:dyDescent="0.25">
      <c r="A9357" t="s">
        <v>179</v>
      </c>
      <c r="B9357"/>
      <c r="C9357" t="s">
        <v>814</v>
      </c>
      <c r="D9357"/>
      <c r="E9357" t="s">
        <v>10199</v>
      </c>
      <c r="F9357" s="67"/>
      <c r="G9357" s="67"/>
      <c r="H9357" s="67"/>
    </row>
    <row r="9358" spans="1:8" s="2" customFormat="1" x14ac:dyDescent="0.25">
      <c r="A9358" t="s">
        <v>179</v>
      </c>
      <c r="B9358"/>
      <c r="C9358" t="s">
        <v>814</v>
      </c>
      <c r="D9358"/>
      <c r="E9358" t="s">
        <v>10200</v>
      </c>
      <c r="F9358" s="67"/>
      <c r="G9358" s="67"/>
      <c r="H9358" s="67"/>
    </row>
    <row r="9359" spans="1:8" s="2" customFormat="1" x14ac:dyDescent="0.25">
      <c r="A9359" t="s">
        <v>179</v>
      </c>
      <c r="B9359"/>
      <c r="C9359" t="s">
        <v>814</v>
      </c>
      <c r="D9359"/>
      <c r="E9359" t="s">
        <v>10201</v>
      </c>
      <c r="F9359" s="67"/>
      <c r="G9359" s="67"/>
      <c r="H9359" s="67"/>
    </row>
    <row r="9360" spans="1:8" s="2" customFormat="1" x14ac:dyDescent="0.25">
      <c r="A9360" t="s">
        <v>179</v>
      </c>
      <c r="B9360"/>
      <c r="C9360" t="s">
        <v>814</v>
      </c>
      <c r="D9360"/>
      <c r="E9360" t="s">
        <v>10202</v>
      </c>
      <c r="F9360" s="67"/>
      <c r="G9360" s="67"/>
      <c r="H9360" s="67"/>
    </row>
    <row r="9361" spans="1:8" s="2" customFormat="1" x14ac:dyDescent="0.25">
      <c r="A9361" t="s">
        <v>179</v>
      </c>
      <c r="B9361"/>
      <c r="C9361" t="s">
        <v>814</v>
      </c>
      <c r="D9361"/>
      <c r="E9361" t="s">
        <v>10203</v>
      </c>
      <c r="F9361" s="67"/>
      <c r="G9361" s="67"/>
      <c r="H9361" s="67"/>
    </row>
    <row r="9362" spans="1:8" s="2" customFormat="1" x14ac:dyDescent="0.25">
      <c r="A9362" t="s">
        <v>179</v>
      </c>
      <c r="B9362"/>
      <c r="C9362" t="s">
        <v>814</v>
      </c>
      <c r="D9362"/>
      <c r="E9362" t="s">
        <v>10204</v>
      </c>
      <c r="F9362" s="67"/>
      <c r="G9362" s="67"/>
      <c r="H9362" s="67"/>
    </row>
    <row r="9363" spans="1:8" s="2" customFormat="1" x14ac:dyDescent="0.25">
      <c r="A9363" t="s">
        <v>179</v>
      </c>
      <c r="B9363"/>
      <c r="C9363" t="s">
        <v>814</v>
      </c>
      <c r="D9363"/>
      <c r="E9363" t="s">
        <v>10205</v>
      </c>
      <c r="F9363" s="67"/>
      <c r="G9363" s="67"/>
      <c r="H9363" s="67"/>
    </row>
    <row r="9364" spans="1:8" s="2" customFormat="1" x14ac:dyDescent="0.25">
      <c r="A9364" t="s">
        <v>179</v>
      </c>
      <c r="B9364"/>
      <c r="C9364" t="s">
        <v>814</v>
      </c>
      <c r="D9364"/>
      <c r="E9364" t="s">
        <v>10206</v>
      </c>
      <c r="F9364" s="67"/>
      <c r="G9364" s="67"/>
      <c r="H9364" s="67"/>
    </row>
    <row r="9365" spans="1:8" s="2" customFormat="1" x14ac:dyDescent="0.25">
      <c r="A9365" t="s">
        <v>179</v>
      </c>
      <c r="B9365"/>
      <c r="C9365" t="s">
        <v>814</v>
      </c>
      <c r="D9365"/>
      <c r="E9365" t="s">
        <v>10207</v>
      </c>
      <c r="F9365" s="67"/>
      <c r="G9365" s="67"/>
      <c r="H9365" s="67"/>
    </row>
    <row r="9366" spans="1:8" s="2" customFormat="1" x14ac:dyDescent="0.25">
      <c r="A9366" t="s">
        <v>179</v>
      </c>
      <c r="B9366"/>
      <c r="C9366" t="s">
        <v>814</v>
      </c>
      <c r="D9366"/>
      <c r="E9366" t="s">
        <v>10208</v>
      </c>
      <c r="F9366" s="67"/>
      <c r="G9366" s="67"/>
      <c r="H9366" s="67"/>
    </row>
    <row r="9367" spans="1:8" s="2" customFormat="1" x14ac:dyDescent="0.25">
      <c r="A9367" t="s">
        <v>179</v>
      </c>
      <c r="B9367"/>
      <c r="C9367" t="s">
        <v>814</v>
      </c>
      <c r="D9367"/>
      <c r="E9367" t="s">
        <v>10209</v>
      </c>
      <c r="F9367" s="67"/>
      <c r="G9367" s="67"/>
      <c r="H9367" s="67"/>
    </row>
    <row r="9368" spans="1:8" s="2" customFormat="1" x14ac:dyDescent="0.25">
      <c r="A9368" t="s">
        <v>179</v>
      </c>
      <c r="B9368"/>
      <c r="C9368" t="s">
        <v>814</v>
      </c>
      <c r="D9368"/>
      <c r="E9368" t="s">
        <v>10210</v>
      </c>
      <c r="F9368" s="67"/>
      <c r="G9368" s="67"/>
      <c r="H9368" s="67"/>
    </row>
    <row r="9369" spans="1:8" s="2" customFormat="1" x14ac:dyDescent="0.25">
      <c r="A9369" t="s">
        <v>179</v>
      </c>
      <c r="B9369"/>
      <c r="C9369" t="s">
        <v>814</v>
      </c>
      <c r="D9369"/>
      <c r="E9369" t="s">
        <v>10211</v>
      </c>
      <c r="F9369" s="67"/>
      <c r="G9369" s="67"/>
      <c r="H9369" s="67"/>
    </row>
    <row r="9370" spans="1:8" s="2" customFormat="1" x14ac:dyDescent="0.25">
      <c r="A9370" t="s">
        <v>179</v>
      </c>
      <c r="B9370"/>
      <c r="C9370" t="s">
        <v>814</v>
      </c>
      <c r="D9370"/>
      <c r="E9370" t="s">
        <v>10212</v>
      </c>
      <c r="F9370" s="67"/>
      <c r="G9370" s="67"/>
      <c r="H9370" s="67"/>
    </row>
    <row r="9371" spans="1:8" s="2" customFormat="1" x14ac:dyDescent="0.25">
      <c r="A9371" t="s">
        <v>179</v>
      </c>
      <c r="B9371"/>
      <c r="C9371" t="s">
        <v>814</v>
      </c>
      <c r="D9371"/>
      <c r="E9371" t="s">
        <v>10213</v>
      </c>
      <c r="F9371" s="67"/>
      <c r="G9371" s="67"/>
      <c r="H9371" s="67"/>
    </row>
    <row r="9372" spans="1:8" s="2" customFormat="1" x14ac:dyDescent="0.25">
      <c r="A9372" t="s">
        <v>179</v>
      </c>
      <c r="B9372"/>
      <c r="C9372" t="s">
        <v>814</v>
      </c>
      <c r="D9372"/>
      <c r="E9372" t="s">
        <v>10214</v>
      </c>
      <c r="F9372" s="67"/>
      <c r="G9372" s="67"/>
      <c r="H9372" s="67"/>
    </row>
    <row r="9373" spans="1:8" s="2" customFormat="1" x14ac:dyDescent="0.25">
      <c r="A9373" t="s">
        <v>179</v>
      </c>
      <c r="B9373"/>
      <c r="C9373" t="s">
        <v>814</v>
      </c>
      <c r="D9373"/>
      <c r="E9373" t="s">
        <v>10215</v>
      </c>
      <c r="F9373" s="67"/>
      <c r="G9373" s="67"/>
      <c r="H9373" s="67"/>
    </row>
    <row r="9374" spans="1:8" s="2" customFormat="1" x14ac:dyDescent="0.25">
      <c r="A9374" t="s">
        <v>179</v>
      </c>
      <c r="B9374"/>
      <c r="C9374" t="s">
        <v>814</v>
      </c>
      <c r="D9374"/>
      <c r="E9374" t="s">
        <v>10216</v>
      </c>
      <c r="F9374" s="67"/>
      <c r="G9374" s="67"/>
      <c r="H9374" s="67"/>
    </row>
    <row r="9375" spans="1:8" s="2" customFormat="1" x14ac:dyDescent="0.25">
      <c r="A9375" t="s">
        <v>179</v>
      </c>
      <c r="B9375"/>
      <c r="C9375" t="s">
        <v>814</v>
      </c>
      <c r="D9375"/>
      <c r="E9375" t="s">
        <v>10217</v>
      </c>
      <c r="F9375" s="67"/>
      <c r="G9375" s="67"/>
      <c r="H9375" s="67"/>
    </row>
    <row r="9376" spans="1:8" s="2" customFormat="1" x14ac:dyDescent="0.25">
      <c r="A9376" t="s">
        <v>179</v>
      </c>
      <c r="B9376"/>
      <c r="C9376" t="s">
        <v>816</v>
      </c>
      <c r="D9376"/>
      <c r="E9376" t="s">
        <v>10218</v>
      </c>
      <c r="F9376" s="67"/>
      <c r="G9376" s="67"/>
      <c r="H9376" s="67"/>
    </row>
    <row r="9377" spans="1:8" s="2" customFormat="1" x14ac:dyDescent="0.25">
      <c r="A9377" t="s">
        <v>179</v>
      </c>
      <c r="B9377"/>
      <c r="C9377" t="s">
        <v>816</v>
      </c>
      <c r="D9377"/>
      <c r="E9377" t="s">
        <v>10219</v>
      </c>
      <c r="F9377" s="67"/>
      <c r="G9377" s="67"/>
      <c r="H9377" s="67"/>
    </row>
    <row r="9378" spans="1:8" s="2" customFormat="1" x14ac:dyDescent="0.25">
      <c r="A9378" t="s">
        <v>179</v>
      </c>
      <c r="B9378"/>
      <c r="C9378" t="s">
        <v>816</v>
      </c>
      <c r="D9378"/>
      <c r="E9378" t="s">
        <v>10220</v>
      </c>
      <c r="F9378" s="67"/>
      <c r="G9378" s="67"/>
      <c r="H9378" s="67"/>
    </row>
    <row r="9379" spans="1:8" s="2" customFormat="1" x14ac:dyDescent="0.25">
      <c r="A9379" t="s">
        <v>179</v>
      </c>
      <c r="B9379"/>
      <c r="C9379" t="s">
        <v>816</v>
      </c>
      <c r="D9379"/>
      <c r="E9379" t="s">
        <v>10221</v>
      </c>
      <c r="F9379" s="67"/>
      <c r="G9379" s="67"/>
      <c r="H9379" s="67"/>
    </row>
    <row r="9380" spans="1:8" s="2" customFormat="1" x14ac:dyDescent="0.25">
      <c r="A9380" t="s">
        <v>179</v>
      </c>
      <c r="B9380"/>
      <c r="C9380" t="s">
        <v>816</v>
      </c>
      <c r="D9380"/>
      <c r="E9380" t="s">
        <v>1880</v>
      </c>
      <c r="F9380" s="67"/>
      <c r="G9380" s="67"/>
      <c r="H9380" s="67"/>
    </row>
    <row r="9381" spans="1:8" s="2" customFormat="1" x14ac:dyDescent="0.25">
      <c r="A9381" t="s">
        <v>179</v>
      </c>
      <c r="B9381"/>
      <c r="C9381" t="s">
        <v>816</v>
      </c>
      <c r="D9381"/>
      <c r="E9381" t="s">
        <v>10222</v>
      </c>
      <c r="F9381" s="67"/>
      <c r="G9381" s="67"/>
      <c r="H9381" s="67"/>
    </row>
    <row r="9382" spans="1:8" s="2" customFormat="1" x14ac:dyDescent="0.25">
      <c r="A9382" t="s">
        <v>179</v>
      </c>
      <c r="B9382"/>
      <c r="C9382" t="s">
        <v>816</v>
      </c>
      <c r="D9382"/>
      <c r="E9382" t="s">
        <v>10223</v>
      </c>
      <c r="F9382" s="67"/>
      <c r="G9382" s="67"/>
      <c r="H9382" s="67"/>
    </row>
    <row r="9383" spans="1:8" s="2" customFormat="1" x14ac:dyDescent="0.25">
      <c r="A9383" t="s">
        <v>179</v>
      </c>
      <c r="B9383"/>
      <c r="C9383" t="s">
        <v>816</v>
      </c>
      <c r="D9383"/>
      <c r="E9383" t="s">
        <v>10224</v>
      </c>
      <c r="F9383" s="67"/>
      <c r="G9383" s="67"/>
      <c r="H9383" s="67"/>
    </row>
    <row r="9384" spans="1:8" s="2" customFormat="1" x14ac:dyDescent="0.25">
      <c r="A9384" t="s">
        <v>179</v>
      </c>
      <c r="B9384"/>
      <c r="C9384" t="s">
        <v>816</v>
      </c>
      <c r="D9384"/>
      <c r="E9384" t="s">
        <v>10225</v>
      </c>
      <c r="F9384" s="67"/>
      <c r="G9384" s="67"/>
      <c r="H9384" s="67"/>
    </row>
    <row r="9385" spans="1:8" s="2" customFormat="1" x14ac:dyDescent="0.25">
      <c r="A9385" t="s">
        <v>179</v>
      </c>
      <c r="B9385"/>
      <c r="C9385" t="s">
        <v>816</v>
      </c>
      <c r="D9385"/>
      <c r="E9385" t="s">
        <v>10226</v>
      </c>
      <c r="F9385" s="67"/>
      <c r="G9385" s="67"/>
      <c r="H9385" s="67"/>
    </row>
    <row r="9386" spans="1:8" s="2" customFormat="1" x14ac:dyDescent="0.25">
      <c r="A9386" t="s">
        <v>179</v>
      </c>
      <c r="B9386"/>
      <c r="C9386" t="s">
        <v>816</v>
      </c>
      <c r="D9386"/>
      <c r="E9386" t="s">
        <v>10227</v>
      </c>
      <c r="F9386" s="67"/>
      <c r="G9386" s="67"/>
      <c r="H9386" s="67"/>
    </row>
    <row r="9387" spans="1:8" s="2" customFormat="1" x14ac:dyDescent="0.25">
      <c r="A9387" t="s">
        <v>179</v>
      </c>
      <c r="B9387"/>
      <c r="C9387" t="s">
        <v>816</v>
      </c>
      <c r="D9387"/>
      <c r="E9387" t="s">
        <v>10228</v>
      </c>
      <c r="F9387" s="67"/>
      <c r="G9387" s="67"/>
      <c r="H9387" s="67"/>
    </row>
    <row r="9388" spans="1:8" s="2" customFormat="1" x14ac:dyDescent="0.25">
      <c r="A9388" t="s">
        <v>179</v>
      </c>
      <c r="B9388"/>
      <c r="C9388" t="s">
        <v>816</v>
      </c>
      <c r="D9388"/>
      <c r="E9388" t="s">
        <v>10229</v>
      </c>
      <c r="F9388" s="67"/>
      <c r="G9388" s="67"/>
      <c r="H9388" s="67"/>
    </row>
    <row r="9389" spans="1:8" s="2" customFormat="1" x14ac:dyDescent="0.25">
      <c r="A9389" t="s">
        <v>179</v>
      </c>
      <c r="B9389"/>
      <c r="C9389" t="s">
        <v>816</v>
      </c>
      <c r="D9389"/>
      <c r="E9389" t="s">
        <v>10230</v>
      </c>
      <c r="F9389" s="67"/>
      <c r="G9389" s="67"/>
      <c r="H9389" s="67"/>
    </row>
    <row r="9390" spans="1:8" s="2" customFormat="1" x14ac:dyDescent="0.25">
      <c r="A9390" t="s">
        <v>179</v>
      </c>
      <c r="B9390"/>
      <c r="C9390" t="s">
        <v>816</v>
      </c>
      <c r="D9390"/>
      <c r="E9390" t="s">
        <v>10231</v>
      </c>
      <c r="F9390" s="67"/>
      <c r="G9390" s="67"/>
      <c r="H9390" s="67"/>
    </row>
    <row r="9391" spans="1:8" s="2" customFormat="1" x14ac:dyDescent="0.25">
      <c r="A9391" t="s">
        <v>179</v>
      </c>
      <c r="B9391"/>
      <c r="C9391" t="s">
        <v>816</v>
      </c>
      <c r="D9391"/>
      <c r="E9391" t="s">
        <v>10232</v>
      </c>
      <c r="F9391" s="67"/>
      <c r="G9391" s="67"/>
      <c r="H9391" s="67"/>
    </row>
    <row r="9392" spans="1:8" s="2" customFormat="1" x14ac:dyDescent="0.25">
      <c r="A9392" t="s">
        <v>179</v>
      </c>
      <c r="B9392"/>
      <c r="C9392" t="s">
        <v>816</v>
      </c>
      <c r="D9392"/>
      <c r="E9392" t="s">
        <v>10233</v>
      </c>
      <c r="F9392" s="67"/>
      <c r="G9392" s="67"/>
      <c r="H9392" s="67"/>
    </row>
    <row r="9393" spans="1:8" s="2" customFormat="1" x14ac:dyDescent="0.25">
      <c r="A9393" t="s">
        <v>179</v>
      </c>
      <c r="B9393"/>
      <c r="C9393" t="s">
        <v>816</v>
      </c>
      <c r="D9393"/>
      <c r="E9393" t="s">
        <v>10234</v>
      </c>
      <c r="F9393" s="67"/>
      <c r="G9393" s="67"/>
      <c r="H9393" s="67"/>
    </row>
    <row r="9394" spans="1:8" s="2" customFormat="1" x14ac:dyDescent="0.25">
      <c r="A9394" t="s">
        <v>179</v>
      </c>
      <c r="B9394"/>
      <c r="C9394" t="s">
        <v>816</v>
      </c>
      <c r="D9394"/>
      <c r="E9394" t="s">
        <v>6429</v>
      </c>
      <c r="F9394" s="67"/>
      <c r="G9394" s="67"/>
      <c r="H9394" s="67"/>
    </row>
    <row r="9395" spans="1:8" s="2" customFormat="1" x14ac:dyDescent="0.25">
      <c r="A9395" t="s">
        <v>179</v>
      </c>
      <c r="B9395"/>
      <c r="C9395" t="s">
        <v>816</v>
      </c>
      <c r="D9395"/>
      <c r="E9395" t="s">
        <v>10235</v>
      </c>
      <c r="F9395" s="67"/>
      <c r="G9395" s="67"/>
      <c r="H9395" s="67"/>
    </row>
    <row r="9396" spans="1:8" s="2" customFormat="1" x14ac:dyDescent="0.25">
      <c r="A9396" t="s">
        <v>179</v>
      </c>
      <c r="B9396"/>
      <c r="C9396" t="s">
        <v>816</v>
      </c>
      <c r="D9396"/>
      <c r="E9396" t="s">
        <v>10236</v>
      </c>
      <c r="F9396" s="67"/>
      <c r="G9396" s="67"/>
      <c r="H9396" s="67"/>
    </row>
    <row r="9397" spans="1:8" s="2" customFormat="1" x14ac:dyDescent="0.25">
      <c r="A9397" t="s">
        <v>179</v>
      </c>
      <c r="B9397"/>
      <c r="C9397" t="s">
        <v>816</v>
      </c>
      <c r="D9397"/>
      <c r="E9397" t="s">
        <v>10237</v>
      </c>
      <c r="F9397" s="67"/>
      <c r="G9397" s="67"/>
      <c r="H9397" s="67"/>
    </row>
    <row r="9398" spans="1:8" s="2" customFormat="1" x14ac:dyDescent="0.25">
      <c r="A9398" t="s">
        <v>179</v>
      </c>
      <c r="B9398"/>
      <c r="C9398" t="s">
        <v>816</v>
      </c>
      <c r="D9398"/>
      <c r="E9398" t="s">
        <v>10238</v>
      </c>
      <c r="F9398" s="67"/>
      <c r="G9398" s="67"/>
      <c r="H9398" s="67"/>
    </row>
    <row r="9399" spans="1:8" s="2" customFormat="1" x14ac:dyDescent="0.25">
      <c r="A9399" t="s">
        <v>179</v>
      </c>
      <c r="B9399"/>
      <c r="C9399" t="s">
        <v>816</v>
      </c>
      <c r="D9399"/>
      <c r="E9399" t="s">
        <v>10239</v>
      </c>
      <c r="F9399" s="67"/>
      <c r="G9399" s="67"/>
      <c r="H9399" s="67"/>
    </row>
    <row r="9400" spans="1:8" s="2" customFormat="1" x14ac:dyDescent="0.25">
      <c r="A9400" t="s">
        <v>179</v>
      </c>
      <c r="B9400"/>
      <c r="C9400" t="s">
        <v>816</v>
      </c>
      <c r="D9400"/>
      <c r="E9400" t="s">
        <v>10240</v>
      </c>
      <c r="F9400" s="67"/>
      <c r="G9400" s="67"/>
      <c r="H9400" s="67"/>
    </row>
    <row r="9401" spans="1:8" s="2" customFormat="1" x14ac:dyDescent="0.25">
      <c r="A9401" t="s">
        <v>179</v>
      </c>
      <c r="B9401"/>
      <c r="C9401" t="s">
        <v>816</v>
      </c>
      <c r="D9401"/>
      <c r="E9401" t="s">
        <v>10241</v>
      </c>
      <c r="F9401" s="67"/>
      <c r="G9401" s="67"/>
      <c r="H9401" s="67"/>
    </row>
    <row r="9402" spans="1:8" s="2" customFormat="1" x14ac:dyDescent="0.25">
      <c r="A9402" t="s">
        <v>179</v>
      </c>
      <c r="B9402"/>
      <c r="C9402" t="s">
        <v>10242</v>
      </c>
      <c r="D9402"/>
      <c r="E9402" t="s">
        <v>1853</v>
      </c>
      <c r="F9402" s="67"/>
      <c r="G9402" s="67"/>
      <c r="H9402" s="67"/>
    </row>
    <row r="9403" spans="1:8" s="2" customFormat="1" x14ac:dyDescent="0.25">
      <c r="A9403" t="s">
        <v>179</v>
      </c>
      <c r="B9403"/>
      <c r="C9403" t="s">
        <v>818</v>
      </c>
      <c r="D9403"/>
      <c r="E9403" t="s">
        <v>10243</v>
      </c>
      <c r="F9403" s="67"/>
      <c r="G9403" s="67"/>
      <c r="H9403" s="67"/>
    </row>
    <row r="9404" spans="1:8" s="2" customFormat="1" x14ac:dyDescent="0.25">
      <c r="A9404" t="s">
        <v>179</v>
      </c>
      <c r="B9404"/>
      <c r="C9404" t="s">
        <v>818</v>
      </c>
      <c r="D9404"/>
      <c r="E9404" t="s">
        <v>10244</v>
      </c>
      <c r="F9404" s="67"/>
      <c r="G9404" s="67"/>
      <c r="H9404" s="67"/>
    </row>
    <row r="9405" spans="1:8" s="2" customFormat="1" x14ac:dyDescent="0.25">
      <c r="A9405" t="s">
        <v>179</v>
      </c>
      <c r="B9405"/>
      <c r="C9405" t="s">
        <v>818</v>
      </c>
      <c r="D9405"/>
      <c r="E9405" t="s">
        <v>10245</v>
      </c>
      <c r="F9405" s="67"/>
      <c r="G9405" s="67"/>
      <c r="H9405" s="67"/>
    </row>
    <row r="9406" spans="1:8" s="2" customFormat="1" x14ac:dyDescent="0.25">
      <c r="A9406" t="s">
        <v>179</v>
      </c>
      <c r="B9406"/>
      <c r="C9406" t="s">
        <v>818</v>
      </c>
      <c r="D9406"/>
      <c r="E9406" t="s">
        <v>10246</v>
      </c>
      <c r="F9406" s="67"/>
      <c r="G9406" s="67"/>
      <c r="H9406" s="67"/>
    </row>
    <row r="9407" spans="1:8" s="2" customFormat="1" x14ac:dyDescent="0.25">
      <c r="A9407" t="s">
        <v>179</v>
      </c>
      <c r="B9407"/>
      <c r="C9407" t="s">
        <v>818</v>
      </c>
      <c r="D9407"/>
      <c r="E9407" t="s">
        <v>10247</v>
      </c>
      <c r="F9407" s="67"/>
      <c r="G9407" s="67"/>
      <c r="H9407" s="67"/>
    </row>
    <row r="9408" spans="1:8" s="2" customFormat="1" x14ac:dyDescent="0.25">
      <c r="A9408" t="s">
        <v>179</v>
      </c>
      <c r="B9408"/>
      <c r="C9408" t="s">
        <v>818</v>
      </c>
      <c r="D9408"/>
      <c r="E9408" t="s">
        <v>10248</v>
      </c>
      <c r="F9408" s="67"/>
      <c r="G9408" s="67"/>
      <c r="H9408" s="67"/>
    </row>
    <row r="9409" spans="1:8" s="2" customFormat="1" x14ac:dyDescent="0.25">
      <c r="A9409" t="s">
        <v>179</v>
      </c>
      <c r="B9409"/>
      <c r="C9409" t="s">
        <v>818</v>
      </c>
      <c r="D9409"/>
      <c r="E9409" t="s">
        <v>10249</v>
      </c>
      <c r="F9409" s="67"/>
      <c r="G9409" s="67"/>
      <c r="H9409" s="67"/>
    </row>
    <row r="9410" spans="1:8" s="2" customFormat="1" x14ac:dyDescent="0.25">
      <c r="A9410" t="s">
        <v>179</v>
      </c>
      <c r="B9410"/>
      <c r="C9410" t="s">
        <v>818</v>
      </c>
      <c r="D9410"/>
      <c r="E9410" t="s">
        <v>10250</v>
      </c>
      <c r="F9410" s="67"/>
      <c r="G9410" s="67"/>
      <c r="H9410" s="67"/>
    </row>
    <row r="9411" spans="1:8" s="2" customFormat="1" x14ac:dyDescent="0.25">
      <c r="A9411" t="s">
        <v>179</v>
      </c>
      <c r="B9411"/>
      <c r="C9411" t="s">
        <v>818</v>
      </c>
      <c r="D9411"/>
      <c r="E9411" t="s">
        <v>10251</v>
      </c>
      <c r="F9411" s="67"/>
      <c r="G9411" s="67"/>
      <c r="H9411" s="67"/>
    </row>
    <row r="9412" spans="1:8" s="2" customFormat="1" x14ac:dyDescent="0.25">
      <c r="A9412" t="s">
        <v>179</v>
      </c>
      <c r="B9412"/>
      <c r="C9412" t="s">
        <v>818</v>
      </c>
      <c r="D9412"/>
      <c r="E9412" t="s">
        <v>10252</v>
      </c>
      <c r="F9412" s="67"/>
      <c r="G9412" s="67"/>
      <c r="H9412" s="67"/>
    </row>
    <row r="9413" spans="1:8" s="2" customFormat="1" x14ac:dyDescent="0.25">
      <c r="A9413" t="s">
        <v>179</v>
      </c>
      <c r="B9413"/>
      <c r="C9413" t="s">
        <v>818</v>
      </c>
      <c r="D9413"/>
      <c r="E9413" t="s">
        <v>10253</v>
      </c>
      <c r="F9413" s="67"/>
      <c r="G9413" s="67"/>
      <c r="H9413" s="67"/>
    </row>
    <row r="9414" spans="1:8" s="2" customFormat="1" x14ac:dyDescent="0.25">
      <c r="A9414" t="s">
        <v>179</v>
      </c>
      <c r="B9414"/>
      <c r="C9414" t="s">
        <v>818</v>
      </c>
      <c r="D9414"/>
      <c r="E9414" t="s">
        <v>10254</v>
      </c>
      <c r="F9414" s="67"/>
      <c r="G9414" s="67"/>
      <c r="H9414" s="67"/>
    </row>
    <row r="9415" spans="1:8" s="2" customFormat="1" x14ac:dyDescent="0.25">
      <c r="A9415" t="s">
        <v>179</v>
      </c>
      <c r="B9415"/>
      <c r="C9415" t="s">
        <v>818</v>
      </c>
      <c r="D9415"/>
      <c r="E9415" t="s">
        <v>10255</v>
      </c>
      <c r="F9415" s="67"/>
      <c r="G9415" s="67"/>
      <c r="H9415" s="67"/>
    </row>
    <row r="9416" spans="1:8" s="2" customFormat="1" x14ac:dyDescent="0.25">
      <c r="A9416" t="s">
        <v>179</v>
      </c>
      <c r="B9416"/>
      <c r="C9416" t="s">
        <v>818</v>
      </c>
      <c r="D9416"/>
      <c r="E9416" t="s">
        <v>7154</v>
      </c>
      <c r="F9416" s="67"/>
      <c r="G9416" s="67"/>
      <c r="H9416" s="67"/>
    </row>
    <row r="9417" spans="1:8" s="2" customFormat="1" x14ac:dyDescent="0.25">
      <c r="A9417" t="s">
        <v>179</v>
      </c>
      <c r="B9417"/>
      <c r="C9417" t="s">
        <v>824</v>
      </c>
      <c r="D9417"/>
      <c r="E9417" t="s">
        <v>10256</v>
      </c>
      <c r="F9417" s="67"/>
      <c r="G9417" s="67"/>
      <c r="H9417" s="67"/>
    </row>
    <row r="9418" spans="1:8" s="2" customFormat="1" x14ac:dyDescent="0.25">
      <c r="A9418" t="s">
        <v>179</v>
      </c>
      <c r="B9418"/>
      <c r="C9418" t="s">
        <v>824</v>
      </c>
      <c r="D9418"/>
      <c r="E9418" t="s">
        <v>10257</v>
      </c>
      <c r="F9418" s="67"/>
      <c r="G9418" s="67"/>
      <c r="H9418" s="67"/>
    </row>
    <row r="9419" spans="1:8" s="2" customFormat="1" x14ac:dyDescent="0.25">
      <c r="A9419" t="s">
        <v>179</v>
      </c>
      <c r="B9419"/>
      <c r="C9419" t="s">
        <v>824</v>
      </c>
      <c r="D9419"/>
      <c r="E9419" t="s">
        <v>10258</v>
      </c>
      <c r="F9419" s="67"/>
      <c r="G9419" s="67"/>
      <c r="H9419" s="67"/>
    </row>
    <row r="9420" spans="1:8" s="2" customFormat="1" x14ac:dyDescent="0.25">
      <c r="A9420" t="s">
        <v>179</v>
      </c>
      <c r="B9420"/>
      <c r="C9420" t="s">
        <v>824</v>
      </c>
      <c r="D9420"/>
      <c r="E9420" t="s">
        <v>10259</v>
      </c>
      <c r="F9420" s="67"/>
      <c r="G9420" s="67"/>
      <c r="H9420" s="67"/>
    </row>
    <row r="9421" spans="1:8" s="2" customFormat="1" x14ac:dyDescent="0.25">
      <c r="A9421" t="s">
        <v>179</v>
      </c>
      <c r="B9421"/>
      <c r="C9421" t="s">
        <v>824</v>
      </c>
      <c r="D9421"/>
      <c r="E9421" t="s">
        <v>10260</v>
      </c>
      <c r="F9421" s="67"/>
      <c r="G9421" s="67"/>
      <c r="H9421" s="67"/>
    </row>
    <row r="9422" spans="1:8" s="2" customFormat="1" x14ac:dyDescent="0.25">
      <c r="A9422" t="s">
        <v>179</v>
      </c>
      <c r="B9422"/>
      <c r="C9422" t="s">
        <v>824</v>
      </c>
      <c r="D9422"/>
      <c r="E9422" t="s">
        <v>10261</v>
      </c>
      <c r="F9422" s="67"/>
      <c r="G9422" s="67"/>
      <c r="H9422" s="67"/>
    </row>
    <row r="9423" spans="1:8" s="2" customFormat="1" x14ac:dyDescent="0.25">
      <c r="A9423" t="s">
        <v>179</v>
      </c>
      <c r="B9423"/>
      <c r="C9423" t="s">
        <v>824</v>
      </c>
      <c r="D9423"/>
      <c r="E9423" t="s">
        <v>10262</v>
      </c>
      <c r="F9423" s="67"/>
      <c r="G9423" s="67"/>
      <c r="H9423" s="67"/>
    </row>
    <row r="9424" spans="1:8" s="2" customFormat="1" x14ac:dyDescent="0.25">
      <c r="A9424" t="s">
        <v>179</v>
      </c>
      <c r="B9424"/>
      <c r="C9424" t="s">
        <v>824</v>
      </c>
      <c r="D9424"/>
      <c r="E9424" t="s">
        <v>10263</v>
      </c>
      <c r="F9424" s="67"/>
      <c r="G9424" s="67"/>
      <c r="H9424" s="67"/>
    </row>
    <row r="9425" spans="1:8" s="2" customFormat="1" x14ac:dyDescent="0.25">
      <c r="A9425" t="s">
        <v>179</v>
      </c>
      <c r="B9425"/>
      <c r="C9425" t="s">
        <v>824</v>
      </c>
      <c r="D9425"/>
      <c r="E9425" t="s">
        <v>10264</v>
      </c>
      <c r="F9425" s="67"/>
      <c r="G9425" s="67"/>
      <c r="H9425" s="67"/>
    </row>
    <row r="9426" spans="1:8" s="2" customFormat="1" x14ac:dyDescent="0.25">
      <c r="A9426" t="s">
        <v>179</v>
      </c>
      <c r="B9426"/>
      <c r="C9426" t="s">
        <v>824</v>
      </c>
      <c r="D9426"/>
      <c r="E9426" t="s">
        <v>10265</v>
      </c>
      <c r="F9426" s="67"/>
      <c r="G9426" s="67"/>
      <c r="H9426" s="67"/>
    </row>
    <row r="9427" spans="1:8" s="2" customFormat="1" x14ac:dyDescent="0.25">
      <c r="A9427" t="s">
        <v>179</v>
      </c>
      <c r="B9427"/>
      <c r="C9427" t="s">
        <v>824</v>
      </c>
      <c r="D9427"/>
      <c r="E9427" t="s">
        <v>10266</v>
      </c>
      <c r="F9427" s="67"/>
      <c r="G9427" s="67"/>
      <c r="H9427" s="67"/>
    </row>
    <row r="9428" spans="1:8" s="2" customFormat="1" x14ac:dyDescent="0.25">
      <c r="A9428" t="s">
        <v>179</v>
      </c>
      <c r="B9428"/>
      <c r="C9428" t="s">
        <v>824</v>
      </c>
      <c r="D9428"/>
      <c r="E9428" t="s">
        <v>10267</v>
      </c>
      <c r="F9428" s="67"/>
      <c r="G9428" s="67"/>
      <c r="H9428" s="67"/>
    </row>
    <row r="9429" spans="1:8" s="2" customFormat="1" x14ac:dyDescent="0.25">
      <c r="A9429" t="s">
        <v>179</v>
      </c>
      <c r="B9429"/>
      <c r="C9429" t="s">
        <v>824</v>
      </c>
      <c r="D9429"/>
      <c r="E9429" t="s">
        <v>10268</v>
      </c>
      <c r="F9429" s="67"/>
      <c r="G9429" s="67"/>
      <c r="H9429" s="67"/>
    </row>
    <row r="9430" spans="1:8" s="2" customFormat="1" x14ac:dyDescent="0.25">
      <c r="A9430" t="s">
        <v>179</v>
      </c>
      <c r="B9430"/>
      <c r="C9430" t="s">
        <v>824</v>
      </c>
      <c r="D9430"/>
      <c r="E9430" t="s">
        <v>6044</v>
      </c>
      <c r="F9430" s="67"/>
      <c r="G9430" s="67"/>
      <c r="H9430" s="67"/>
    </row>
    <row r="9431" spans="1:8" s="2" customFormat="1" x14ac:dyDescent="0.25">
      <c r="A9431" t="s">
        <v>179</v>
      </c>
      <c r="B9431"/>
      <c r="C9431" t="s">
        <v>824</v>
      </c>
      <c r="D9431"/>
      <c r="E9431" t="s">
        <v>10269</v>
      </c>
      <c r="F9431" s="67"/>
      <c r="G9431" s="67"/>
      <c r="H9431" s="67"/>
    </row>
    <row r="9432" spans="1:8" s="2" customFormat="1" x14ac:dyDescent="0.25">
      <c r="A9432" t="s">
        <v>179</v>
      </c>
      <c r="B9432"/>
      <c r="C9432" t="s">
        <v>824</v>
      </c>
      <c r="D9432"/>
      <c r="E9432" t="s">
        <v>10270</v>
      </c>
      <c r="F9432" s="67"/>
      <c r="G9432" s="67"/>
      <c r="H9432" s="67"/>
    </row>
    <row r="9433" spans="1:8" s="2" customFormat="1" x14ac:dyDescent="0.25">
      <c r="A9433" t="s">
        <v>179</v>
      </c>
      <c r="B9433"/>
      <c r="C9433" t="s">
        <v>824</v>
      </c>
      <c r="D9433"/>
      <c r="E9433" t="s">
        <v>10271</v>
      </c>
      <c r="F9433" s="67"/>
      <c r="G9433" s="67"/>
      <c r="H9433" s="67"/>
    </row>
    <row r="9434" spans="1:8" s="2" customFormat="1" x14ac:dyDescent="0.25">
      <c r="A9434" t="s">
        <v>179</v>
      </c>
      <c r="B9434"/>
      <c r="C9434" t="s">
        <v>824</v>
      </c>
      <c r="D9434"/>
      <c r="E9434" t="s">
        <v>10272</v>
      </c>
      <c r="F9434" s="67"/>
      <c r="G9434" s="67"/>
      <c r="H9434" s="67"/>
    </row>
    <row r="9435" spans="1:8" s="2" customFormat="1" x14ac:dyDescent="0.25">
      <c r="A9435" t="s">
        <v>179</v>
      </c>
      <c r="B9435"/>
      <c r="C9435" t="s">
        <v>824</v>
      </c>
      <c r="D9435"/>
      <c r="E9435" t="s">
        <v>10273</v>
      </c>
      <c r="F9435" s="67"/>
      <c r="G9435" s="67"/>
      <c r="H9435" s="67"/>
    </row>
    <row r="9436" spans="1:8" s="2" customFormat="1" x14ac:dyDescent="0.25">
      <c r="A9436" t="s">
        <v>179</v>
      </c>
      <c r="B9436"/>
      <c r="C9436" t="s">
        <v>824</v>
      </c>
      <c r="D9436"/>
      <c r="E9436" t="s">
        <v>10274</v>
      </c>
      <c r="F9436" s="67"/>
      <c r="G9436" s="67"/>
      <c r="H9436" s="67"/>
    </row>
    <row r="9437" spans="1:8" s="2" customFormat="1" x14ac:dyDescent="0.25">
      <c r="A9437" t="s">
        <v>179</v>
      </c>
      <c r="B9437"/>
      <c r="C9437" t="s">
        <v>824</v>
      </c>
      <c r="D9437"/>
      <c r="E9437" t="s">
        <v>6164</v>
      </c>
      <c r="F9437" s="67"/>
      <c r="G9437" s="67"/>
      <c r="H9437" s="67"/>
    </row>
    <row r="9438" spans="1:8" s="2" customFormat="1" x14ac:dyDescent="0.25">
      <c r="A9438" t="s">
        <v>179</v>
      </c>
      <c r="B9438"/>
      <c r="C9438" t="s">
        <v>824</v>
      </c>
      <c r="D9438"/>
      <c r="E9438" t="s">
        <v>10275</v>
      </c>
      <c r="F9438" s="67"/>
      <c r="G9438" s="67"/>
      <c r="H9438" s="67"/>
    </row>
    <row r="9439" spans="1:8" s="2" customFormat="1" x14ac:dyDescent="0.25">
      <c r="A9439" t="s">
        <v>179</v>
      </c>
      <c r="B9439"/>
      <c r="C9439" t="s">
        <v>824</v>
      </c>
      <c r="D9439"/>
      <c r="E9439" t="s">
        <v>10276</v>
      </c>
      <c r="F9439" s="67"/>
      <c r="G9439" s="67"/>
      <c r="H9439" s="67"/>
    </row>
    <row r="9440" spans="1:8" s="2" customFormat="1" x14ac:dyDescent="0.25">
      <c r="A9440" t="s">
        <v>179</v>
      </c>
      <c r="B9440"/>
      <c r="C9440" t="s">
        <v>824</v>
      </c>
      <c r="D9440"/>
      <c r="E9440" t="s">
        <v>10277</v>
      </c>
      <c r="F9440" s="67"/>
      <c r="G9440" s="67"/>
      <c r="H9440" s="67"/>
    </row>
    <row r="9441" spans="1:8" s="2" customFormat="1" x14ac:dyDescent="0.25">
      <c r="A9441" t="s">
        <v>179</v>
      </c>
      <c r="B9441"/>
      <c r="C9441" t="s">
        <v>824</v>
      </c>
      <c r="D9441"/>
      <c r="E9441" t="s">
        <v>9996</v>
      </c>
      <c r="F9441" s="67"/>
      <c r="G9441" s="67"/>
      <c r="H9441" s="67"/>
    </row>
    <row r="9442" spans="1:8" s="2" customFormat="1" x14ac:dyDescent="0.25">
      <c r="A9442" t="s">
        <v>179</v>
      </c>
      <c r="B9442"/>
      <c r="C9442" t="s">
        <v>824</v>
      </c>
      <c r="D9442"/>
      <c r="E9442" t="s">
        <v>1944</v>
      </c>
      <c r="F9442" s="67"/>
      <c r="G9442" s="67"/>
      <c r="H9442" s="67"/>
    </row>
    <row r="9443" spans="1:8" s="2" customFormat="1" x14ac:dyDescent="0.25">
      <c r="A9443" t="s">
        <v>179</v>
      </c>
      <c r="B9443"/>
      <c r="C9443" t="s">
        <v>824</v>
      </c>
      <c r="D9443"/>
      <c r="E9443" t="s">
        <v>10278</v>
      </c>
      <c r="F9443" s="67"/>
      <c r="G9443" s="67"/>
      <c r="H9443" s="67"/>
    </row>
    <row r="9444" spans="1:8" s="2" customFormat="1" x14ac:dyDescent="0.25">
      <c r="A9444" t="s">
        <v>179</v>
      </c>
      <c r="B9444"/>
      <c r="C9444" t="s">
        <v>826</v>
      </c>
      <c r="D9444"/>
      <c r="E9444" t="s">
        <v>10279</v>
      </c>
      <c r="F9444" s="67"/>
      <c r="G9444" s="67"/>
      <c r="H9444" s="67"/>
    </row>
    <row r="9445" spans="1:8" s="2" customFormat="1" x14ac:dyDescent="0.25">
      <c r="A9445" t="s">
        <v>179</v>
      </c>
      <c r="B9445"/>
      <c r="C9445" t="s">
        <v>826</v>
      </c>
      <c r="D9445"/>
      <c r="E9445" t="s">
        <v>10280</v>
      </c>
      <c r="F9445" s="67"/>
      <c r="G9445" s="67"/>
      <c r="H9445" s="67"/>
    </row>
    <row r="9446" spans="1:8" s="2" customFormat="1" x14ac:dyDescent="0.25">
      <c r="A9446" t="s">
        <v>179</v>
      </c>
      <c r="B9446"/>
      <c r="C9446" t="s">
        <v>826</v>
      </c>
      <c r="D9446"/>
      <c r="E9446" t="s">
        <v>10281</v>
      </c>
      <c r="F9446" s="67"/>
      <c r="G9446" s="67"/>
      <c r="H9446" s="67"/>
    </row>
    <row r="9447" spans="1:8" s="2" customFormat="1" x14ac:dyDescent="0.25">
      <c r="A9447" t="s">
        <v>179</v>
      </c>
      <c r="B9447"/>
      <c r="C9447" t="s">
        <v>826</v>
      </c>
      <c r="D9447"/>
      <c r="E9447" t="s">
        <v>10282</v>
      </c>
      <c r="F9447" s="67"/>
      <c r="G9447" s="67"/>
      <c r="H9447" s="67"/>
    </row>
    <row r="9448" spans="1:8" s="2" customFormat="1" x14ac:dyDescent="0.25">
      <c r="A9448" t="s">
        <v>179</v>
      </c>
      <c r="B9448"/>
      <c r="C9448" t="s">
        <v>826</v>
      </c>
      <c r="D9448"/>
      <c r="E9448" t="s">
        <v>10283</v>
      </c>
      <c r="F9448" s="67"/>
      <c r="G9448" s="67"/>
      <c r="H9448" s="67"/>
    </row>
    <row r="9449" spans="1:8" s="2" customFormat="1" x14ac:dyDescent="0.25">
      <c r="A9449" t="s">
        <v>179</v>
      </c>
      <c r="B9449"/>
      <c r="C9449" t="s">
        <v>826</v>
      </c>
      <c r="D9449"/>
      <c r="E9449" t="s">
        <v>10284</v>
      </c>
      <c r="F9449" s="67"/>
      <c r="G9449" s="67"/>
      <c r="H9449" s="67"/>
    </row>
    <row r="9450" spans="1:8" s="2" customFormat="1" x14ac:dyDescent="0.25">
      <c r="A9450" t="s">
        <v>179</v>
      </c>
      <c r="B9450"/>
      <c r="C9450" t="s">
        <v>826</v>
      </c>
      <c r="D9450"/>
      <c r="E9450" t="s">
        <v>10285</v>
      </c>
      <c r="F9450" s="67"/>
      <c r="G9450" s="67"/>
      <c r="H9450" s="67"/>
    </row>
    <row r="9451" spans="1:8" s="2" customFormat="1" x14ac:dyDescent="0.25">
      <c r="A9451" t="s">
        <v>179</v>
      </c>
      <c r="B9451"/>
      <c r="C9451" t="s">
        <v>826</v>
      </c>
      <c r="D9451"/>
      <c r="E9451" t="s">
        <v>10286</v>
      </c>
      <c r="F9451" s="67"/>
      <c r="G9451" s="67"/>
      <c r="H9451" s="67"/>
    </row>
    <row r="9452" spans="1:8" s="2" customFormat="1" x14ac:dyDescent="0.25">
      <c r="A9452" t="s">
        <v>179</v>
      </c>
      <c r="B9452"/>
      <c r="C9452" t="s">
        <v>826</v>
      </c>
      <c r="D9452"/>
      <c r="E9452" t="s">
        <v>10287</v>
      </c>
      <c r="F9452" s="67"/>
      <c r="G9452" s="67"/>
      <c r="H9452" s="67"/>
    </row>
    <row r="9453" spans="1:8" s="2" customFormat="1" x14ac:dyDescent="0.25">
      <c r="A9453" t="s">
        <v>179</v>
      </c>
      <c r="B9453"/>
      <c r="C9453" t="s">
        <v>826</v>
      </c>
      <c r="D9453"/>
      <c r="E9453" t="s">
        <v>10288</v>
      </c>
      <c r="F9453" s="67"/>
      <c r="G9453" s="67"/>
      <c r="H9453" s="67"/>
    </row>
    <row r="9454" spans="1:8" s="2" customFormat="1" x14ac:dyDescent="0.25">
      <c r="A9454" t="s">
        <v>179</v>
      </c>
      <c r="B9454"/>
      <c r="C9454" t="s">
        <v>826</v>
      </c>
      <c r="D9454"/>
      <c r="E9454" t="s">
        <v>10289</v>
      </c>
      <c r="F9454" s="67"/>
      <c r="G9454" s="67"/>
      <c r="H9454" s="67"/>
    </row>
    <row r="9455" spans="1:8" s="2" customFormat="1" x14ac:dyDescent="0.25">
      <c r="A9455" t="s">
        <v>179</v>
      </c>
      <c r="B9455"/>
      <c r="C9455" t="s">
        <v>826</v>
      </c>
      <c r="D9455"/>
      <c r="E9455" t="s">
        <v>10290</v>
      </c>
      <c r="F9455" s="67"/>
      <c r="G9455" s="67"/>
      <c r="H9455" s="67"/>
    </row>
    <row r="9456" spans="1:8" s="2" customFormat="1" x14ac:dyDescent="0.25">
      <c r="A9456" t="s">
        <v>179</v>
      </c>
      <c r="B9456"/>
      <c r="C9456" t="s">
        <v>826</v>
      </c>
      <c r="D9456"/>
      <c r="E9456" t="s">
        <v>10291</v>
      </c>
      <c r="F9456" s="67"/>
      <c r="G9456" s="67"/>
      <c r="H9456" s="67"/>
    </row>
    <row r="9457" spans="1:8" s="2" customFormat="1" x14ac:dyDescent="0.25">
      <c r="A9457" t="s">
        <v>179</v>
      </c>
      <c r="B9457"/>
      <c r="C9457" t="s">
        <v>826</v>
      </c>
      <c r="D9457"/>
      <c r="E9457" t="s">
        <v>10292</v>
      </c>
      <c r="F9457" s="67"/>
      <c r="G9457" s="67"/>
      <c r="H9457" s="67"/>
    </row>
    <row r="9458" spans="1:8" s="2" customFormat="1" x14ac:dyDescent="0.25">
      <c r="A9458" t="s">
        <v>179</v>
      </c>
      <c r="B9458"/>
      <c r="C9458" t="s">
        <v>826</v>
      </c>
      <c r="D9458"/>
      <c r="E9458" t="s">
        <v>10293</v>
      </c>
      <c r="F9458" s="67"/>
      <c r="G9458" s="67"/>
      <c r="H9458" s="67"/>
    </row>
    <row r="9459" spans="1:8" s="2" customFormat="1" x14ac:dyDescent="0.25">
      <c r="A9459" t="s">
        <v>179</v>
      </c>
      <c r="B9459"/>
      <c r="C9459" t="s">
        <v>826</v>
      </c>
      <c r="D9459"/>
      <c r="E9459" t="s">
        <v>10294</v>
      </c>
      <c r="F9459" s="67"/>
      <c r="G9459" s="67"/>
      <c r="H9459" s="67"/>
    </row>
    <row r="9460" spans="1:8" s="2" customFormat="1" x14ac:dyDescent="0.25">
      <c r="A9460" t="s">
        <v>179</v>
      </c>
      <c r="B9460"/>
      <c r="C9460" t="s">
        <v>826</v>
      </c>
      <c r="D9460"/>
      <c r="E9460" t="s">
        <v>10295</v>
      </c>
      <c r="F9460" s="67"/>
      <c r="G9460" s="67"/>
      <c r="H9460" s="67"/>
    </row>
    <row r="9461" spans="1:8" s="2" customFormat="1" x14ac:dyDescent="0.25">
      <c r="A9461" t="s">
        <v>179</v>
      </c>
      <c r="B9461"/>
      <c r="C9461" t="s">
        <v>826</v>
      </c>
      <c r="D9461"/>
      <c r="E9461" t="s">
        <v>10296</v>
      </c>
      <c r="F9461" s="67"/>
      <c r="G9461" s="67"/>
      <c r="H9461" s="67"/>
    </row>
    <row r="9462" spans="1:8" s="2" customFormat="1" x14ac:dyDescent="0.25">
      <c r="A9462" t="s">
        <v>179</v>
      </c>
      <c r="B9462"/>
      <c r="C9462" t="s">
        <v>826</v>
      </c>
      <c r="D9462"/>
      <c r="E9462" t="s">
        <v>10297</v>
      </c>
      <c r="F9462" s="67"/>
      <c r="G9462" s="67"/>
      <c r="H9462" s="67"/>
    </row>
    <row r="9463" spans="1:8" s="2" customFormat="1" x14ac:dyDescent="0.25">
      <c r="A9463" t="s">
        <v>179</v>
      </c>
      <c r="B9463"/>
      <c r="C9463" t="s">
        <v>826</v>
      </c>
      <c r="D9463"/>
      <c r="E9463" t="s">
        <v>10298</v>
      </c>
      <c r="F9463" s="67"/>
      <c r="G9463" s="67"/>
      <c r="H9463" s="67"/>
    </row>
    <row r="9464" spans="1:8" s="2" customFormat="1" x14ac:dyDescent="0.25">
      <c r="A9464" t="s">
        <v>179</v>
      </c>
      <c r="B9464"/>
      <c r="C9464" t="s">
        <v>826</v>
      </c>
      <c r="D9464"/>
      <c r="E9464" t="s">
        <v>10299</v>
      </c>
      <c r="F9464" s="67"/>
      <c r="G9464" s="67"/>
      <c r="H9464" s="67"/>
    </row>
    <row r="9465" spans="1:8" s="2" customFormat="1" x14ac:dyDescent="0.25">
      <c r="A9465" t="s">
        <v>179</v>
      </c>
      <c r="B9465"/>
      <c r="C9465" t="s">
        <v>826</v>
      </c>
      <c r="D9465"/>
      <c r="E9465" t="s">
        <v>10300</v>
      </c>
      <c r="F9465" s="67"/>
      <c r="G9465" s="67"/>
      <c r="H9465" s="67"/>
    </row>
    <row r="9466" spans="1:8" s="2" customFormat="1" x14ac:dyDescent="0.25">
      <c r="A9466" t="s">
        <v>179</v>
      </c>
      <c r="B9466"/>
      <c r="C9466" t="s">
        <v>826</v>
      </c>
      <c r="D9466"/>
      <c r="E9466" t="s">
        <v>10301</v>
      </c>
      <c r="F9466" s="67"/>
      <c r="G9466" s="67"/>
      <c r="H9466" s="67"/>
    </row>
    <row r="9467" spans="1:8" s="2" customFormat="1" x14ac:dyDescent="0.25">
      <c r="A9467" t="s">
        <v>179</v>
      </c>
      <c r="B9467"/>
      <c r="C9467" t="s">
        <v>826</v>
      </c>
      <c r="D9467"/>
      <c r="E9467" t="s">
        <v>10302</v>
      </c>
      <c r="F9467" s="67"/>
      <c r="G9467" s="67"/>
      <c r="H9467" s="67"/>
    </row>
    <row r="9468" spans="1:8" s="2" customFormat="1" x14ac:dyDescent="0.25">
      <c r="A9468" t="s">
        <v>179</v>
      </c>
      <c r="B9468"/>
      <c r="C9468" t="s">
        <v>826</v>
      </c>
      <c r="D9468"/>
      <c r="E9468" t="s">
        <v>10303</v>
      </c>
      <c r="F9468" s="67"/>
      <c r="G9468" s="67"/>
      <c r="H9468" s="67"/>
    </row>
    <row r="9469" spans="1:8" s="2" customFormat="1" x14ac:dyDescent="0.25">
      <c r="A9469" t="s">
        <v>179</v>
      </c>
      <c r="B9469"/>
      <c r="C9469" t="s">
        <v>826</v>
      </c>
      <c r="D9469"/>
      <c r="E9469" t="s">
        <v>10304</v>
      </c>
      <c r="F9469" s="67"/>
      <c r="G9469" s="67"/>
      <c r="H9469" s="67"/>
    </row>
    <row r="9470" spans="1:8" s="2" customFormat="1" x14ac:dyDescent="0.25">
      <c r="A9470" t="s">
        <v>179</v>
      </c>
      <c r="B9470"/>
      <c r="C9470" t="s">
        <v>826</v>
      </c>
      <c r="D9470"/>
      <c r="E9470" t="s">
        <v>10305</v>
      </c>
      <c r="F9470" s="67"/>
      <c r="G9470" s="67"/>
      <c r="H9470" s="67"/>
    </row>
    <row r="9471" spans="1:8" s="2" customFormat="1" x14ac:dyDescent="0.25">
      <c r="A9471" t="s">
        <v>179</v>
      </c>
      <c r="B9471"/>
      <c r="C9471" t="s">
        <v>826</v>
      </c>
      <c r="D9471"/>
      <c r="E9471" t="s">
        <v>10306</v>
      </c>
      <c r="F9471" s="67"/>
      <c r="G9471" s="67"/>
      <c r="H9471" s="67"/>
    </row>
    <row r="9472" spans="1:8" s="2" customFormat="1" x14ac:dyDescent="0.25">
      <c r="A9472" t="s">
        <v>179</v>
      </c>
      <c r="B9472"/>
      <c r="C9472" t="s">
        <v>826</v>
      </c>
      <c r="D9472"/>
      <c r="E9472" t="s">
        <v>10307</v>
      </c>
      <c r="F9472" s="67"/>
      <c r="G9472" s="67"/>
      <c r="H9472" s="67"/>
    </row>
    <row r="9473" spans="1:8" s="2" customFormat="1" x14ac:dyDescent="0.25">
      <c r="A9473" t="s">
        <v>179</v>
      </c>
      <c r="B9473"/>
      <c r="C9473" t="s">
        <v>826</v>
      </c>
      <c r="D9473"/>
      <c r="E9473" t="s">
        <v>10308</v>
      </c>
      <c r="F9473" s="67"/>
      <c r="G9473" s="67"/>
      <c r="H9473" s="67"/>
    </row>
    <row r="9474" spans="1:8" s="2" customFormat="1" x14ac:dyDescent="0.25">
      <c r="A9474" t="s">
        <v>179</v>
      </c>
      <c r="B9474"/>
      <c r="C9474" t="s">
        <v>826</v>
      </c>
      <c r="D9474"/>
      <c r="E9474" t="s">
        <v>10309</v>
      </c>
      <c r="F9474" s="67"/>
      <c r="G9474" s="67"/>
      <c r="H9474" s="67"/>
    </row>
    <row r="9475" spans="1:8" s="2" customFormat="1" x14ac:dyDescent="0.25">
      <c r="A9475" t="s">
        <v>179</v>
      </c>
      <c r="B9475"/>
      <c r="C9475" t="s">
        <v>826</v>
      </c>
      <c r="D9475"/>
      <c r="E9475" t="s">
        <v>10310</v>
      </c>
      <c r="F9475" s="67"/>
      <c r="G9475" s="67"/>
      <c r="H9475" s="67"/>
    </row>
    <row r="9476" spans="1:8" s="2" customFormat="1" x14ac:dyDescent="0.25">
      <c r="A9476" t="s">
        <v>179</v>
      </c>
      <c r="B9476"/>
      <c r="C9476" t="s">
        <v>826</v>
      </c>
      <c r="D9476"/>
      <c r="E9476" t="s">
        <v>10311</v>
      </c>
      <c r="F9476" s="67"/>
      <c r="G9476" s="67"/>
      <c r="H9476" s="67"/>
    </row>
    <row r="9477" spans="1:8" s="2" customFormat="1" x14ac:dyDescent="0.25">
      <c r="A9477" t="s">
        <v>179</v>
      </c>
      <c r="B9477"/>
      <c r="C9477" t="s">
        <v>826</v>
      </c>
      <c r="D9477"/>
      <c r="E9477" t="s">
        <v>10312</v>
      </c>
      <c r="F9477" s="67"/>
      <c r="G9477" s="67"/>
      <c r="H9477" s="67"/>
    </row>
    <row r="9478" spans="1:8" s="2" customFormat="1" x14ac:dyDescent="0.25">
      <c r="A9478" t="s">
        <v>179</v>
      </c>
      <c r="B9478"/>
      <c r="C9478" t="s">
        <v>826</v>
      </c>
      <c r="D9478"/>
      <c r="E9478" t="s">
        <v>10313</v>
      </c>
      <c r="F9478" s="67"/>
      <c r="G9478" s="67"/>
      <c r="H9478" s="67"/>
    </row>
    <row r="9479" spans="1:8" s="2" customFormat="1" x14ac:dyDescent="0.25">
      <c r="A9479" t="s">
        <v>179</v>
      </c>
      <c r="B9479"/>
      <c r="C9479" t="s">
        <v>826</v>
      </c>
      <c r="D9479"/>
      <c r="E9479" t="s">
        <v>10314</v>
      </c>
      <c r="F9479" s="67"/>
      <c r="G9479" s="67"/>
      <c r="H9479" s="67"/>
    </row>
    <row r="9480" spans="1:8" s="2" customFormat="1" x14ac:dyDescent="0.25">
      <c r="A9480" t="s">
        <v>179</v>
      </c>
      <c r="B9480"/>
      <c r="C9480" t="s">
        <v>826</v>
      </c>
      <c r="D9480"/>
      <c r="E9480" t="s">
        <v>10315</v>
      </c>
      <c r="F9480" s="67"/>
      <c r="G9480" s="67"/>
      <c r="H9480" s="67"/>
    </row>
    <row r="9481" spans="1:8" s="2" customFormat="1" x14ac:dyDescent="0.25">
      <c r="A9481" t="s">
        <v>179</v>
      </c>
      <c r="B9481"/>
      <c r="C9481" t="s">
        <v>826</v>
      </c>
      <c r="D9481"/>
      <c r="E9481" t="s">
        <v>10316</v>
      </c>
      <c r="F9481" s="67"/>
      <c r="G9481" s="67"/>
      <c r="H9481" s="67"/>
    </row>
    <row r="9482" spans="1:8" s="2" customFormat="1" x14ac:dyDescent="0.25">
      <c r="A9482" t="s">
        <v>179</v>
      </c>
      <c r="B9482"/>
      <c r="C9482" t="s">
        <v>826</v>
      </c>
      <c r="D9482"/>
      <c r="E9482" t="s">
        <v>10317</v>
      </c>
      <c r="F9482" s="67"/>
      <c r="G9482" s="67"/>
      <c r="H9482" s="67"/>
    </row>
    <row r="9483" spans="1:8" s="2" customFormat="1" x14ac:dyDescent="0.25">
      <c r="A9483" t="s">
        <v>179</v>
      </c>
      <c r="B9483"/>
      <c r="C9483" t="s">
        <v>826</v>
      </c>
      <c r="D9483"/>
      <c r="E9483" t="s">
        <v>10318</v>
      </c>
      <c r="F9483" s="67"/>
      <c r="G9483" s="67"/>
      <c r="H9483" s="67"/>
    </row>
    <row r="9484" spans="1:8" s="2" customFormat="1" x14ac:dyDescent="0.25">
      <c r="A9484" t="s">
        <v>179</v>
      </c>
      <c r="B9484"/>
      <c r="C9484" t="s">
        <v>826</v>
      </c>
      <c r="D9484"/>
      <c r="E9484" t="s">
        <v>10319</v>
      </c>
      <c r="F9484" s="67"/>
      <c r="G9484" s="67"/>
      <c r="H9484" s="67"/>
    </row>
    <row r="9485" spans="1:8" s="2" customFormat="1" x14ac:dyDescent="0.25">
      <c r="A9485" t="s">
        <v>179</v>
      </c>
      <c r="B9485"/>
      <c r="C9485" t="s">
        <v>826</v>
      </c>
      <c r="D9485"/>
      <c r="E9485" t="s">
        <v>10320</v>
      </c>
      <c r="F9485" s="67"/>
      <c r="G9485" s="67"/>
      <c r="H9485" s="67"/>
    </row>
    <row r="9486" spans="1:8" s="2" customFormat="1" x14ac:dyDescent="0.25">
      <c r="A9486" t="s">
        <v>179</v>
      </c>
      <c r="B9486"/>
      <c r="C9486" t="s">
        <v>826</v>
      </c>
      <c r="D9486"/>
      <c r="E9486" t="s">
        <v>10321</v>
      </c>
      <c r="F9486" s="67"/>
      <c r="G9486" s="67"/>
      <c r="H9486" s="67"/>
    </row>
    <row r="9487" spans="1:8" s="2" customFormat="1" x14ac:dyDescent="0.25">
      <c r="A9487" t="s">
        <v>179</v>
      </c>
      <c r="B9487"/>
      <c r="C9487" t="s">
        <v>826</v>
      </c>
      <c r="D9487"/>
      <c r="E9487" t="s">
        <v>10322</v>
      </c>
      <c r="F9487" s="67"/>
      <c r="G9487" s="67"/>
      <c r="H9487" s="67"/>
    </row>
    <row r="9488" spans="1:8" s="2" customFormat="1" x14ac:dyDescent="0.25">
      <c r="A9488" t="s">
        <v>179</v>
      </c>
      <c r="B9488"/>
      <c r="C9488" t="s">
        <v>826</v>
      </c>
      <c r="D9488"/>
      <c r="E9488" t="s">
        <v>8580</v>
      </c>
      <c r="F9488" s="67"/>
      <c r="G9488" s="67"/>
      <c r="H9488" s="67"/>
    </row>
    <row r="9489" spans="1:8" s="2" customFormat="1" x14ac:dyDescent="0.25">
      <c r="A9489" t="s">
        <v>179</v>
      </c>
      <c r="B9489"/>
      <c r="C9489" t="s">
        <v>826</v>
      </c>
      <c r="D9489"/>
      <c r="E9489" t="s">
        <v>10323</v>
      </c>
      <c r="F9489" s="67"/>
      <c r="G9489" s="67"/>
      <c r="H9489" s="67"/>
    </row>
    <row r="9490" spans="1:8" s="2" customFormat="1" x14ac:dyDescent="0.25">
      <c r="A9490" t="s">
        <v>179</v>
      </c>
      <c r="B9490"/>
      <c r="C9490" t="s">
        <v>826</v>
      </c>
      <c r="D9490"/>
      <c r="E9490" t="s">
        <v>10324</v>
      </c>
      <c r="F9490" s="67"/>
      <c r="G9490" s="67"/>
      <c r="H9490" s="67"/>
    </row>
    <row r="9491" spans="1:8" s="2" customFormat="1" x14ac:dyDescent="0.25">
      <c r="A9491" t="s">
        <v>179</v>
      </c>
      <c r="B9491"/>
      <c r="C9491" t="s">
        <v>826</v>
      </c>
      <c r="D9491"/>
      <c r="E9491" t="s">
        <v>10325</v>
      </c>
      <c r="F9491" s="67"/>
      <c r="G9491" s="67"/>
      <c r="H9491" s="67"/>
    </row>
    <row r="9492" spans="1:8" s="2" customFormat="1" x14ac:dyDescent="0.25">
      <c r="A9492" t="s">
        <v>179</v>
      </c>
      <c r="B9492"/>
      <c r="C9492" t="s">
        <v>826</v>
      </c>
      <c r="D9492"/>
      <c r="E9492" t="s">
        <v>10326</v>
      </c>
      <c r="F9492" s="67"/>
      <c r="G9492" s="67"/>
      <c r="H9492" s="67"/>
    </row>
    <row r="9493" spans="1:8" s="2" customFormat="1" x14ac:dyDescent="0.25">
      <c r="A9493" t="s">
        <v>179</v>
      </c>
      <c r="B9493"/>
      <c r="C9493" t="s">
        <v>826</v>
      </c>
      <c r="D9493"/>
      <c r="E9493" t="s">
        <v>10327</v>
      </c>
      <c r="F9493" s="67"/>
      <c r="G9493" s="67"/>
      <c r="H9493" s="67"/>
    </row>
    <row r="9494" spans="1:8" s="2" customFormat="1" x14ac:dyDescent="0.25">
      <c r="A9494" t="s">
        <v>179</v>
      </c>
      <c r="B9494"/>
      <c r="C9494" t="s">
        <v>828</v>
      </c>
      <c r="D9494" t="s">
        <v>10328</v>
      </c>
      <c r="E9494" t="s">
        <v>10329</v>
      </c>
      <c r="F9494" s="67"/>
      <c r="G9494" s="67"/>
      <c r="H9494" s="67"/>
    </row>
    <row r="9495" spans="1:8" s="2" customFormat="1" x14ac:dyDescent="0.25">
      <c r="A9495" t="s">
        <v>179</v>
      </c>
      <c r="B9495"/>
      <c r="C9495" t="s">
        <v>828</v>
      </c>
      <c r="D9495" t="s">
        <v>10328</v>
      </c>
      <c r="E9495" t="s">
        <v>10330</v>
      </c>
      <c r="F9495" s="67"/>
      <c r="G9495" s="67"/>
      <c r="H9495" s="67"/>
    </row>
    <row r="9496" spans="1:8" s="2" customFormat="1" x14ac:dyDescent="0.25">
      <c r="A9496" t="s">
        <v>179</v>
      </c>
      <c r="B9496"/>
      <c r="C9496" t="s">
        <v>828</v>
      </c>
      <c r="D9496" t="s">
        <v>10328</v>
      </c>
      <c r="E9496" t="s">
        <v>10331</v>
      </c>
      <c r="F9496" s="67"/>
      <c r="G9496" s="67"/>
      <c r="H9496" s="67"/>
    </row>
    <row r="9497" spans="1:8" s="2" customFormat="1" x14ac:dyDescent="0.25">
      <c r="A9497" t="s">
        <v>179</v>
      </c>
      <c r="B9497"/>
      <c r="C9497" t="s">
        <v>828</v>
      </c>
      <c r="D9497" t="s">
        <v>10328</v>
      </c>
      <c r="E9497" t="s">
        <v>10332</v>
      </c>
      <c r="F9497" s="67"/>
      <c r="G9497" s="67"/>
      <c r="H9497" s="67"/>
    </row>
    <row r="9498" spans="1:8" s="2" customFormat="1" x14ac:dyDescent="0.25">
      <c r="A9498" t="s">
        <v>179</v>
      </c>
      <c r="B9498"/>
      <c r="C9498" t="s">
        <v>828</v>
      </c>
      <c r="D9498"/>
      <c r="E9498" t="s">
        <v>650</v>
      </c>
      <c r="F9498" s="67"/>
      <c r="G9498" s="67"/>
      <c r="H9498" s="67"/>
    </row>
    <row r="9499" spans="1:8" s="2" customFormat="1" x14ac:dyDescent="0.25">
      <c r="A9499" t="s">
        <v>179</v>
      </c>
      <c r="B9499"/>
      <c r="C9499" t="s">
        <v>828</v>
      </c>
      <c r="D9499"/>
      <c r="E9499" t="s">
        <v>10333</v>
      </c>
      <c r="F9499" s="67"/>
      <c r="G9499" s="67"/>
      <c r="H9499" s="67"/>
    </row>
    <row r="9500" spans="1:8" s="2" customFormat="1" x14ac:dyDescent="0.25">
      <c r="A9500" t="s">
        <v>179</v>
      </c>
      <c r="B9500"/>
      <c r="C9500" t="s">
        <v>828</v>
      </c>
      <c r="D9500"/>
      <c r="E9500" t="s">
        <v>10334</v>
      </c>
      <c r="F9500" s="67"/>
      <c r="G9500" s="67"/>
      <c r="H9500" s="67"/>
    </row>
    <row r="9501" spans="1:8" s="2" customFormat="1" x14ac:dyDescent="0.25">
      <c r="A9501" t="s">
        <v>179</v>
      </c>
      <c r="B9501"/>
      <c r="C9501" t="s">
        <v>828</v>
      </c>
      <c r="D9501"/>
      <c r="E9501" t="s">
        <v>10335</v>
      </c>
      <c r="F9501" s="67"/>
      <c r="G9501" s="67"/>
      <c r="H9501" s="67"/>
    </row>
    <row r="9502" spans="1:8" s="2" customFormat="1" x14ac:dyDescent="0.25">
      <c r="A9502" t="s">
        <v>179</v>
      </c>
      <c r="B9502"/>
      <c r="C9502" t="s">
        <v>828</v>
      </c>
      <c r="D9502"/>
      <c r="E9502" t="s">
        <v>10336</v>
      </c>
      <c r="F9502" s="67"/>
      <c r="G9502" s="67"/>
      <c r="H9502" s="67"/>
    </row>
    <row r="9503" spans="1:8" s="2" customFormat="1" x14ac:dyDescent="0.25">
      <c r="A9503" t="s">
        <v>179</v>
      </c>
      <c r="B9503"/>
      <c r="C9503" t="s">
        <v>828</v>
      </c>
      <c r="D9503"/>
      <c r="E9503" t="s">
        <v>10337</v>
      </c>
      <c r="F9503" s="67"/>
      <c r="G9503" s="67"/>
      <c r="H9503" s="67"/>
    </row>
    <row r="9504" spans="1:8" s="2" customFormat="1" x14ac:dyDescent="0.25">
      <c r="A9504" t="s">
        <v>179</v>
      </c>
      <c r="B9504"/>
      <c r="C9504" t="s">
        <v>828</v>
      </c>
      <c r="D9504"/>
      <c r="E9504" t="s">
        <v>10338</v>
      </c>
      <c r="F9504" s="67"/>
      <c r="G9504" s="67"/>
      <c r="H9504" s="67"/>
    </row>
    <row r="9505" spans="1:8" s="2" customFormat="1" x14ac:dyDescent="0.25">
      <c r="A9505" t="s">
        <v>179</v>
      </c>
      <c r="B9505"/>
      <c r="C9505" t="s">
        <v>828</v>
      </c>
      <c r="D9505"/>
      <c r="E9505" t="s">
        <v>10339</v>
      </c>
      <c r="F9505" s="67"/>
      <c r="G9505" s="67"/>
      <c r="H9505" s="67"/>
    </row>
    <row r="9506" spans="1:8" s="2" customFormat="1" x14ac:dyDescent="0.25">
      <c r="A9506" t="s">
        <v>179</v>
      </c>
      <c r="B9506"/>
      <c r="C9506" t="s">
        <v>828</v>
      </c>
      <c r="D9506"/>
      <c r="E9506" t="s">
        <v>10340</v>
      </c>
      <c r="F9506" s="67"/>
      <c r="G9506" s="67"/>
      <c r="H9506" s="67"/>
    </row>
    <row r="9507" spans="1:8" s="2" customFormat="1" x14ac:dyDescent="0.25">
      <c r="A9507" t="s">
        <v>179</v>
      </c>
      <c r="B9507"/>
      <c r="C9507" t="s">
        <v>828</v>
      </c>
      <c r="D9507"/>
      <c r="E9507" t="s">
        <v>10341</v>
      </c>
      <c r="F9507" s="67"/>
      <c r="G9507" s="67"/>
      <c r="H9507" s="67"/>
    </row>
    <row r="9508" spans="1:8" s="2" customFormat="1" x14ac:dyDescent="0.25">
      <c r="A9508" t="s">
        <v>179</v>
      </c>
      <c r="B9508"/>
      <c r="C9508" t="s">
        <v>828</v>
      </c>
      <c r="D9508"/>
      <c r="E9508" t="s">
        <v>10342</v>
      </c>
      <c r="F9508" s="67"/>
      <c r="G9508" s="67"/>
      <c r="H9508" s="67"/>
    </row>
    <row r="9509" spans="1:8" s="2" customFormat="1" x14ac:dyDescent="0.25">
      <c r="A9509" t="s">
        <v>179</v>
      </c>
      <c r="B9509"/>
      <c r="C9509" t="s">
        <v>828</v>
      </c>
      <c r="D9509"/>
      <c r="E9509" t="s">
        <v>10343</v>
      </c>
      <c r="F9509" s="67"/>
      <c r="G9509" s="67"/>
      <c r="H9509" s="67"/>
    </row>
    <row r="9510" spans="1:8" s="2" customFormat="1" x14ac:dyDescent="0.25">
      <c r="A9510" t="s">
        <v>179</v>
      </c>
      <c r="B9510"/>
      <c r="C9510" t="s">
        <v>828</v>
      </c>
      <c r="D9510"/>
      <c r="E9510" t="s">
        <v>10344</v>
      </c>
      <c r="F9510" s="67"/>
      <c r="G9510" s="67"/>
      <c r="H9510" s="67"/>
    </row>
    <row r="9511" spans="1:8" s="2" customFormat="1" x14ac:dyDescent="0.25">
      <c r="A9511" t="s">
        <v>179</v>
      </c>
      <c r="B9511"/>
      <c r="C9511" t="s">
        <v>828</v>
      </c>
      <c r="D9511"/>
      <c r="E9511" t="s">
        <v>10345</v>
      </c>
      <c r="F9511" s="67"/>
      <c r="G9511" s="67"/>
      <c r="H9511" s="67"/>
    </row>
    <row r="9512" spans="1:8" s="2" customFormat="1" x14ac:dyDescent="0.25">
      <c r="A9512" t="s">
        <v>179</v>
      </c>
      <c r="B9512"/>
      <c r="C9512" t="s">
        <v>828</v>
      </c>
      <c r="D9512"/>
      <c r="E9512" t="s">
        <v>10346</v>
      </c>
      <c r="F9512" s="67"/>
      <c r="G9512" s="67"/>
      <c r="H9512" s="67"/>
    </row>
    <row r="9513" spans="1:8" s="2" customFormat="1" x14ac:dyDescent="0.25">
      <c r="A9513" t="s">
        <v>179</v>
      </c>
      <c r="B9513"/>
      <c r="C9513" t="s">
        <v>828</v>
      </c>
      <c r="D9513"/>
      <c r="E9513" t="s">
        <v>10347</v>
      </c>
      <c r="F9513" s="67"/>
      <c r="G9513" s="67"/>
      <c r="H9513" s="67"/>
    </row>
    <row r="9514" spans="1:8" s="2" customFormat="1" x14ac:dyDescent="0.25">
      <c r="A9514" t="s">
        <v>179</v>
      </c>
      <c r="B9514"/>
      <c r="C9514" t="s">
        <v>828</v>
      </c>
      <c r="D9514"/>
      <c r="E9514" t="s">
        <v>10348</v>
      </c>
      <c r="F9514" s="67"/>
      <c r="G9514" s="67"/>
      <c r="H9514" s="67"/>
    </row>
    <row r="9515" spans="1:8" s="2" customFormat="1" x14ac:dyDescent="0.25">
      <c r="A9515" t="s">
        <v>179</v>
      </c>
      <c r="B9515"/>
      <c r="C9515" t="s">
        <v>828</v>
      </c>
      <c r="D9515"/>
      <c r="E9515" t="s">
        <v>10349</v>
      </c>
      <c r="F9515" s="67"/>
      <c r="G9515" s="67"/>
      <c r="H9515" s="67"/>
    </row>
    <row r="9516" spans="1:8" s="2" customFormat="1" x14ac:dyDescent="0.25">
      <c r="A9516" t="s">
        <v>179</v>
      </c>
      <c r="B9516"/>
      <c r="C9516" t="s">
        <v>828</v>
      </c>
      <c r="D9516"/>
      <c r="E9516" t="s">
        <v>10350</v>
      </c>
      <c r="F9516" s="67"/>
      <c r="G9516" s="67"/>
      <c r="H9516" s="67"/>
    </row>
    <row r="9517" spans="1:8" s="2" customFormat="1" x14ac:dyDescent="0.25">
      <c r="A9517" t="s">
        <v>179</v>
      </c>
      <c r="B9517"/>
      <c r="C9517" t="s">
        <v>828</v>
      </c>
      <c r="D9517"/>
      <c r="E9517" t="s">
        <v>10351</v>
      </c>
      <c r="F9517" s="67"/>
      <c r="G9517" s="67"/>
      <c r="H9517" s="67"/>
    </row>
    <row r="9518" spans="1:8" s="2" customFormat="1" x14ac:dyDescent="0.25">
      <c r="A9518" t="s">
        <v>179</v>
      </c>
      <c r="B9518"/>
      <c r="C9518" t="s">
        <v>828</v>
      </c>
      <c r="D9518"/>
      <c r="E9518" t="s">
        <v>10352</v>
      </c>
      <c r="F9518" s="67"/>
      <c r="G9518" s="67"/>
      <c r="H9518" s="67"/>
    </row>
    <row r="9519" spans="1:8" s="2" customFormat="1" x14ac:dyDescent="0.25">
      <c r="A9519" t="s">
        <v>179</v>
      </c>
      <c r="B9519"/>
      <c r="C9519" t="s">
        <v>828</v>
      </c>
      <c r="D9519"/>
      <c r="E9519" t="s">
        <v>10353</v>
      </c>
      <c r="F9519" s="67"/>
      <c r="G9519" s="67"/>
      <c r="H9519" s="67"/>
    </row>
    <row r="9520" spans="1:8" s="2" customFormat="1" x14ac:dyDescent="0.25">
      <c r="A9520" t="s">
        <v>179</v>
      </c>
      <c r="B9520"/>
      <c r="C9520" t="s">
        <v>828</v>
      </c>
      <c r="D9520"/>
      <c r="E9520" t="s">
        <v>10354</v>
      </c>
      <c r="F9520" s="67"/>
      <c r="G9520" s="67"/>
      <c r="H9520" s="67"/>
    </row>
    <row r="9521" spans="1:8" s="2" customFormat="1" x14ac:dyDescent="0.25">
      <c r="A9521" t="s">
        <v>179</v>
      </c>
      <c r="B9521"/>
      <c r="C9521" t="s">
        <v>828</v>
      </c>
      <c r="D9521"/>
      <c r="E9521" t="s">
        <v>10355</v>
      </c>
      <c r="F9521" s="67"/>
      <c r="G9521" s="67"/>
      <c r="H9521" s="67"/>
    </row>
    <row r="9522" spans="1:8" s="2" customFormat="1" x14ac:dyDescent="0.25">
      <c r="A9522" t="s">
        <v>179</v>
      </c>
      <c r="B9522"/>
      <c r="C9522" t="s">
        <v>828</v>
      </c>
      <c r="D9522"/>
      <c r="E9522" t="s">
        <v>10356</v>
      </c>
      <c r="F9522" s="67"/>
      <c r="G9522" s="67"/>
      <c r="H9522" s="67"/>
    </row>
    <row r="9523" spans="1:8" s="2" customFormat="1" x14ac:dyDescent="0.25">
      <c r="A9523" t="s">
        <v>179</v>
      </c>
      <c r="B9523"/>
      <c r="C9523" t="s">
        <v>828</v>
      </c>
      <c r="D9523"/>
      <c r="E9523" t="s">
        <v>10357</v>
      </c>
      <c r="F9523" s="67"/>
      <c r="G9523" s="67"/>
      <c r="H9523" s="67"/>
    </row>
    <row r="9524" spans="1:8" s="2" customFormat="1" x14ac:dyDescent="0.25">
      <c r="A9524" t="s">
        <v>179</v>
      </c>
      <c r="B9524"/>
      <c r="C9524" t="s">
        <v>828</v>
      </c>
      <c r="D9524"/>
      <c r="E9524" t="s">
        <v>10358</v>
      </c>
      <c r="F9524" s="67"/>
      <c r="G9524" s="67"/>
      <c r="H9524" s="67"/>
    </row>
    <row r="9525" spans="1:8" s="2" customFormat="1" x14ac:dyDescent="0.25">
      <c r="A9525" t="s">
        <v>179</v>
      </c>
      <c r="B9525"/>
      <c r="C9525" t="s">
        <v>828</v>
      </c>
      <c r="D9525"/>
      <c r="E9525" t="s">
        <v>10359</v>
      </c>
      <c r="F9525" s="67"/>
      <c r="G9525" s="67"/>
      <c r="H9525" s="67"/>
    </row>
    <row r="9526" spans="1:8" s="2" customFormat="1" x14ac:dyDescent="0.25">
      <c r="A9526" t="s">
        <v>179</v>
      </c>
      <c r="B9526"/>
      <c r="C9526" t="s">
        <v>828</v>
      </c>
      <c r="D9526"/>
      <c r="E9526" t="s">
        <v>10360</v>
      </c>
      <c r="F9526" s="67"/>
      <c r="G9526" s="67"/>
      <c r="H9526" s="67"/>
    </row>
    <row r="9527" spans="1:8" s="2" customFormat="1" x14ac:dyDescent="0.25">
      <c r="A9527" t="s">
        <v>179</v>
      </c>
      <c r="B9527"/>
      <c r="C9527" t="s">
        <v>828</v>
      </c>
      <c r="D9527"/>
      <c r="E9527" t="s">
        <v>10361</v>
      </c>
      <c r="F9527" s="67"/>
      <c r="G9527" s="67"/>
      <c r="H9527" s="67"/>
    </row>
    <row r="9528" spans="1:8" s="2" customFormat="1" x14ac:dyDescent="0.25">
      <c r="A9528" t="s">
        <v>179</v>
      </c>
      <c r="B9528"/>
      <c r="C9528" t="s">
        <v>828</v>
      </c>
      <c r="D9528"/>
      <c r="E9528" t="s">
        <v>10362</v>
      </c>
      <c r="F9528" s="67"/>
      <c r="G9528" s="67"/>
      <c r="H9528" s="67"/>
    </row>
    <row r="9529" spans="1:8" s="2" customFormat="1" x14ac:dyDescent="0.25">
      <c r="A9529" t="s">
        <v>179</v>
      </c>
      <c r="B9529"/>
      <c r="C9529" t="s">
        <v>828</v>
      </c>
      <c r="D9529"/>
      <c r="E9529" t="s">
        <v>10363</v>
      </c>
      <c r="F9529" s="67"/>
      <c r="G9529" s="67"/>
      <c r="H9529" s="67"/>
    </row>
    <row r="9530" spans="1:8" s="2" customFormat="1" x14ac:dyDescent="0.25">
      <c r="A9530" t="s">
        <v>179</v>
      </c>
      <c r="B9530"/>
      <c r="C9530" t="s">
        <v>828</v>
      </c>
      <c r="D9530"/>
      <c r="E9530" t="s">
        <v>10364</v>
      </c>
      <c r="F9530" s="67"/>
      <c r="G9530" s="67"/>
      <c r="H9530" s="67"/>
    </row>
    <row r="9531" spans="1:8" s="2" customFormat="1" x14ac:dyDescent="0.25">
      <c r="A9531" t="s">
        <v>179</v>
      </c>
      <c r="B9531"/>
      <c r="C9531" t="s">
        <v>828</v>
      </c>
      <c r="D9531"/>
      <c r="E9531" t="s">
        <v>10365</v>
      </c>
      <c r="F9531" s="67"/>
      <c r="G9531" s="67"/>
      <c r="H9531" s="67"/>
    </row>
    <row r="9532" spans="1:8" s="2" customFormat="1" x14ac:dyDescent="0.25">
      <c r="A9532" t="s">
        <v>179</v>
      </c>
      <c r="B9532"/>
      <c r="C9532" t="s">
        <v>828</v>
      </c>
      <c r="D9532"/>
      <c r="E9532" t="s">
        <v>10366</v>
      </c>
      <c r="F9532" s="67"/>
      <c r="G9532" s="67"/>
      <c r="H9532" s="67"/>
    </row>
    <row r="9533" spans="1:8" s="2" customFormat="1" x14ac:dyDescent="0.25">
      <c r="A9533" t="s">
        <v>179</v>
      </c>
      <c r="B9533"/>
      <c r="C9533" t="s">
        <v>828</v>
      </c>
      <c r="D9533"/>
      <c r="E9533" t="s">
        <v>10367</v>
      </c>
      <c r="F9533" s="67"/>
      <c r="G9533" s="67"/>
      <c r="H9533" s="67"/>
    </row>
    <row r="9534" spans="1:8" s="2" customFormat="1" x14ac:dyDescent="0.25">
      <c r="A9534" t="s">
        <v>179</v>
      </c>
      <c r="B9534"/>
      <c r="C9534" t="s">
        <v>828</v>
      </c>
      <c r="D9534"/>
      <c r="E9534" t="s">
        <v>10368</v>
      </c>
      <c r="F9534" s="67"/>
      <c r="G9534" s="67"/>
      <c r="H9534" s="67"/>
    </row>
    <row r="9535" spans="1:8" s="2" customFormat="1" x14ac:dyDescent="0.25">
      <c r="A9535" t="s">
        <v>179</v>
      </c>
      <c r="B9535"/>
      <c r="C9535" t="s">
        <v>828</v>
      </c>
      <c r="D9535"/>
      <c r="E9535" t="s">
        <v>10369</v>
      </c>
      <c r="F9535" s="67"/>
      <c r="G9535" s="67"/>
      <c r="H9535" s="67"/>
    </row>
    <row r="9536" spans="1:8" s="2" customFormat="1" x14ac:dyDescent="0.25">
      <c r="A9536" t="s">
        <v>179</v>
      </c>
      <c r="B9536"/>
      <c r="C9536" t="s">
        <v>828</v>
      </c>
      <c r="D9536"/>
      <c r="E9536" t="s">
        <v>10370</v>
      </c>
      <c r="F9536" s="67"/>
      <c r="G9536" s="67"/>
      <c r="H9536" s="67"/>
    </row>
    <row r="9537" spans="1:8" s="2" customFormat="1" x14ac:dyDescent="0.25">
      <c r="A9537" t="s">
        <v>179</v>
      </c>
      <c r="B9537"/>
      <c r="C9537" t="s">
        <v>828</v>
      </c>
      <c r="D9537"/>
      <c r="E9537" t="s">
        <v>10371</v>
      </c>
      <c r="F9537" s="67"/>
      <c r="G9537" s="67"/>
      <c r="H9537" s="67"/>
    </row>
    <row r="9538" spans="1:8" s="2" customFormat="1" x14ac:dyDescent="0.25">
      <c r="A9538" t="s">
        <v>179</v>
      </c>
      <c r="B9538"/>
      <c r="C9538" t="s">
        <v>831</v>
      </c>
      <c r="D9538"/>
      <c r="E9538" t="s">
        <v>10372</v>
      </c>
      <c r="F9538" s="67"/>
      <c r="G9538" s="67"/>
      <c r="H9538" s="67"/>
    </row>
    <row r="9539" spans="1:8" s="2" customFormat="1" x14ac:dyDescent="0.25">
      <c r="A9539" t="s">
        <v>179</v>
      </c>
      <c r="B9539"/>
      <c r="C9539" t="s">
        <v>836</v>
      </c>
      <c r="D9539"/>
      <c r="E9539" t="s">
        <v>10373</v>
      </c>
      <c r="F9539" s="67"/>
      <c r="G9539" s="67"/>
      <c r="H9539" s="67"/>
    </row>
    <row r="9540" spans="1:8" s="2" customFormat="1" x14ac:dyDescent="0.25">
      <c r="A9540" t="s">
        <v>179</v>
      </c>
      <c r="B9540"/>
      <c r="C9540" t="s">
        <v>836</v>
      </c>
      <c r="D9540"/>
      <c r="E9540" t="s">
        <v>10374</v>
      </c>
      <c r="F9540" s="67"/>
      <c r="G9540" s="67"/>
      <c r="H9540" s="67"/>
    </row>
    <row r="9541" spans="1:8" s="2" customFormat="1" x14ac:dyDescent="0.25">
      <c r="A9541" t="s">
        <v>179</v>
      </c>
      <c r="B9541"/>
      <c r="C9541" t="s">
        <v>836</v>
      </c>
      <c r="D9541"/>
      <c r="E9541" t="s">
        <v>10375</v>
      </c>
      <c r="F9541" s="67"/>
      <c r="G9541" s="67"/>
      <c r="H9541" s="67"/>
    </row>
    <row r="9542" spans="1:8" s="2" customFormat="1" x14ac:dyDescent="0.25">
      <c r="A9542" t="s">
        <v>179</v>
      </c>
      <c r="B9542"/>
      <c r="C9542" t="s">
        <v>836</v>
      </c>
      <c r="D9542"/>
      <c r="E9542" t="s">
        <v>10376</v>
      </c>
      <c r="F9542" s="67"/>
      <c r="G9542" s="67"/>
      <c r="H9542" s="67"/>
    </row>
    <row r="9543" spans="1:8" s="2" customFormat="1" x14ac:dyDescent="0.25">
      <c r="A9543" t="s">
        <v>179</v>
      </c>
      <c r="B9543"/>
      <c r="C9543" t="s">
        <v>836</v>
      </c>
      <c r="D9543"/>
      <c r="E9543" t="s">
        <v>10377</v>
      </c>
      <c r="F9543" s="67"/>
      <c r="G9543" s="67"/>
      <c r="H9543" s="67"/>
    </row>
    <row r="9544" spans="1:8" s="2" customFormat="1" x14ac:dyDescent="0.25">
      <c r="A9544" t="s">
        <v>179</v>
      </c>
      <c r="B9544"/>
      <c r="C9544" t="s">
        <v>836</v>
      </c>
      <c r="D9544"/>
      <c r="E9544" t="s">
        <v>10378</v>
      </c>
      <c r="F9544" s="67"/>
      <c r="G9544" s="67"/>
      <c r="H9544" s="67"/>
    </row>
    <row r="9545" spans="1:8" s="2" customFormat="1" x14ac:dyDescent="0.25">
      <c r="A9545" t="s">
        <v>179</v>
      </c>
      <c r="B9545"/>
      <c r="C9545" t="s">
        <v>836</v>
      </c>
      <c r="D9545"/>
      <c r="E9545" t="s">
        <v>10379</v>
      </c>
      <c r="F9545" s="67"/>
      <c r="G9545" s="67"/>
      <c r="H9545" s="67"/>
    </row>
    <row r="9546" spans="1:8" s="2" customFormat="1" x14ac:dyDescent="0.25">
      <c r="A9546" t="s">
        <v>179</v>
      </c>
      <c r="B9546"/>
      <c r="C9546" t="s">
        <v>836</v>
      </c>
      <c r="D9546"/>
      <c r="E9546" t="s">
        <v>10380</v>
      </c>
      <c r="F9546" s="67"/>
      <c r="G9546" s="67"/>
      <c r="H9546" s="67"/>
    </row>
    <row r="9547" spans="1:8" s="2" customFormat="1" x14ac:dyDescent="0.25">
      <c r="A9547" t="s">
        <v>179</v>
      </c>
      <c r="B9547"/>
      <c r="C9547" t="s">
        <v>836</v>
      </c>
      <c r="D9547"/>
      <c r="E9547" t="s">
        <v>10381</v>
      </c>
      <c r="F9547" s="67"/>
      <c r="G9547" s="67"/>
      <c r="H9547" s="67"/>
    </row>
    <row r="9548" spans="1:8" s="2" customFormat="1" x14ac:dyDescent="0.25">
      <c r="A9548" t="s">
        <v>179</v>
      </c>
      <c r="B9548"/>
      <c r="C9548" t="s">
        <v>836</v>
      </c>
      <c r="D9548"/>
      <c r="E9548" t="s">
        <v>9621</v>
      </c>
      <c r="F9548" s="67"/>
      <c r="G9548" s="67"/>
      <c r="H9548" s="67"/>
    </row>
    <row r="9549" spans="1:8" s="2" customFormat="1" x14ac:dyDescent="0.25">
      <c r="A9549" t="s">
        <v>179</v>
      </c>
      <c r="B9549"/>
      <c r="C9549" t="s">
        <v>836</v>
      </c>
      <c r="D9549"/>
      <c r="E9549" t="s">
        <v>10382</v>
      </c>
      <c r="F9549" s="67"/>
      <c r="G9549" s="67"/>
      <c r="H9549" s="67"/>
    </row>
    <row r="9550" spans="1:8" s="2" customFormat="1" x14ac:dyDescent="0.25">
      <c r="A9550" t="s">
        <v>179</v>
      </c>
      <c r="B9550"/>
      <c r="C9550" t="s">
        <v>836</v>
      </c>
      <c r="D9550"/>
      <c r="E9550" t="s">
        <v>10383</v>
      </c>
      <c r="F9550" s="67"/>
      <c r="G9550" s="67"/>
      <c r="H9550" s="67"/>
    </row>
    <row r="9551" spans="1:8" s="2" customFormat="1" x14ac:dyDescent="0.25">
      <c r="A9551" t="s">
        <v>179</v>
      </c>
      <c r="B9551"/>
      <c r="C9551" t="s">
        <v>836</v>
      </c>
      <c r="D9551"/>
      <c r="E9551" t="s">
        <v>10384</v>
      </c>
      <c r="F9551" s="67"/>
      <c r="G9551" s="67"/>
      <c r="H9551" s="67"/>
    </row>
    <row r="9552" spans="1:8" s="2" customFormat="1" x14ac:dyDescent="0.25">
      <c r="A9552" t="s">
        <v>179</v>
      </c>
      <c r="B9552"/>
      <c r="C9552" t="s">
        <v>836</v>
      </c>
      <c r="D9552"/>
      <c r="E9552" t="s">
        <v>10385</v>
      </c>
      <c r="F9552" s="67"/>
      <c r="G9552" s="67"/>
      <c r="H9552" s="67"/>
    </row>
    <row r="9553" spans="1:8" s="2" customFormat="1" x14ac:dyDescent="0.25">
      <c r="A9553" t="s">
        <v>179</v>
      </c>
      <c r="B9553"/>
      <c r="C9553" t="s">
        <v>838</v>
      </c>
      <c r="D9553" t="s">
        <v>10328</v>
      </c>
      <c r="E9553" t="s">
        <v>10386</v>
      </c>
      <c r="F9553" s="67"/>
      <c r="G9553" s="67"/>
      <c r="H9553" s="67"/>
    </row>
    <row r="9554" spans="1:8" s="2" customFormat="1" x14ac:dyDescent="0.25">
      <c r="A9554" t="s">
        <v>179</v>
      </c>
      <c r="B9554"/>
      <c r="C9554" t="s">
        <v>838</v>
      </c>
      <c r="D9554" t="s">
        <v>10328</v>
      </c>
      <c r="E9554" t="s">
        <v>10387</v>
      </c>
      <c r="F9554" s="67"/>
      <c r="G9554" s="67"/>
      <c r="H9554" s="67"/>
    </row>
    <row r="9555" spans="1:8" s="2" customFormat="1" x14ac:dyDescent="0.25">
      <c r="A9555" t="s">
        <v>179</v>
      </c>
      <c r="B9555"/>
      <c r="C9555" t="s">
        <v>838</v>
      </c>
      <c r="D9555" t="s">
        <v>10328</v>
      </c>
      <c r="E9555" t="s">
        <v>10388</v>
      </c>
      <c r="F9555" s="67"/>
      <c r="G9555" s="67"/>
      <c r="H9555" s="67"/>
    </row>
    <row r="9556" spans="1:8" s="2" customFormat="1" x14ac:dyDescent="0.25">
      <c r="A9556" t="s">
        <v>179</v>
      </c>
      <c r="B9556"/>
      <c r="C9556" t="s">
        <v>838</v>
      </c>
      <c r="D9556" t="s">
        <v>10328</v>
      </c>
      <c r="E9556" t="s">
        <v>10389</v>
      </c>
      <c r="F9556" s="67"/>
      <c r="G9556" s="67"/>
      <c r="H9556" s="67"/>
    </row>
    <row r="9557" spans="1:8" s="2" customFormat="1" x14ac:dyDescent="0.25">
      <c r="A9557" t="s">
        <v>179</v>
      </c>
      <c r="B9557"/>
      <c r="C9557" t="s">
        <v>838</v>
      </c>
      <c r="D9557" t="s">
        <v>10328</v>
      </c>
      <c r="E9557" t="s">
        <v>10390</v>
      </c>
      <c r="F9557" s="67"/>
      <c r="G9557" s="67"/>
      <c r="H9557" s="67"/>
    </row>
    <row r="9558" spans="1:8" s="2" customFormat="1" x14ac:dyDescent="0.25">
      <c r="A9558" t="s">
        <v>179</v>
      </c>
      <c r="B9558"/>
      <c r="C9558" t="s">
        <v>838</v>
      </c>
      <c r="D9558" t="s">
        <v>10328</v>
      </c>
      <c r="E9558" t="s">
        <v>10391</v>
      </c>
      <c r="F9558" s="67"/>
      <c r="G9558" s="67"/>
      <c r="H9558" s="67"/>
    </row>
    <row r="9559" spans="1:8" s="2" customFormat="1" x14ac:dyDescent="0.25">
      <c r="A9559" t="s">
        <v>179</v>
      </c>
      <c r="B9559"/>
      <c r="C9559" t="s">
        <v>838</v>
      </c>
      <c r="D9559" t="s">
        <v>10328</v>
      </c>
      <c r="E9559" t="s">
        <v>10392</v>
      </c>
      <c r="F9559" s="67"/>
      <c r="G9559" s="67"/>
      <c r="H9559" s="67"/>
    </row>
    <row r="9560" spans="1:8" s="2" customFormat="1" x14ac:dyDescent="0.25">
      <c r="A9560" t="s">
        <v>179</v>
      </c>
      <c r="B9560"/>
      <c r="C9560" t="s">
        <v>838</v>
      </c>
      <c r="D9560" t="s">
        <v>10328</v>
      </c>
      <c r="E9560" t="s">
        <v>10393</v>
      </c>
      <c r="F9560" s="67"/>
      <c r="G9560" s="67"/>
      <c r="H9560" s="67"/>
    </row>
    <row r="9561" spans="1:8" s="2" customFormat="1" x14ac:dyDescent="0.25">
      <c r="A9561" t="s">
        <v>179</v>
      </c>
      <c r="B9561"/>
      <c r="C9561" t="s">
        <v>838</v>
      </c>
      <c r="D9561" t="s">
        <v>10328</v>
      </c>
      <c r="E9561" t="s">
        <v>10394</v>
      </c>
      <c r="F9561" s="67"/>
      <c r="G9561" s="67"/>
      <c r="H9561" s="67"/>
    </row>
    <row r="9562" spans="1:8" s="2" customFormat="1" x14ac:dyDescent="0.25">
      <c r="A9562" t="s">
        <v>179</v>
      </c>
      <c r="B9562"/>
      <c r="C9562" t="s">
        <v>838</v>
      </c>
      <c r="D9562" t="s">
        <v>10328</v>
      </c>
      <c r="E9562" t="s">
        <v>10395</v>
      </c>
      <c r="F9562" s="67"/>
      <c r="G9562" s="67"/>
      <c r="H9562" s="67"/>
    </row>
    <row r="9563" spans="1:8" s="2" customFormat="1" x14ac:dyDescent="0.25">
      <c r="A9563" t="s">
        <v>179</v>
      </c>
      <c r="B9563"/>
      <c r="C9563" t="s">
        <v>838</v>
      </c>
      <c r="D9563" t="s">
        <v>10328</v>
      </c>
      <c r="E9563" t="s">
        <v>10396</v>
      </c>
      <c r="F9563" s="67"/>
      <c r="G9563" s="67"/>
      <c r="H9563" s="67"/>
    </row>
    <row r="9564" spans="1:8" s="2" customFormat="1" x14ac:dyDescent="0.25">
      <c r="A9564" t="s">
        <v>179</v>
      </c>
      <c r="B9564"/>
      <c r="C9564" t="s">
        <v>838</v>
      </c>
      <c r="D9564" t="s">
        <v>10328</v>
      </c>
      <c r="E9564" t="s">
        <v>10397</v>
      </c>
      <c r="F9564" s="67"/>
      <c r="G9564" s="67"/>
      <c r="H9564" s="67"/>
    </row>
    <row r="9565" spans="1:8" s="2" customFormat="1" x14ac:dyDescent="0.25">
      <c r="A9565" t="s">
        <v>179</v>
      </c>
      <c r="B9565"/>
      <c r="C9565" t="s">
        <v>838</v>
      </c>
      <c r="D9565"/>
      <c r="E9565" t="s">
        <v>10398</v>
      </c>
      <c r="F9565" s="67"/>
      <c r="G9565" s="67"/>
      <c r="H9565" s="67"/>
    </row>
    <row r="9566" spans="1:8" s="2" customFormat="1" x14ac:dyDescent="0.25">
      <c r="A9566" t="s">
        <v>179</v>
      </c>
      <c r="B9566"/>
      <c r="C9566" t="s">
        <v>838</v>
      </c>
      <c r="D9566"/>
      <c r="E9566" t="s">
        <v>10399</v>
      </c>
      <c r="F9566" s="67"/>
      <c r="G9566" s="67"/>
      <c r="H9566" s="67"/>
    </row>
    <row r="9567" spans="1:8" s="2" customFormat="1" x14ac:dyDescent="0.25">
      <c r="A9567" t="s">
        <v>179</v>
      </c>
      <c r="B9567"/>
      <c r="C9567" t="s">
        <v>838</v>
      </c>
      <c r="D9567"/>
      <c r="E9567" t="s">
        <v>10400</v>
      </c>
      <c r="F9567" s="67"/>
      <c r="G9567" s="67"/>
      <c r="H9567" s="67"/>
    </row>
    <row r="9568" spans="1:8" s="2" customFormat="1" x14ac:dyDescent="0.25">
      <c r="A9568" t="s">
        <v>179</v>
      </c>
      <c r="B9568"/>
      <c r="C9568" t="s">
        <v>838</v>
      </c>
      <c r="D9568"/>
      <c r="E9568" t="s">
        <v>10401</v>
      </c>
      <c r="F9568" s="67"/>
      <c r="G9568" s="67"/>
      <c r="H9568" s="67"/>
    </row>
    <row r="9569" spans="1:8" s="2" customFormat="1" x14ac:dyDescent="0.25">
      <c r="A9569" t="s">
        <v>179</v>
      </c>
      <c r="B9569"/>
      <c r="C9569" t="s">
        <v>838</v>
      </c>
      <c r="D9569"/>
      <c r="E9569" t="s">
        <v>10402</v>
      </c>
      <c r="F9569" s="67"/>
      <c r="G9569" s="67"/>
      <c r="H9569" s="67"/>
    </row>
    <row r="9570" spans="1:8" s="2" customFormat="1" x14ac:dyDescent="0.25">
      <c r="A9570" t="s">
        <v>179</v>
      </c>
      <c r="B9570"/>
      <c r="C9570" t="s">
        <v>838</v>
      </c>
      <c r="D9570"/>
      <c r="E9570" t="s">
        <v>10403</v>
      </c>
      <c r="F9570" s="67"/>
      <c r="G9570" s="67"/>
      <c r="H9570" s="67"/>
    </row>
    <row r="9571" spans="1:8" s="2" customFormat="1" x14ac:dyDescent="0.25">
      <c r="A9571" t="s">
        <v>179</v>
      </c>
      <c r="B9571"/>
      <c r="C9571" t="s">
        <v>838</v>
      </c>
      <c r="D9571"/>
      <c r="E9571" t="s">
        <v>10404</v>
      </c>
      <c r="F9571" s="67"/>
      <c r="G9571" s="67"/>
      <c r="H9571" s="67"/>
    </row>
    <row r="9572" spans="1:8" s="2" customFormat="1" x14ac:dyDescent="0.25">
      <c r="A9572" t="s">
        <v>179</v>
      </c>
      <c r="B9572"/>
      <c r="C9572" t="s">
        <v>838</v>
      </c>
      <c r="D9572"/>
      <c r="E9572" t="s">
        <v>10405</v>
      </c>
      <c r="F9572" s="67"/>
      <c r="G9572" s="67"/>
      <c r="H9572" s="67"/>
    </row>
    <row r="9573" spans="1:8" s="2" customFormat="1" x14ac:dyDescent="0.25">
      <c r="A9573" t="s">
        <v>179</v>
      </c>
      <c r="B9573"/>
      <c r="C9573" t="s">
        <v>838</v>
      </c>
      <c r="D9573"/>
      <c r="E9573" t="s">
        <v>10406</v>
      </c>
      <c r="F9573" s="67"/>
      <c r="G9573" s="67"/>
      <c r="H9573" s="67"/>
    </row>
    <row r="9574" spans="1:8" s="2" customFormat="1" x14ac:dyDescent="0.25">
      <c r="A9574" t="s">
        <v>179</v>
      </c>
      <c r="B9574"/>
      <c r="C9574" t="s">
        <v>838</v>
      </c>
      <c r="D9574"/>
      <c r="E9574" t="s">
        <v>10407</v>
      </c>
      <c r="F9574" s="67"/>
      <c r="G9574" s="67"/>
      <c r="H9574" s="67"/>
    </row>
    <row r="9575" spans="1:8" s="2" customFormat="1" x14ac:dyDescent="0.25">
      <c r="A9575" t="s">
        <v>179</v>
      </c>
      <c r="B9575"/>
      <c r="C9575" t="s">
        <v>838</v>
      </c>
      <c r="D9575"/>
      <c r="E9575" t="s">
        <v>10408</v>
      </c>
      <c r="F9575" s="67"/>
      <c r="G9575" s="67"/>
      <c r="H9575" s="67"/>
    </row>
    <row r="9576" spans="1:8" s="2" customFormat="1" x14ac:dyDescent="0.25">
      <c r="A9576" t="s">
        <v>179</v>
      </c>
      <c r="B9576"/>
      <c r="C9576" t="s">
        <v>838</v>
      </c>
      <c r="D9576"/>
      <c r="E9576" t="s">
        <v>10409</v>
      </c>
      <c r="F9576" s="67"/>
      <c r="G9576" s="67"/>
      <c r="H9576" s="67"/>
    </row>
    <row r="9577" spans="1:8" s="2" customFormat="1" x14ac:dyDescent="0.25">
      <c r="A9577" t="s">
        <v>179</v>
      </c>
      <c r="B9577"/>
      <c r="C9577" t="s">
        <v>838</v>
      </c>
      <c r="D9577"/>
      <c r="E9577" t="s">
        <v>10410</v>
      </c>
      <c r="F9577" s="67"/>
      <c r="G9577" s="67"/>
      <c r="H9577" s="67"/>
    </row>
    <row r="9578" spans="1:8" s="2" customFormat="1" x14ac:dyDescent="0.25">
      <c r="A9578" t="s">
        <v>179</v>
      </c>
      <c r="B9578"/>
      <c r="C9578" t="s">
        <v>838</v>
      </c>
      <c r="D9578"/>
      <c r="E9578" t="s">
        <v>10411</v>
      </c>
      <c r="F9578" s="67"/>
      <c r="G9578" s="67"/>
      <c r="H9578" s="67"/>
    </row>
    <row r="9579" spans="1:8" s="2" customFormat="1" x14ac:dyDescent="0.25">
      <c r="A9579" t="s">
        <v>179</v>
      </c>
      <c r="B9579"/>
      <c r="C9579" t="s">
        <v>838</v>
      </c>
      <c r="D9579"/>
      <c r="E9579" t="s">
        <v>10103</v>
      </c>
      <c r="F9579" s="67"/>
      <c r="G9579" s="67"/>
      <c r="H9579" s="67"/>
    </row>
    <row r="9580" spans="1:8" s="2" customFormat="1" x14ac:dyDescent="0.25">
      <c r="A9580" t="s">
        <v>179</v>
      </c>
      <c r="B9580"/>
      <c r="C9580" t="s">
        <v>838</v>
      </c>
      <c r="D9580"/>
      <c r="E9580" t="s">
        <v>10412</v>
      </c>
      <c r="F9580" s="67"/>
      <c r="G9580" s="67"/>
      <c r="H9580" s="67"/>
    </row>
    <row r="9581" spans="1:8" s="2" customFormat="1" x14ac:dyDescent="0.25">
      <c r="A9581" t="s">
        <v>179</v>
      </c>
      <c r="B9581"/>
      <c r="C9581" t="s">
        <v>838</v>
      </c>
      <c r="D9581"/>
      <c r="E9581" t="s">
        <v>10413</v>
      </c>
      <c r="F9581" s="67"/>
      <c r="G9581" s="67"/>
      <c r="H9581" s="67"/>
    </row>
    <row r="9582" spans="1:8" s="2" customFormat="1" x14ac:dyDescent="0.25">
      <c r="A9582" t="s">
        <v>179</v>
      </c>
      <c r="B9582"/>
      <c r="C9582" t="s">
        <v>838</v>
      </c>
      <c r="D9582"/>
      <c r="E9582" t="s">
        <v>10414</v>
      </c>
      <c r="F9582" s="67"/>
      <c r="G9582" s="67"/>
      <c r="H9582" s="67"/>
    </row>
    <row r="9583" spans="1:8" s="2" customFormat="1" x14ac:dyDescent="0.25">
      <c r="A9583" t="s">
        <v>179</v>
      </c>
      <c r="B9583"/>
      <c r="C9583" t="s">
        <v>838</v>
      </c>
      <c r="D9583"/>
      <c r="E9583" t="s">
        <v>10415</v>
      </c>
      <c r="F9583" s="67"/>
      <c r="G9583" s="67"/>
      <c r="H9583" s="67"/>
    </row>
    <row r="9584" spans="1:8" s="2" customFormat="1" x14ac:dyDescent="0.25">
      <c r="A9584" t="s">
        <v>179</v>
      </c>
      <c r="B9584"/>
      <c r="C9584" t="s">
        <v>838</v>
      </c>
      <c r="D9584"/>
      <c r="E9584" t="s">
        <v>10416</v>
      </c>
      <c r="F9584" s="67"/>
      <c r="G9584" s="67"/>
      <c r="H9584" s="67"/>
    </row>
    <row r="9585" spans="1:8" s="2" customFormat="1" x14ac:dyDescent="0.25">
      <c r="A9585" t="s">
        <v>179</v>
      </c>
      <c r="B9585"/>
      <c r="C9585" t="s">
        <v>838</v>
      </c>
      <c r="D9585"/>
      <c r="E9585" t="s">
        <v>10417</v>
      </c>
      <c r="F9585" s="67"/>
      <c r="G9585" s="67"/>
      <c r="H9585" s="67"/>
    </row>
    <row r="9586" spans="1:8" s="2" customFormat="1" x14ac:dyDescent="0.25">
      <c r="A9586" t="s">
        <v>179</v>
      </c>
      <c r="B9586"/>
      <c r="C9586" t="s">
        <v>838</v>
      </c>
      <c r="D9586"/>
      <c r="E9586" t="s">
        <v>10418</v>
      </c>
      <c r="F9586" s="67"/>
      <c r="G9586" s="67"/>
      <c r="H9586" s="67"/>
    </row>
    <row r="9587" spans="1:8" s="2" customFormat="1" x14ac:dyDescent="0.25">
      <c r="A9587" t="s">
        <v>179</v>
      </c>
      <c r="B9587"/>
      <c r="C9587" t="s">
        <v>838</v>
      </c>
      <c r="D9587"/>
      <c r="E9587" t="s">
        <v>10419</v>
      </c>
      <c r="F9587" s="67"/>
      <c r="G9587" s="67"/>
      <c r="H9587" s="67"/>
    </row>
    <row r="9588" spans="1:8" s="2" customFormat="1" x14ac:dyDescent="0.25">
      <c r="A9588" t="s">
        <v>179</v>
      </c>
      <c r="B9588"/>
      <c r="C9588" t="s">
        <v>838</v>
      </c>
      <c r="D9588"/>
      <c r="E9588" t="s">
        <v>10420</v>
      </c>
      <c r="F9588" s="67"/>
      <c r="G9588" s="67"/>
      <c r="H9588" s="67"/>
    </row>
    <row r="9589" spans="1:8" s="2" customFormat="1" x14ac:dyDescent="0.25">
      <c r="A9589" t="s">
        <v>179</v>
      </c>
      <c r="B9589"/>
      <c r="C9589" t="s">
        <v>838</v>
      </c>
      <c r="D9589"/>
      <c r="E9589" t="s">
        <v>10421</v>
      </c>
      <c r="F9589" s="67"/>
      <c r="G9589" s="67"/>
      <c r="H9589" s="67"/>
    </row>
    <row r="9590" spans="1:8" s="2" customFormat="1" x14ac:dyDescent="0.25">
      <c r="A9590" t="s">
        <v>179</v>
      </c>
      <c r="B9590"/>
      <c r="C9590" t="s">
        <v>838</v>
      </c>
      <c r="D9590"/>
      <c r="E9590" t="s">
        <v>10422</v>
      </c>
      <c r="F9590" s="67"/>
      <c r="G9590" s="67"/>
      <c r="H9590" s="67"/>
    </row>
    <row r="9591" spans="1:8" s="2" customFormat="1" x14ac:dyDescent="0.25">
      <c r="A9591" t="s">
        <v>179</v>
      </c>
      <c r="B9591"/>
      <c r="C9591" t="s">
        <v>838</v>
      </c>
      <c r="D9591"/>
      <c r="E9591" t="s">
        <v>10423</v>
      </c>
      <c r="F9591" s="67"/>
      <c r="G9591" s="67"/>
      <c r="H9591" s="67"/>
    </row>
    <row r="9592" spans="1:8" s="2" customFormat="1" x14ac:dyDescent="0.25">
      <c r="A9592" t="s">
        <v>179</v>
      </c>
      <c r="B9592"/>
      <c r="C9592" t="s">
        <v>838</v>
      </c>
      <c r="D9592"/>
      <c r="E9592" t="s">
        <v>10424</v>
      </c>
      <c r="F9592" s="67"/>
      <c r="G9592" s="67"/>
      <c r="H9592" s="67"/>
    </row>
    <row r="9593" spans="1:8" s="2" customFormat="1" x14ac:dyDescent="0.25">
      <c r="A9593" t="s">
        <v>179</v>
      </c>
      <c r="B9593"/>
      <c r="C9593" t="s">
        <v>838</v>
      </c>
      <c r="D9593"/>
      <c r="E9593" t="s">
        <v>10425</v>
      </c>
      <c r="F9593" s="67"/>
      <c r="G9593" s="67"/>
      <c r="H9593" s="67"/>
    </row>
    <row r="9594" spans="1:8" s="2" customFormat="1" x14ac:dyDescent="0.25">
      <c r="A9594" t="s">
        <v>179</v>
      </c>
      <c r="B9594"/>
      <c r="C9594" t="s">
        <v>838</v>
      </c>
      <c r="D9594"/>
      <c r="E9594" t="s">
        <v>10426</v>
      </c>
      <c r="F9594" s="67"/>
      <c r="G9594" s="67"/>
      <c r="H9594" s="67"/>
    </row>
    <row r="9595" spans="1:8" s="2" customFormat="1" x14ac:dyDescent="0.25">
      <c r="A9595" t="s">
        <v>179</v>
      </c>
      <c r="B9595"/>
      <c r="C9595" t="s">
        <v>838</v>
      </c>
      <c r="D9595"/>
      <c r="E9595" t="s">
        <v>10427</v>
      </c>
      <c r="F9595" s="67"/>
      <c r="G9595" s="67"/>
      <c r="H9595" s="67"/>
    </row>
    <row r="9596" spans="1:8" s="2" customFormat="1" x14ac:dyDescent="0.25">
      <c r="A9596" t="s">
        <v>179</v>
      </c>
      <c r="B9596"/>
      <c r="C9596" t="s">
        <v>838</v>
      </c>
      <c r="D9596"/>
      <c r="E9596" t="s">
        <v>10428</v>
      </c>
      <c r="F9596" s="67"/>
      <c r="G9596" s="67"/>
      <c r="H9596" s="67"/>
    </row>
    <row r="9597" spans="1:8" s="2" customFormat="1" x14ac:dyDescent="0.25">
      <c r="A9597" t="s">
        <v>179</v>
      </c>
      <c r="B9597"/>
      <c r="C9597" t="s">
        <v>838</v>
      </c>
      <c r="D9597"/>
      <c r="E9597" t="s">
        <v>10429</v>
      </c>
      <c r="F9597" s="67"/>
      <c r="G9597" s="67"/>
      <c r="H9597" s="67"/>
    </row>
    <row r="9598" spans="1:8" s="2" customFormat="1" x14ac:dyDescent="0.25">
      <c r="A9598" t="s">
        <v>179</v>
      </c>
      <c r="B9598"/>
      <c r="C9598" t="s">
        <v>838</v>
      </c>
      <c r="D9598"/>
      <c r="E9598" t="s">
        <v>10430</v>
      </c>
      <c r="F9598" s="67"/>
      <c r="G9598" s="67"/>
      <c r="H9598" s="67"/>
    </row>
    <row r="9599" spans="1:8" s="2" customFormat="1" x14ac:dyDescent="0.25">
      <c r="A9599" t="s">
        <v>179</v>
      </c>
      <c r="B9599"/>
      <c r="C9599" t="s">
        <v>838</v>
      </c>
      <c r="D9599"/>
      <c r="E9599" t="s">
        <v>10431</v>
      </c>
      <c r="F9599" s="67"/>
      <c r="G9599" s="67"/>
      <c r="H9599" s="67"/>
    </row>
    <row r="9600" spans="1:8" s="2" customFormat="1" x14ac:dyDescent="0.25">
      <c r="A9600" t="s">
        <v>179</v>
      </c>
      <c r="B9600"/>
      <c r="C9600" t="s">
        <v>838</v>
      </c>
      <c r="D9600"/>
      <c r="E9600" t="s">
        <v>10432</v>
      </c>
      <c r="F9600" s="67"/>
      <c r="G9600" s="67"/>
      <c r="H9600" s="67"/>
    </row>
    <row r="9601" spans="1:8" s="2" customFormat="1" x14ac:dyDescent="0.25">
      <c r="A9601" t="s">
        <v>179</v>
      </c>
      <c r="B9601"/>
      <c r="C9601" t="s">
        <v>838</v>
      </c>
      <c r="D9601"/>
      <c r="E9601" t="s">
        <v>10433</v>
      </c>
      <c r="F9601" s="67"/>
      <c r="G9601" s="67"/>
      <c r="H9601" s="67"/>
    </row>
    <row r="9602" spans="1:8" s="2" customFormat="1" x14ac:dyDescent="0.25">
      <c r="A9602" t="s">
        <v>179</v>
      </c>
      <c r="B9602"/>
      <c r="C9602" t="s">
        <v>838</v>
      </c>
      <c r="D9602"/>
      <c r="E9602" t="s">
        <v>10434</v>
      </c>
      <c r="F9602" s="67"/>
      <c r="G9602" s="67"/>
      <c r="H9602" s="67"/>
    </row>
    <row r="9603" spans="1:8" s="2" customFormat="1" x14ac:dyDescent="0.25">
      <c r="A9603" t="s">
        <v>179</v>
      </c>
      <c r="B9603"/>
      <c r="C9603" t="s">
        <v>838</v>
      </c>
      <c r="D9603"/>
      <c r="E9603" t="s">
        <v>10435</v>
      </c>
      <c r="F9603" s="67"/>
      <c r="G9603" s="67"/>
      <c r="H9603" s="67"/>
    </row>
    <row r="9604" spans="1:8" s="2" customFormat="1" x14ac:dyDescent="0.25">
      <c r="A9604" t="s">
        <v>179</v>
      </c>
      <c r="B9604"/>
      <c r="C9604" t="s">
        <v>838</v>
      </c>
      <c r="D9604"/>
      <c r="E9604" t="s">
        <v>10436</v>
      </c>
      <c r="F9604" s="67"/>
      <c r="G9604" s="67"/>
      <c r="H9604" s="67"/>
    </row>
    <row r="9605" spans="1:8" s="2" customFormat="1" x14ac:dyDescent="0.25">
      <c r="A9605" t="s">
        <v>179</v>
      </c>
      <c r="B9605"/>
      <c r="C9605" t="s">
        <v>838</v>
      </c>
      <c r="D9605"/>
      <c r="E9605" t="s">
        <v>10437</v>
      </c>
      <c r="F9605" s="67"/>
      <c r="G9605" s="67"/>
      <c r="H9605" s="67"/>
    </row>
    <row r="9606" spans="1:8" s="2" customFormat="1" x14ac:dyDescent="0.25">
      <c r="A9606" t="s">
        <v>179</v>
      </c>
      <c r="B9606"/>
      <c r="C9606" t="s">
        <v>838</v>
      </c>
      <c r="D9606"/>
      <c r="E9606" t="s">
        <v>10438</v>
      </c>
      <c r="F9606" s="67"/>
      <c r="G9606" s="67"/>
      <c r="H9606" s="67"/>
    </row>
    <row r="9607" spans="1:8" s="2" customFormat="1" x14ac:dyDescent="0.25">
      <c r="A9607" t="s">
        <v>179</v>
      </c>
      <c r="B9607"/>
      <c r="C9607" t="s">
        <v>838</v>
      </c>
      <c r="D9607"/>
      <c r="E9607" t="s">
        <v>10439</v>
      </c>
      <c r="F9607" s="67"/>
      <c r="G9607" s="67"/>
      <c r="H9607" s="67"/>
    </row>
    <row r="9608" spans="1:8" s="2" customFormat="1" x14ac:dyDescent="0.25">
      <c r="A9608" t="s">
        <v>179</v>
      </c>
      <c r="B9608"/>
      <c r="C9608" t="s">
        <v>838</v>
      </c>
      <c r="D9608"/>
      <c r="E9608" t="s">
        <v>10440</v>
      </c>
      <c r="F9608" s="67"/>
      <c r="G9608" s="67"/>
      <c r="H9608" s="67"/>
    </row>
    <row r="9609" spans="1:8" s="2" customFormat="1" x14ac:dyDescent="0.25">
      <c r="A9609" t="s">
        <v>179</v>
      </c>
      <c r="B9609"/>
      <c r="C9609" t="s">
        <v>838</v>
      </c>
      <c r="D9609"/>
      <c r="E9609" t="s">
        <v>10441</v>
      </c>
      <c r="F9609" s="67"/>
      <c r="G9609" s="67"/>
      <c r="H9609" s="67"/>
    </row>
    <row r="9610" spans="1:8" s="2" customFormat="1" x14ac:dyDescent="0.25">
      <c r="A9610" t="s">
        <v>179</v>
      </c>
      <c r="B9610"/>
      <c r="C9610" t="s">
        <v>838</v>
      </c>
      <c r="D9610"/>
      <c r="E9610" t="s">
        <v>5464</v>
      </c>
      <c r="F9610" s="67"/>
      <c r="G9610" s="67"/>
      <c r="H9610" s="67"/>
    </row>
    <row r="9611" spans="1:8" s="2" customFormat="1" x14ac:dyDescent="0.25">
      <c r="A9611" t="s">
        <v>179</v>
      </c>
      <c r="B9611"/>
      <c r="C9611" t="s">
        <v>838</v>
      </c>
      <c r="D9611"/>
      <c r="E9611" t="s">
        <v>10442</v>
      </c>
      <c r="F9611" s="67"/>
      <c r="G9611" s="67"/>
      <c r="H9611" s="67"/>
    </row>
    <row r="9612" spans="1:8" s="2" customFormat="1" x14ac:dyDescent="0.25">
      <c r="A9612" t="s">
        <v>179</v>
      </c>
      <c r="B9612"/>
      <c r="C9612" t="s">
        <v>838</v>
      </c>
      <c r="D9612"/>
      <c r="E9612" t="s">
        <v>10443</v>
      </c>
      <c r="F9612" s="67"/>
      <c r="G9612" s="67"/>
      <c r="H9612" s="67"/>
    </row>
    <row r="9613" spans="1:8" s="2" customFormat="1" x14ac:dyDescent="0.25">
      <c r="A9613" t="s">
        <v>179</v>
      </c>
      <c r="B9613"/>
      <c r="C9613" t="s">
        <v>838</v>
      </c>
      <c r="D9613"/>
      <c r="E9613" t="s">
        <v>10444</v>
      </c>
      <c r="F9613" s="67"/>
      <c r="G9613" s="67"/>
      <c r="H9613" s="67"/>
    </row>
    <row r="9614" spans="1:8" s="2" customFormat="1" x14ac:dyDescent="0.25">
      <c r="A9614" t="s">
        <v>179</v>
      </c>
      <c r="B9614"/>
      <c r="C9614" t="s">
        <v>838</v>
      </c>
      <c r="D9614"/>
      <c r="E9614" t="s">
        <v>10445</v>
      </c>
      <c r="F9614" s="67"/>
      <c r="G9614" s="67"/>
      <c r="H9614" s="67"/>
    </row>
    <row r="9615" spans="1:8" s="2" customFormat="1" x14ac:dyDescent="0.25">
      <c r="A9615" t="s">
        <v>179</v>
      </c>
      <c r="B9615"/>
      <c r="C9615" t="s">
        <v>838</v>
      </c>
      <c r="D9615"/>
      <c r="E9615" t="s">
        <v>10446</v>
      </c>
      <c r="F9615" s="67"/>
      <c r="G9615" s="67"/>
      <c r="H9615" s="67"/>
    </row>
    <row r="9616" spans="1:8" s="2" customFormat="1" x14ac:dyDescent="0.25">
      <c r="A9616" t="s">
        <v>179</v>
      </c>
      <c r="B9616"/>
      <c r="C9616" t="s">
        <v>838</v>
      </c>
      <c r="D9616"/>
      <c r="E9616" t="s">
        <v>10447</v>
      </c>
      <c r="F9616" s="67"/>
      <c r="G9616" s="67"/>
      <c r="H9616" s="67"/>
    </row>
    <row r="9617" spans="1:8" s="2" customFormat="1" x14ac:dyDescent="0.25">
      <c r="A9617" t="s">
        <v>179</v>
      </c>
      <c r="B9617"/>
      <c r="C9617" t="s">
        <v>843</v>
      </c>
      <c r="D9617" t="s">
        <v>10448</v>
      </c>
      <c r="E9617" t="s">
        <v>10449</v>
      </c>
      <c r="F9617" s="67"/>
      <c r="G9617" s="67"/>
      <c r="H9617" s="67"/>
    </row>
    <row r="9618" spans="1:8" s="2" customFormat="1" x14ac:dyDescent="0.25">
      <c r="A9618" t="s">
        <v>179</v>
      </c>
      <c r="B9618"/>
      <c r="C9618" t="s">
        <v>843</v>
      </c>
      <c r="D9618"/>
      <c r="E9618" t="s">
        <v>10450</v>
      </c>
      <c r="F9618" s="67"/>
      <c r="G9618" s="67"/>
      <c r="H9618" s="67"/>
    </row>
    <row r="9619" spans="1:8" s="2" customFormat="1" x14ac:dyDescent="0.25">
      <c r="A9619" t="s">
        <v>179</v>
      </c>
      <c r="B9619"/>
      <c r="C9619" t="s">
        <v>843</v>
      </c>
      <c r="D9619"/>
      <c r="E9619" t="s">
        <v>10451</v>
      </c>
      <c r="F9619" s="67"/>
      <c r="G9619" s="67"/>
      <c r="H9619" s="67"/>
    </row>
    <row r="9620" spans="1:8" s="2" customFormat="1" x14ac:dyDescent="0.25">
      <c r="A9620" t="s">
        <v>179</v>
      </c>
      <c r="B9620"/>
      <c r="C9620" t="s">
        <v>843</v>
      </c>
      <c r="D9620"/>
      <c r="E9620" t="s">
        <v>10452</v>
      </c>
      <c r="F9620" s="67"/>
      <c r="G9620" s="67"/>
      <c r="H9620" s="67"/>
    </row>
    <row r="9621" spans="1:8" s="2" customFormat="1" x14ac:dyDescent="0.25">
      <c r="A9621" t="s">
        <v>179</v>
      </c>
      <c r="B9621"/>
      <c r="C9621" t="s">
        <v>843</v>
      </c>
      <c r="D9621"/>
      <c r="E9621" t="s">
        <v>10453</v>
      </c>
      <c r="F9621" s="67"/>
      <c r="G9621" s="67"/>
      <c r="H9621" s="67"/>
    </row>
    <row r="9622" spans="1:8" s="2" customFormat="1" x14ac:dyDescent="0.25">
      <c r="A9622" t="s">
        <v>179</v>
      </c>
      <c r="B9622"/>
      <c r="C9622" t="s">
        <v>843</v>
      </c>
      <c r="D9622"/>
      <c r="E9622" t="s">
        <v>10454</v>
      </c>
      <c r="F9622" s="67"/>
      <c r="G9622" s="67"/>
      <c r="H9622" s="67"/>
    </row>
    <row r="9623" spans="1:8" s="2" customFormat="1" x14ac:dyDescent="0.25">
      <c r="A9623" t="s">
        <v>179</v>
      </c>
      <c r="B9623"/>
      <c r="C9623" t="s">
        <v>843</v>
      </c>
      <c r="D9623"/>
      <c r="E9623" t="s">
        <v>10455</v>
      </c>
      <c r="F9623" s="67"/>
      <c r="G9623" s="67"/>
      <c r="H9623" s="67"/>
    </row>
    <row r="9624" spans="1:8" s="2" customFormat="1" x14ac:dyDescent="0.25">
      <c r="A9624" t="s">
        <v>179</v>
      </c>
      <c r="B9624"/>
      <c r="C9624" t="s">
        <v>843</v>
      </c>
      <c r="D9624"/>
      <c r="E9624" t="s">
        <v>10456</v>
      </c>
      <c r="F9624" s="67"/>
      <c r="G9624" s="67"/>
      <c r="H9624" s="67"/>
    </row>
    <row r="9625" spans="1:8" s="2" customFormat="1" x14ac:dyDescent="0.25">
      <c r="A9625" t="s">
        <v>179</v>
      </c>
      <c r="B9625"/>
      <c r="C9625" t="s">
        <v>843</v>
      </c>
      <c r="D9625"/>
      <c r="E9625" t="s">
        <v>10457</v>
      </c>
      <c r="F9625" s="67"/>
      <c r="G9625" s="67"/>
      <c r="H9625" s="67"/>
    </row>
    <row r="9626" spans="1:8" s="2" customFormat="1" x14ac:dyDescent="0.25">
      <c r="A9626" t="s">
        <v>179</v>
      </c>
      <c r="B9626"/>
      <c r="C9626" t="s">
        <v>843</v>
      </c>
      <c r="D9626"/>
      <c r="E9626" t="s">
        <v>10458</v>
      </c>
      <c r="F9626" s="67"/>
      <c r="G9626" s="67"/>
      <c r="H9626" s="67"/>
    </row>
    <row r="9627" spans="1:8" s="2" customFormat="1" x14ac:dyDescent="0.25">
      <c r="A9627" t="s">
        <v>179</v>
      </c>
      <c r="B9627"/>
      <c r="C9627" t="s">
        <v>843</v>
      </c>
      <c r="D9627"/>
      <c r="E9627" t="s">
        <v>10459</v>
      </c>
      <c r="F9627" s="67"/>
      <c r="G9627" s="67"/>
      <c r="H9627" s="67"/>
    </row>
    <row r="9628" spans="1:8" s="2" customFormat="1" x14ac:dyDescent="0.25">
      <c r="A9628" t="s">
        <v>179</v>
      </c>
      <c r="B9628"/>
      <c r="C9628" t="s">
        <v>843</v>
      </c>
      <c r="D9628"/>
      <c r="E9628" t="s">
        <v>10460</v>
      </c>
      <c r="F9628" s="67"/>
      <c r="G9628" s="67"/>
      <c r="H9628" s="67"/>
    </row>
    <row r="9629" spans="1:8" s="2" customFormat="1" x14ac:dyDescent="0.25">
      <c r="A9629" t="s">
        <v>179</v>
      </c>
      <c r="B9629"/>
      <c r="C9629" t="s">
        <v>843</v>
      </c>
      <c r="D9629"/>
      <c r="E9629" t="s">
        <v>10461</v>
      </c>
      <c r="F9629" s="67"/>
      <c r="G9629" s="67"/>
      <c r="H9629" s="67"/>
    </row>
    <row r="9630" spans="1:8" s="2" customFormat="1" x14ac:dyDescent="0.25">
      <c r="A9630" t="s">
        <v>179</v>
      </c>
      <c r="B9630"/>
      <c r="C9630" t="s">
        <v>843</v>
      </c>
      <c r="D9630"/>
      <c r="E9630" t="s">
        <v>10462</v>
      </c>
      <c r="F9630" s="67"/>
      <c r="G9630" s="67"/>
      <c r="H9630" s="67"/>
    </row>
    <row r="9631" spans="1:8" s="2" customFormat="1" x14ac:dyDescent="0.25">
      <c r="A9631" t="s">
        <v>179</v>
      </c>
      <c r="B9631"/>
      <c r="C9631" t="s">
        <v>843</v>
      </c>
      <c r="D9631"/>
      <c r="E9631" t="s">
        <v>10463</v>
      </c>
      <c r="F9631" s="67"/>
      <c r="G9631" s="67"/>
      <c r="H9631" s="67"/>
    </row>
    <row r="9632" spans="1:8" s="2" customFormat="1" x14ac:dyDescent="0.25">
      <c r="A9632" t="s">
        <v>179</v>
      </c>
      <c r="B9632"/>
      <c r="C9632" t="s">
        <v>843</v>
      </c>
      <c r="D9632"/>
      <c r="E9632" t="s">
        <v>10464</v>
      </c>
      <c r="F9632" s="67"/>
      <c r="G9632" s="67"/>
      <c r="H9632" s="67"/>
    </row>
    <row r="9633" spans="1:8" s="2" customFormat="1" x14ac:dyDescent="0.25">
      <c r="A9633" t="s">
        <v>179</v>
      </c>
      <c r="B9633"/>
      <c r="C9633" t="s">
        <v>843</v>
      </c>
      <c r="D9633"/>
      <c r="E9633" t="s">
        <v>10465</v>
      </c>
      <c r="F9633" s="67"/>
      <c r="G9633" s="67"/>
      <c r="H9633" s="67"/>
    </row>
    <row r="9634" spans="1:8" s="2" customFormat="1" x14ac:dyDescent="0.25">
      <c r="A9634" t="s">
        <v>179</v>
      </c>
      <c r="B9634"/>
      <c r="C9634" t="s">
        <v>843</v>
      </c>
      <c r="D9634"/>
      <c r="E9634" t="s">
        <v>10466</v>
      </c>
      <c r="F9634" s="67"/>
      <c r="G9634" s="67"/>
      <c r="H9634" s="67"/>
    </row>
    <row r="9635" spans="1:8" s="2" customFormat="1" x14ac:dyDescent="0.25">
      <c r="A9635" t="s">
        <v>179</v>
      </c>
      <c r="B9635"/>
      <c r="C9635" t="s">
        <v>843</v>
      </c>
      <c r="D9635"/>
      <c r="E9635" t="s">
        <v>10467</v>
      </c>
      <c r="F9635" s="67"/>
      <c r="G9635" s="67"/>
      <c r="H9635" s="67"/>
    </row>
    <row r="9636" spans="1:8" s="2" customFormat="1" x14ac:dyDescent="0.25">
      <c r="A9636" t="s">
        <v>179</v>
      </c>
      <c r="B9636"/>
      <c r="C9636" t="s">
        <v>843</v>
      </c>
      <c r="D9636"/>
      <c r="E9636" t="s">
        <v>10468</v>
      </c>
      <c r="F9636" s="67"/>
      <c r="G9636" s="67"/>
      <c r="H9636" s="67"/>
    </row>
    <row r="9637" spans="1:8" s="2" customFormat="1" x14ac:dyDescent="0.25">
      <c r="A9637" t="s">
        <v>179</v>
      </c>
      <c r="B9637"/>
      <c r="C9637" t="s">
        <v>843</v>
      </c>
      <c r="D9637"/>
      <c r="E9637" t="s">
        <v>10469</v>
      </c>
      <c r="F9637" s="67"/>
      <c r="G9637" s="67"/>
      <c r="H9637" s="67"/>
    </row>
    <row r="9638" spans="1:8" s="2" customFormat="1" x14ac:dyDescent="0.25">
      <c r="A9638" t="s">
        <v>179</v>
      </c>
      <c r="B9638"/>
      <c r="C9638" t="s">
        <v>843</v>
      </c>
      <c r="D9638"/>
      <c r="E9638" t="s">
        <v>10470</v>
      </c>
      <c r="F9638" s="67"/>
      <c r="G9638" s="67"/>
      <c r="H9638" s="67"/>
    </row>
    <row r="9639" spans="1:8" s="2" customFormat="1" x14ac:dyDescent="0.25">
      <c r="A9639" t="s">
        <v>179</v>
      </c>
      <c r="B9639"/>
      <c r="C9639" t="s">
        <v>843</v>
      </c>
      <c r="D9639"/>
      <c r="E9639" t="s">
        <v>10471</v>
      </c>
      <c r="F9639" s="67"/>
      <c r="G9639" s="67"/>
      <c r="H9639" s="67"/>
    </row>
    <row r="9640" spans="1:8" s="2" customFormat="1" x14ac:dyDescent="0.25">
      <c r="A9640" t="s">
        <v>179</v>
      </c>
      <c r="B9640"/>
      <c r="C9640" t="s">
        <v>843</v>
      </c>
      <c r="D9640"/>
      <c r="E9640" t="s">
        <v>10472</v>
      </c>
      <c r="F9640" s="67"/>
      <c r="G9640" s="67"/>
      <c r="H9640" s="67"/>
    </row>
    <row r="9641" spans="1:8" s="2" customFormat="1" x14ac:dyDescent="0.25">
      <c r="A9641" t="s">
        <v>179</v>
      </c>
      <c r="B9641"/>
      <c r="C9641" t="s">
        <v>843</v>
      </c>
      <c r="D9641"/>
      <c r="E9641" t="s">
        <v>10473</v>
      </c>
      <c r="F9641" s="67"/>
      <c r="G9641" s="67"/>
      <c r="H9641" s="67"/>
    </row>
    <row r="9642" spans="1:8" s="2" customFormat="1" x14ac:dyDescent="0.25">
      <c r="A9642" t="s">
        <v>179</v>
      </c>
      <c r="B9642"/>
      <c r="C9642" t="s">
        <v>843</v>
      </c>
      <c r="D9642"/>
      <c r="E9642" t="s">
        <v>10474</v>
      </c>
      <c r="F9642" s="67"/>
      <c r="G9642" s="67"/>
      <c r="H9642" s="67"/>
    </row>
    <row r="9643" spans="1:8" s="2" customFormat="1" x14ac:dyDescent="0.25">
      <c r="A9643" t="s">
        <v>179</v>
      </c>
      <c r="B9643"/>
      <c r="C9643" t="s">
        <v>843</v>
      </c>
      <c r="D9643"/>
      <c r="E9643" t="s">
        <v>10475</v>
      </c>
      <c r="F9643" s="67"/>
      <c r="G9643" s="67"/>
      <c r="H9643" s="67"/>
    </row>
    <row r="9644" spans="1:8" s="2" customFormat="1" x14ac:dyDescent="0.25">
      <c r="A9644" t="s">
        <v>179</v>
      </c>
      <c r="B9644"/>
      <c r="C9644" t="s">
        <v>845</v>
      </c>
      <c r="D9644"/>
      <c r="E9644" t="s">
        <v>10476</v>
      </c>
      <c r="F9644" s="67"/>
      <c r="G9644" s="67"/>
      <c r="H9644" s="67"/>
    </row>
    <row r="9645" spans="1:8" s="2" customFormat="1" x14ac:dyDescent="0.25">
      <c r="A9645" t="s">
        <v>179</v>
      </c>
      <c r="B9645"/>
      <c r="C9645" t="s">
        <v>845</v>
      </c>
      <c r="D9645"/>
      <c r="E9645" t="s">
        <v>10477</v>
      </c>
      <c r="F9645" s="67"/>
      <c r="G9645" s="67"/>
      <c r="H9645" s="67"/>
    </row>
    <row r="9646" spans="1:8" s="2" customFormat="1" x14ac:dyDescent="0.25">
      <c r="A9646" t="s">
        <v>179</v>
      </c>
      <c r="B9646"/>
      <c r="C9646" t="s">
        <v>845</v>
      </c>
      <c r="D9646"/>
      <c r="E9646" t="s">
        <v>2109</v>
      </c>
      <c r="F9646" s="67"/>
      <c r="G9646" s="67"/>
      <c r="H9646" s="67"/>
    </row>
    <row r="9647" spans="1:8" s="2" customFormat="1" x14ac:dyDescent="0.25">
      <c r="A9647" t="s">
        <v>179</v>
      </c>
      <c r="B9647"/>
      <c r="C9647" t="s">
        <v>845</v>
      </c>
      <c r="D9647"/>
      <c r="E9647" t="s">
        <v>10478</v>
      </c>
      <c r="F9647" s="67"/>
      <c r="G9647" s="67"/>
      <c r="H9647" s="67"/>
    </row>
    <row r="9648" spans="1:8" s="2" customFormat="1" x14ac:dyDescent="0.25">
      <c r="A9648" t="s">
        <v>179</v>
      </c>
      <c r="B9648"/>
      <c r="C9648" t="s">
        <v>845</v>
      </c>
      <c r="D9648"/>
      <c r="E9648" t="s">
        <v>10479</v>
      </c>
      <c r="F9648" s="67"/>
      <c r="G9648" s="67"/>
      <c r="H9648" s="67"/>
    </row>
    <row r="9649" spans="1:8" s="2" customFormat="1" x14ac:dyDescent="0.25">
      <c r="A9649" t="s">
        <v>179</v>
      </c>
      <c r="B9649"/>
      <c r="C9649" t="s">
        <v>845</v>
      </c>
      <c r="D9649"/>
      <c r="E9649" t="s">
        <v>10480</v>
      </c>
      <c r="F9649" s="67"/>
      <c r="G9649" s="67"/>
      <c r="H9649" s="67"/>
    </row>
    <row r="9650" spans="1:8" s="2" customFormat="1" x14ac:dyDescent="0.25">
      <c r="A9650" t="s">
        <v>179</v>
      </c>
      <c r="B9650"/>
      <c r="C9650" t="s">
        <v>845</v>
      </c>
      <c r="D9650"/>
      <c r="E9650" t="s">
        <v>10481</v>
      </c>
      <c r="F9650" s="67"/>
      <c r="G9650" s="67"/>
      <c r="H9650" s="67"/>
    </row>
    <row r="9651" spans="1:8" s="2" customFormat="1" x14ac:dyDescent="0.25">
      <c r="A9651" t="s">
        <v>179</v>
      </c>
      <c r="B9651"/>
      <c r="C9651" t="s">
        <v>845</v>
      </c>
      <c r="D9651"/>
      <c r="E9651" t="s">
        <v>10482</v>
      </c>
      <c r="F9651" s="67"/>
      <c r="G9651" s="67"/>
      <c r="H9651" s="67"/>
    </row>
    <row r="9652" spans="1:8" s="2" customFormat="1" x14ac:dyDescent="0.25">
      <c r="A9652" t="s">
        <v>179</v>
      </c>
      <c r="B9652"/>
      <c r="C9652" t="s">
        <v>845</v>
      </c>
      <c r="D9652"/>
      <c r="E9652" t="s">
        <v>10483</v>
      </c>
      <c r="F9652" s="67"/>
      <c r="G9652" s="67"/>
      <c r="H9652" s="67"/>
    </row>
    <row r="9653" spans="1:8" s="2" customFormat="1" x14ac:dyDescent="0.25">
      <c r="A9653" t="s">
        <v>179</v>
      </c>
      <c r="B9653"/>
      <c r="C9653" t="s">
        <v>845</v>
      </c>
      <c r="D9653"/>
      <c r="E9653" t="s">
        <v>10484</v>
      </c>
      <c r="F9653" s="67"/>
      <c r="G9653" s="67"/>
      <c r="H9653" s="67"/>
    </row>
    <row r="9654" spans="1:8" s="2" customFormat="1" x14ac:dyDescent="0.25">
      <c r="A9654" t="s">
        <v>179</v>
      </c>
      <c r="B9654"/>
      <c r="C9654" t="s">
        <v>845</v>
      </c>
      <c r="D9654"/>
      <c r="E9654" t="s">
        <v>10485</v>
      </c>
      <c r="F9654" s="67"/>
      <c r="G9654" s="67"/>
      <c r="H9654" s="67"/>
    </row>
    <row r="9655" spans="1:8" s="2" customFormat="1" x14ac:dyDescent="0.25">
      <c r="A9655" t="s">
        <v>179</v>
      </c>
      <c r="B9655"/>
      <c r="C9655" t="s">
        <v>845</v>
      </c>
      <c r="D9655"/>
      <c r="E9655" t="s">
        <v>10486</v>
      </c>
      <c r="F9655" s="67"/>
      <c r="G9655" s="67"/>
      <c r="H9655" s="67"/>
    </row>
    <row r="9656" spans="1:8" s="2" customFormat="1" x14ac:dyDescent="0.25">
      <c r="A9656" t="s">
        <v>179</v>
      </c>
      <c r="B9656"/>
      <c r="C9656" t="s">
        <v>845</v>
      </c>
      <c r="D9656"/>
      <c r="E9656" t="s">
        <v>10487</v>
      </c>
      <c r="F9656" s="67"/>
      <c r="G9656" s="67"/>
      <c r="H9656" s="67"/>
    </row>
    <row r="9657" spans="1:8" s="2" customFormat="1" x14ac:dyDescent="0.25">
      <c r="A9657" t="s">
        <v>179</v>
      </c>
      <c r="B9657"/>
      <c r="C9657" t="s">
        <v>845</v>
      </c>
      <c r="D9657"/>
      <c r="E9657" t="s">
        <v>10488</v>
      </c>
      <c r="F9657" s="67"/>
      <c r="G9657" s="67"/>
      <c r="H9657" s="67"/>
    </row>
    <row r="9658" spans="1:8" s="2" customFormat="1" x14ac:dyDescent="0.25">
      <c r="A9658" t="s">
        <v>179</v>
      </c>
      <c r="B9658"/>
      <c r="C9658" t="s">
        <v>845</v>
      </c>
      <c r="D9658"/>
      <c r="E9658" t="s">
        <v>10489</v>
      </c>
      <c r="F9658" s="67"/>
      <c r="G9658" s="67"/>
      <c r="H9658" s="67"/>
    </row>
    <row r="9659" spans="1:8" s="2" customFormat="1" x14ac:dyDescent="0.25">
      <c r="A9659" t="s">
        <v>179</v>
      </c>
      <c r="B9659"/>
      <c r="C9659" t="s">
        <v>845</v>
      </c>
      <c r="D9659"/>
      <c r="E9659" t="s">
        <v>10490</v>
      </c>
      <c r="F9659" s="67"/>
      <c r="G9659" s="67"/>
      <c r="H9659" s="67"/>
    </row>
    <row r="9660" spans="1:8" s="2" customFormat="1" x14ac:dyDescent="0.25">
      <c r="A9660" t="s">
        <v>179</v>
      </c>
      <c r="B9660"/>
      <c r="C9660" t="s">
        <v>845</v>
      </c>
      <c r="D9660"/>
      <c r="E9660" t="s">
        <v>10491</v>
      </c>
      <c r="F9660" s="67"/>
      <c r="G9660" s="67"/>
      <c r="H9660" s="67"/>
    </row>
    <row r="9661" spans="1:8" s="2" customFormat="1" x14ac:dyDescent="0.25">
      <c r="A9661" t="s">
        <v>179</v>
      </c>
      <c r="B9661"/>
      <c r="C9661" t="s">
        <v>845</v>
      </c>
      <c r="D9661"/>
      <c r="E9661" t="s">
        <v>10492</v>
      </c>
      <c r="F9661" s="67"/>
      <c r="G9661" s="67"/>
      <c r="H9661" s="67"/>
    </row>
    <row r="9662" spans="1:8" s="2" customFormat="1" x14ac:dyDescent="0.25">
      <c r="A9662" t="s">
        <v>179</v>
      </c>
      <c r="B9662"/>
      <c r="C9662" t="s">
        <v>845</v>
      </c>
      <c r="D9662"/>
      <c r="E9662" t="s">
        <v>10493</v>
      </c>
      <c r="F9662" s="67"/>
      <c r="G9662" s="67"/>
      <c r="H9662" s="67"/>
    </row>
    <row r="9663" spans="1:8" s="2" customFormat="1" x14ac:dyDescent="0.25">
      <c r="A9663" t="s">
        <v>179</v>
      </c>
      <c r="B9663"/>
      <c r="C9663" t="s">
        <v>845</v>
      </c>
      <c r="D9663"/>
      <c r="E9663" t="s">
        <v>10494</v>
      </c>
      <c r="F9663" s="67"/>
      <c r="G9663" s="67"/>
      <c r="H9663" s="67"/>
    </row>
    <row r="9664" spans="1:8" s="2" customFormat="1" x14ac:dyDescent="0.25">
      <c r="A9664" t="s">
        <v>179</v>
      </c>
      <c r="B9664"/>
      <c r="C9664" t="s">
        <v>845</v>
      </c>
      <c r="D9664"/>
      <c r="E9664" t="s">
        <v>10495</v>
      </c>
      <c r="F9664" s="67"/>
      <c r="G9664" s="67"/>
      <c r="H9664" s="67"/>
    </row>
    <row r="9665" spans="1:8" s="2" customFormat="1" x14ac:dyDescent="0.25">
      <c r="A9665" t="s">
        <v>179</v>
      </c>
      <c r="B9665"/>
      <c r="C9665" t="s">
        <v>845</v>
      </c>
      <c r="D9665"/>
      <c r="E9665" t="s">
        <v>10496</v>
      </c>
      <c r="F9665" s="67"/>
      <c r="G9665" s="67"/>
      <c r="H9665" s="67"/>
    </row>
    <row r="9666" spans="1:8" s="2" customFormat="1" x14ac:dyDescent="0.25">
      <c r="A9666" t="s">
        <v>179</v>
      </c>
      <c r="B9666"/>
      <c r="C9666" t="s">
        <v>845</v>
      </c>
      <c r="D9666"/>
      <c r="E9666" t="s">
        <v>5005</v>
      </c>
      <c r="F9666" s="67"/>
      <c r="G9666" s="67"/>
      <c r="H9666" s="67"/>
    </row>
    <row r="9667" spans="1:8" s="2" customFormat="1" x14ac:dyDescent="0.25">
      <c r="A9667" t="s">
        <v>179</v>
      </c>
      <c r="B9667"/>
      <c r="C9667" t="s">
        <v>845</v>
      </c>
      <c r="D9667"/>
      <c r="E9667" t="s">
        <v>10497</v>
      </c>
      <c r="F9667" s="67"/>
      <c r="G9667" s="67"/>
      <c r="H9667" s="67"/>
    </row>
    <row r="9668" spans="1:8" s="2" customFormat="1" x14ac:dyDescent="0.25">
      <c r="A9668" t="s">
        <v>179</v>
      </c>
      <c r="B9668"/>
      <c r="C9668" t="s">
        <v>845</v>
      </c>
      <c r="D9668"/>
      <c r="E9668" t="s">
        <v>10498</v>
      </c>
      <c r="F9668" s="67"/>
      <c r="G9668" s="67"/>
      <c r="H9668" s="67"/>
    </row>
    <row r="9669" spans="1:8" s="2" customFormat="1" x14ac:dyDescent="0.25">
      <c r="A9669" t="s">
        <v>179</v>
      </c>
      <c r="B9669"/>
      <c r="C9669" t="s">
        <v>845</v>
      </c>
      <c r="D9669"/>
      <c r="E9669" t="s">
        <v>10499</v>
      </c>
      <c r="F9669" s="67"/>
      <c r="G9669" s="67"/>
      <c r="H9669" s="67"/>
    </row>
    <row r="9670" spans="1:8" s="2" customFormat="1" x14ac:dyDescent="0.25">
      <c r="A9670" t="s">
        <v>179</v>
      </c>
      <c r="B9670"/>
      <c r="C9670" t="s">
        <v>845</v>
      </c>
      <c r="D9670"/>
      <c r="E9670" t="s">
        <v>10500</v>
      </c>
      <c r="F9670" s="67"/>
      <c r="G9670" s="67"/>
      <c r="H9670" s="67"/>
    </row>
    <row r="9671" spans="1:8" s="2" customFormat="1" x14ac:dyDescent="0.25">
      <c r="A9671" t="s">
        <v>179</v>
      </c>
      <c r="B9671"/>
      <c r="C9671" t="s">
        <v>845</v>
      </c>
      <c r="D9671"/>
      <c r="E9671" t="s">
        <v>10501</v>
      </c>
      <c r="F9671" s="67"/>
      <c r="G9671" s="67"/>
      <c r="H9671" s="67"/>
    </row>
    <row r="9672" spans="1:8" s="2" customFormat="1" x14ac:dyDescent="0.25">
      <c r="A9672" t="s">
        <v>179</v>
      </c>
      <c r="B9672"/>
      <c r="C9672" t="s">
        <v>845</v>
      </c>
      <c r="D9672"/>
      <c r="E9672" t="s">
        <v>10502</v>
      </c>
      <c r="F9672" s="67"/>
      <c r="G9672" s="67"/>
      <c r="H9672" s="67"/>
    </row>
    <row r="9673" spans="1:8" s="2" customFormat="1" x14ac:dyDescent="0.25">
      <c r="A9673" t="s">
        <v>179</v>
      </c>
      <c r="B9673"/>
      <c r="C9673" t="s">
        <v>845</v>
      </c>
      <c r="D9673"/>
      <c r="E9673" t="s">
        <v>10503</v>
      </c>
      <c r="F9673" s="67"/>
      <c r="G9673" s="67"/>
      <c r="H9673" s="67"/>
    </row>
    <row r="9674" spans="1:8" s="2" customFormat="1" x14ac:dyDescent="0.25">
      <c r="A9674" t="s">
        <v>179</v>
      </c>
      <c r="B9674"/>
      <c r="C9674" t="s">
        <v>845</v>
      </c>
      <c r="D9674"/>
      <c r="E9674" t="s">
        <v>10504</v>
      </c>
      <c r="F9674" s="67"/>
      <c r="G9674" s="67"/>
      <c r="H9674" s="67"/>
    </row>
    <row r="9675" spans="1:8" s="2" customFormat="1" x14ac:dyDescent="0.25">
      <c r="A9675" t="s">
        <v>179</v>
      </c>
      <c r="B9675"/>
      <c r="C9675" t="s">
        <v>845</v>
      </c>
      <c r="D9675"/>
      <c r="E9675" t="s">
        <v>10505</v>
      </c>
      <c r="F9675" s="67"/>
      <c r="G9675" s="67"/>
      <c r="H9675" s="67"/>
    </row>
    <row r="9676" spans="1:8" s="2" customFormat="1" x14ac:dyDescent="0.25">
      <c r="A9676" t="s">
        <v>179</v>
      </c>
      <c r="B9676"/>
      <c r="C9676" t="s">
        <v>845</v>
      </c>
      <c r="D9676"/>
      <c r="E9676" t="s">
        <v>10506</v>
      </c>
      <c r="F9676" s="67"/>
      <c r="G9676" s="67"/>
      <c r="H9676" s="67"/>
    </row>
    <row r="9677" spans="1:8" s="2" customFormat="1" x14ac:dyDescent="0.25">
      <c r="A9677" t="s">
        <v>179</v>
      </c>
      <c r="B9677"/>
      <c r="C9677" t="s">
        <v>845</v>
      </c>
      <c r="D9677"/>
      <c r="E9677" t="s">
        <v>10507</v>
      </c>
      <c r="F9677" s="67"/>
      <c r="G9677" s="67"/>
      <c r="H9677" s="67"/>
    </row>
    <row r="9678" spans="1:8" s="2" customFormat="1" x14ac:dyDescent="0.25">
      <c r="A9678" t="s">
        <v>179</v>
      </c>
      <c r="B9678"/>
      <c r="C9678" t="s">
        <v>845</v>
      </c>
      <c r="D9678"/>
      <c r="E9678" t="s">
        <v>10508</v>
      </c>
      <c r="F9678" s="67"/>
      <c r="G9678" s="67"/>
      <c r="H9678" s="67"/>
    </row>
    <row r="9679" spans="1:8" s="2" customFormat="1" x14ac:dyDescent="0.25">
      <c r="A9679" t="s">
        <v>179</v>
      </c>
      <c r="B9679"/>
      <c r="C9679" t="s">
        <v>845</v>
      </c>
      <c r="D9679"/>
      <c r="E9679" t="s">
        <v>10509</v>
      </c>
      <c r="F9679" s="67"/>
      <c r="G9679" s="67"/>
      <c r="H9679" s="67"/>
    </row>
    <row r="9680" spans="1:8" s="2" customFormat="1" x14ac:dyDescent="0.25">
      <c r="A9680" t="s">
        <v>179</v>
      </c>
      <c r="B9680"/>
      <c r="C9680" t="s">
        <v>845</v>
      </c>
      <c r="D9680"/>
      <c r="E9680" t="s">
        <v>10510</v>
      </c>
      <c r="F9680" s="67"/>
      <c r="G9680" s="67"/>
      <c r="H9680" s="67"/>
    </row>
    <row r="9681" spans="1:8" s="2" customFormat="1" x14ac:dyDescent="0.25">
      <c r="A9681" t="s">
        <v>179</v>
      </c>
      <c r="B9681"/>
      <c r="C9681" t="s">
        <v>845</v>
      </c>
      <c r="D9681"/>
      <c r="E9681" t="s">
        <v>10511</v>
      </c>
      <c r="F9681" s="67"/>
      <c r="G9681" s="67"/>
      <c r="H9681" s="67"/>
    </row>
    <row r="9682" spans="1:8" s="2" customFormat="1" x14ac:dyDescent="0.25">
      <c r="A9682" t="s">
        <v>179</v>
      </c>
      <c r="B9682"/>
      <c r="C9682" t="s">
        <v>845</v>
      </c>
      <c r="D9682"/>
      <c r="E9682" t="s">
        <v>10512</v>
      </c>
      <c r="F9682" s="67"/>
      <c r="G9682" s="67"/>
      <c r="H9682" s="67"/>
    </row>
    <row r="9683" spans="1:8" s="2" customFormat="1" x14ac:dyDescent="0.25">
      <c r="A9683" t="s">
        <v>179</v>
      </c>
      <c r="B9683"/>
      <c r="C9683" t="s">
        <v>845</v>
      </c>
      <c r="D9683"/>
      <c r="E9683" t="s">
        <v>10513</v>
      </c>
      <c r="F9683" s="67"/>
      <c r="G9683" s="67"/>
      <c r="H9683" s="67"/>
    </row>
    <row r="9684" spans="1:8" s="2" customFormat="1" x14ac:dyDescent="0.25">
      <c r="A9684" t="s">
        <v>179</v>
      </c>
      <c r="B9684"/>
      <c r="C9684" t="s">
        <v>845</v>
      </c>
      <c r="D9684"/>
      <c r="E9684" t="s">
        <v>10514</v>
      </c>
      <c r="F9684" s="67"/>
      <c r="G9684" s="67"/>
      <c r="H9684" s="67"/>
    </row>
    <row r="9685" spans="1:8" s="2" customFormat="1" x14ac:dyDescent="0.25">
      <c r="A9685" t="s">
        <v>179</v>
      </c>
      <c r="B9685"/>
      <c r="C9685" t="s">
        <v>845</v>
      </c>
      <c r="D9685"/>
      <c r="E9685" t="s">
        <v>10515</v>
      </c>
      <c r="F9685" s="67"/>
      <c r="G9685" s="67"/>
      <c r="H9685" s="67"/>
    </row>
    <row r="9686" spans="1:8" s="2" customFormat="1" x14ac:dyDescent="0.25">
      <c r="A9686" t="s">
        <v>179</v>
      </c>
      <c r="B9686"/>
      <c r="C9686" t="s">
        <v>845</v>
      </c>
      <c r="D9686"/>
      <c r="E9686" t="s">
        <v>3840</v>
      </c>
      <c r="F9686" s="67"/>
      <c r="G9686" s="67"/>
      <c r="H9686" s="67"/>
    </row>
    <row r="9687" spans="1:8" s="2" customFormat="1" x14ac:dyDescent="0.25">
      <c r="A9687" t="s">
        <v>179</v>
      </c>
      <c r="B9687"/>
      <c r="C9687" t="s">
        <v>845</v>
      </c>
      <c r="D9687"/>
      <c r="E9687" t="s">
        <v>10516</v>
      </c>
      <c r="F9687" s="67"/>
      <c r="G9687" s="67"/>
      <c r="H9687" s="67"/>
    </row>
    <row r="9688" spans="1:8" s="2" customFormat="1" x14ac:dyDescent="0.25">
      <c r="A9688" t="s">
        <v>179</v>
      </c>
      <c r="B9688"/>
      <c r="C9688" t="s">
        <v>845</v>
      </c>
      <c r="D9688"/>
      <c r="E9688" t="s">
        <v>10517</v>
      </c>
      <c r="F9688" s="67"/>
      <c r="G9688" s="67"/>
      <c r="H9688" s="67"/>
    </row>
    <row r="9689" spans="1:8" s="2" customFormat="1" x14ac:dyDescent="0.25">
      <c r="A9689" t="s">
        <v>179</v>
      </c>
      <c r="B9689"/>
      <c r="C9689" t="s">
        <v>845</v>
      </c>
      <c r="D9689"/>
      <c r="E9689" t="s">
        <v>10518</v>
      </c>
      <c r="F9689" s="67"/>
      <c r="G9689" s="67"/>
      <c r="H9689" s="67"/>
    </row>
    <row r="9690" spans="1:8" s="2" customFormat="1" x14ac:dyDescent="0.25">
      <c r="A9690" t="s">
        <v>179</v>
      </c>
      <c r="B9690"/>
      <c r="C9690" t="s">
        <v>845</v>
      </c>
      <c r="D9690"/>
      <c r="E9690" t="s">
        <v>10519</v>
      </c>
      <c r="F9690" s="67"/>
      <c r="G9690" s="67"/>
      <c r="H9690" s="67"/>
    </row>
    <row r="9691" spans="1:8" s="2" customFormat="1" x14ac:dyDescent="0.25">
      <c r="A9691" t="s">
        <v>179</v>
      </c>
      <c r="B9691"/>
      <c r="C9691" t="s">
        <v>845</v>
      </c>
      <c r="D9691"/>
      <c r="E9691" t="s">
        <v>10520</v>
      </c>
      <c r="F9691" s="67"/>
      <c r="G9691" s="67"/>
      <c r="H9691" s="67"/>
    </row>
    <row r="9692" spans="1:8" s="2" customFormat="1" x14ac:dyDescent="0.25">
      <c r="A9692" t="s">
        <v>179</v>
      </c>
      <c r="B9692"/>
      <c r="C9692" t="s">
        <v>845</v>
      </c>
      <c r="D9692"/>
      <c r="E9692" t="s">
        <v>10521</v>
      </c>
      <c r="F9692" s="67"/>
      <c r="G9692" s="67"/>
      <c r="H9692" s="67"/>
    </row>
    <row r="9693" spans="1:8" s="2" customFormat="1" x14ac:dyDescent="0.25">
      <c r="A9693" t="s">
        <v>179</v>
      </c>
      <c r="B9693"/>
      <c r="C9693" t="s">
        <v>845</v>
      </c>
      <c r="D9693"/>
      <c r="E9693" t="s">
        <v>10522</v>
      </c>
      <c r="F9693" s="67"/>
      <c r="G9693" s="67"/>
      <c r="H9693" s="67"/>
    </row>
    <row r="9694" spans="1:8" s="2" customFormat="1" x14ac:dyDescent="0.25">
      <c r="A9694" t="s">
        <v>179</v>
      </c>
      <c r="B9694"/>
      <c r="C9694" t="s">
        <v>845</v>
      </c>
      <c r="D9694"/>
      <c r="E9694" t="s">
        <v>10523</v>
      </c>
      <c r="F9694" s="67"/>
      <c r="G9694" s="67"/>
      <c r="H9694" s="67"/>
    </row>
    <row r="9695" spans="1:8" s="2" customFormat="1" x14ac:dyDescent="0.25">
      <c r="A9695" t="s">
        <v>179</v>
      </c>
      <c r="B9695"/>
      <c r="C9695" t="s">
        <v>845</v>
      </c>
      <c r="D9695"/>
      <c r="E9695" t="s">
        <v>10524</v>
      </c>
      <c r="F9695" s="67"/>
      <c r="G9695" s="67"/>
      <c r="H9695" s="67"/>
    </row>
    <row r="9696" spans="1:8" s="2" customFormat="1" x14ac:dyDescent="0.25">
      <c r="A9696" t="s">
        <v>179</v>
      </c>
      <c r="B9696"/>
      <c r="C9696" t="s">
        <v>845</v>
      </c>
      <c r="D9696"/>
      <c r="E9696" t="s">
        <v>10525</v>
      </c>
      <c r="F9696" s="67"/>
      <c r="G9696" s="67"/>
      <c r="H9696" s="67"/>
    </row>
    <row r="9697" spans="1:8" s="2" customFormat="1" x14ac:dyDescent="0.25">
      <c r="A9697" t="s">
        <v>179</v>
      </c>
      <c r="B9697"/>
      <c r="C9697" t="s">
        <v>845</v>
      </c>
      <c r="D9697"/>
      <c r="E9697" t="s">
        <v>10526</v>
      </c>
      <c r="F9697" s="67"/>
      <c r="G9697" s="67"/>
      <c r="H9697" s="67"/>
    </row>
    <row r="9698" spans="1:8" s="2" customFormat="1" x14ac:dyDescent="0.25">
      <c r="A9698" t="s">
        <v>179</v>
      </c>
      <c r="B9698"/>
      <c r="C9698" t="s">
        <v>845</v>
      </c>
      <c r="D9698"/>
      <c r="E9698" t="s">
        <v>10527</v>
      </c>
      <c r="F9698" s="67"/>
      <c r="G9698" s="67"/>
      <c r="H9698" s="67"/>
    </row>
    <row r="9699" spans="1:8" s="2" customFormat="1" x14ac:dyDescent="0.25">
      <c r="A9699" t="s">
        <v>179</v>
      </c>
      <c r="B9699"/>
      <c r="C9699" t="s">
        <v>845</v>
      </c>
      <c r="D9699"/>
      <c r="E9699" t="s">
        <v>10528</v>
      </c>
      <c r="F9699" s="67"/>
      <c r="G9699" s="67"/>
      <c r="H9699" s="67"/>
    </row>
    <row r="9700" spans="1:8" s="2" customFormat="1" x14ac:dyDescent="0.25">
      <c r="A9700" t="s">
        <v>179</v>
      </c>
      <c r="B9700"/>
      <c r="C9700" t="s">
        <v>845</v>
      </c>
      <c r="D9700"/>
      <c r="E9700" t="s">
        <v>10529</v>
      </c>
      <c r="F9700" s="67"/>
      <c r="G9700" s="67"/>
      <c r="H9700" s="67"/>
    </row>
    <row r="9701" spans="1:8" s="2" customFormat="1" x14ac:dyDescent="0.25">
      <c r="A9701" t="s">
        <v>179</v>
      </c>
      <c r="B9701"/>
      <c r="C9701" t="s">
        <v>845</v>
      </c>
      <c r="D9701"/>
      <c r="E9701" t="s">
        <v>10530</v>
      </c>
      <c r="F9701" s="67"/>
      <c r="G9701" s="67"/>
      <c r="H9701" s="67"/>
    </row>
    <row r="9702" spans="1:8" s="2" customFormat="1" x14ac:dyDescent="0.25">
      <c r="A9702" t="s">
        <v>179</v>
      </c>
      <c r="B9702"/>
      <c r="C9702" t="s">
        <v>845</v>
      </c>
      <c r="D9702"/>
      <c r="E9702" t="s">
        <v>10531</v>
      </c>
      <c r="F9702" s="67"/>
      <c r="G9702" s="67"/>
      <c r="H9702" s="67"/>
    </row>
    <row r="9703" spans="1:8" s="2" customFormat="1" x14ac:dyDescent="0.25">
      <c r="A9703" t="s">
        <v>179</v>
      </c>
      <c r="B9703"/>
      <c r="C9703" t="s">
        <v>845</v>
      </c>
      <c r="D9703"/>
      <c r="E9703" t="s">
        <v>10532</v>
      </c>
      <c r="F9703" s="67"/>
      <c r="G9703" s="67"/>
      <c r="H9703" s="67"/>
    </row>
    <row r="9704" spans="1:8" s="2" customFormat="1" x14ac:dyDescent="0.25">
      <c r="A9704" t="s">
        <v>179</v>
      </c>
      <c r="B9704"/>
      <c r="C9704" t="s">
        <v>845</v>
      </c>
      <c r="D9704"/>
      <c r="E9704" t="s">
        <v>10533</v>
      </c>
      <c r="F9704" s="67"/>
      <c r="G9704" s="67"/>
      <c r="H9704" s="67"/>
    </row>
    <row r="9705" spans="1:8" s="2" customFormat="1" x14ac:dyDescent="0.25">
      <c r="A9705" t="s">
        <v>179</v>
      </c>
      <c r="B9705"/>
      <c r="C9705" t="s">
        <v>845</v>
      </c>
      <c r="D9705"/>
      <c r="E9705" t="s">
        <v>10534</v>
      </c>
      <c r="F9705" s="67"/>
      <c r="G9705" s="67"/>
      <c r="H9705" s="67"/>
    </row>
    <row r="9706" spans="1:8" s="2" customFormat="1" x14ac:dyDescent="0.25">
      <c r="A9706" t="s">
        <v>179</v>
      </c>
      <c r="B9706"/>
      <c r="C9706" t="s">
        <v>845</v>
      </c>
      <c r="D9706"/>
      <c r="E9706" t="s">
        <v>10535</v>
      </c>
      <c r="F9706" s="67"/>
      <c r="G9706" s="67"/>
      <c r="H9706" s="67"/>
    </row>
    <row r="9707" spans="1:8" s="2" customFormat="1" x14ac:dyDescent="0.25">
      <c r="A9707" t="s">
        <v>179</v>
      </c>
      <c r="B9707"/>
      <c r="C9707" t="s">
        <v>845</v>
      </c>
      <c r="D9707"/>
      <c r="E9707" t="s">
        <v>10536</v>
      </c>
      <c r="F9707" s="67"/>
      <c r="G9707" s="67"/>
      <c r="H9707" s="67"/>
    </row>
    <row r="9708" spans="1:8" s="2" customFormat="1" x14ac:dyDescent="0.25">
      <c r="A9708" t="s">
        <v>179</v>
      </c>
      <c r="B9708"/>
      <c r="C9708" t="s">
        <v>845</v>
      </c>
      <c r="D9708"/>
      <c r="E9708" t="s">
        <v>10537</v>
      </c>
      <c r="F9708" s="67"/>
      <c r="G9708" s="67"/>
      <c r="H9708" s="67"/>
    </row>
    <row r="9709" spans="1:8" s="2" customFormat="1" x14ac:dyDescent="0.25">
      <c r="A9709" t="s">
        <v>179</v>
      </c>
      <c r="B9709"/>
      <c r="C9709" t="s">
        <v>845</v>
      </c>
      <c r="D9709"/>
      <c r="E9709" t="s">
        <v>10538</v>
      </c>
      <c r="F9709" s="67"/>
      <c r="G9709" s="67"/>
      <c r="H9709" s="67"/>
    </row>
    <row r="9710" spans="1:8" s="2" customFormat="1" x14ac:dyDescent="0.25">
      <c r="A9710" t="s">
        <v>179</v>
      </c>
      <c r="B9710"/>
      <c r="C9710" t="s">
        <v>845</v>
      </c>
      <c r="D9710"/>
      <c r="E9710" t="s">
        <v>10539</v>
      </c>
      <c r="F9710" s="67"/>
      <c r="G9710" s="67"/>
      <c r="H9710" s="67"/>
    </row>
    <row r="9711" spans="1:8" s="2" customFormat="1" x14ac:dyDescent="0.25">
      <c r="A9711" t="s">
        <v>179</v>
      </c>
      <c r="B9711"/>
      <c r="C9711" t="s">
        <v>845</v>
      </c>
      <c r="D9711"/>
      <c r="E9711" t="s">
        <v>10540</v>
      </c>
      <c r="F9711" s="67"/>
      <c r="G9711" s="67"/>
      <c r="H9711" s="67"/>
    </row>
    <row r="9712" spans="1:8" s="2" customFormat="1" x14ac:dyDescent="0.25">
      <c r="A9712" t="s">
        <v>179</v>
      </c>
      <c r="B9712"/>
      <c r="C9712" t="s">
        <v>845</v>
      </c>
      <c r="D9712"/>
      <c r="E9712" t="s">
        <v>10541</v>
      </c>
      <c r="F9712" s="67"/>
      <c r="G9712" s="67"/>
      <c r="H9712" s="67"/>
    </row>
    <row r="9713" spans="1:8" s="2" customFormat="1" x14ac:dyDescent="0.25">
      <c r="A9713" t="s">
        <v>179</v>
      </c>
      <c r="B9713"/>
      <c r="C9713" t="s">
        <v>845</v>
      </c>
      <c r="D9713"/>
      <c r="E9713" t="s">
        <v>10542</v>
      </c>
      <c r="F9713" s="67"/>
      <c r="G9713" s="67"/>
      <c r="H9713" s="67"/>
    </row>
    <row r="9714" spans="1:8" s="2" customFormat="1" x14ac:dyDescent="0.25">
      <c r="A9714" t="s">
        <v>179</v>
      </c>
      <c r="B9714"/>
      <c r="C9714" t="s">
        <v>845</v>
      </c>
      <c r="D9714"/>
      <c r="E9714" t="s">
        <v>10543</v>
      </c>
      <c r="F9714" s="67"/>
      <c r="G9714" s="67"/>
      <c r="H9714" s="67"/>
    </row>
    <row r="9715" spans="1:8" s="2" customFormat="1" x14ac:dyDescent="0.25">
      <c r="A9715" t="s">
        <v>179</v>
      </c>
      <c r="B9715"/>
      <c r="C9715" t="s">
        <v>845</v>
      </c>
      <c r="D9715"/>
      <c r="E9715" t="s">
        <v>10544</v>
      </c>
      <c r="F9715" s="67"/>
      <c r="G9715" s="67"/>
      <c r="H9715" s="67"/>
    </row>
    <row r="9716" spans="1:8" s="2" customFormat="1" x14ac:dyDescent="0.25">
      <c r="A9716" t="s">
        <v>179</v>
      </c>
      <c r="B9716"/>
      <c r="C9716" t="s">
        <v>845</v>
      </c>
      <c r="D9716"/>
      <c r="E9716" t="s">
        <v>10545</v>
      </c>
      <c r="F9716" s="67"/>
      <c r="G9716" s="67"/>
      <c r="H9716" s="67"/>
    </row>
    <row r="9717" spans="1:8" s="2" customFormat="1" x14ac:dyDescent="0.25">
      <c r="A9717" t="s">
        <v>179</v>
      </c>
      <c r="B9717"/>
      <c r="C9717" t="s">
        <v>845</v>
      </c>
      <c r="D9717"/>
      <c r="E9717" t="s">
        <v>10546</v>
      </c>
      <c r="F9717" s="67"/>
      <c r="G9717" s="67"/>
      <c r="H9717" s="67"/>
    </row>
    <row r="9718" spans="1:8" s="2" customFormat="1" x14ac:dyDescent="0.25">
      <c r="A9718" t="s">
        <v>179</v>
      </c>
      <c r="B9718"/>
      <c r="C9718" t="s">
        <v>845</v>
      </c>
      <c r="D9718"/>
      <c r="E9718" t="s">
        <v>10547</v>
      </c>
      <c r="F9718" s="67"/>
      <c r="G9718" s="67"/>
      <c r="H9718" s="67"/>
    </row>
    <row r="9719" spans="1:8" s="2" customFormat="1" x14ac:dyDescent="0.25">
      <c r="A9719" t="s">
        <v>179</v>
      </c>
      <c r="B9719"/>
      <c r="C9719" t="s">
        <v>845</v>
      </c>
      <c r="D9719"/>
      <c r="E9719" t="s">
        <v>10548</v>
      </c>
      <c r="F9719" s="67"/>
      <c r="G9719" s="67"/>
      <c r="H9719" s="67"/>
    </row>
    <row r="9720" spans="1:8" s="2" customFormat="1" x14ac:dyDescent="0.25">
      <c r="A9720" t="s">
        <v>179</v>
      </c>
      <c r="B9720"/>
      <c r="C9720" t="s">
        <v>845</v>
      </c>
      <c r="D9720"/>
      <c r="E9720" t="s">
        <v>10549</v>
      </c>
      <c r="F9720" s="67"/>
      <c r="G9720" s="67"/>
      <c r="H9720" s="67"/>
    </row>
    <row r="9721" spans="1:8" s="2" customFormat="1" x14ac:dyDescent="0.25">
      <c r="A9721" t="s">
        <v>179</v>
      </c>
      <c r="B9721"/>
      <c r="C9721" t="s">
        <v>845</v>
      </c>
      <c r="D9721"/>
      <c r="E9721" t="s">
        <v>10550</v>
      </c>
      <c r="F9721" s="67"/>
      <c r="G9721" s="67"/>
      <c r="H9721" s="67"/>
    </row>
    <row r="9722" spans="1:8" s="2" customFormat="1" x14ac:dyDescent="0.25">
      <c r="A9722" t="s">
        <v>179</v>
      </c>
      <c r="B9722"/>
      <c r="C9722" t="s">
        <v>845</v>
      </c>
      <c r="D9722"/>
      <c r="E9722" t="s">
        <v>10551</v>
      </c>
      <c r="F9722" s="67"/>
      <c r="G9722" s="67"/>
      <c r="H9722" s="67"/>
    </row>
    <row r="9723" spans="1:8" s="2" customFormat="1" x14ac:dyDescent="0.25">
      <c r="A9723" t="s">
        <v>179</v>
      </c>
      <c r="B9723"/>
      <c r="C9723" t="s">
        <v>845</v>
      </c>
      <c r="D9723"/>
      <c r="E9723" t="s">
        <v>10552</v>
      </c>
      <c r="F9723" s="67"/>
      <c r="G9723" s="67"/>
      <c r="H9723" s="67"/>
    </row>
    <row r="9724" spans="1:8" s="2" customFormat="1" x14ac:dyDescent="0.25">
      <c r="A9724" t="s">
        <v>179</v>
      </c>
      <c r="B9724"/>
      <c r="C9724" t="s">
        <v>845</v>
      </c>
      <c r="D9724"/>
      <c r="E9724" t="s">
        <v>10553</v>
      </c>
      <c r="F9724" s="67"/>
      <c r="G9724" s="67"/>
      <c r="H9724" s="67"/>
    </row>
    <row r="9725" spans="1:8" s="2" customFormat="1" x14ac:dyDescent="0.25">
      <c r="A9725" t="s">
        <v>179</v>
      </c>
      <c r="B9725"/>
      <c r="C9725" t="s">
        <v>845</v>
      </c>
      <c r="D9725"/>
      <c r="E9725" t="s">
        <v>10554</v>
      </c>
      <c r="F9725" s="67"/>
      <c r="G9725" s="67"/>
      <c r="H9725" s="67"/>
    </row>
    <row r="9726" spans="1:8" s="2" customFormat="1" x14ac:dyDescent="0.25">
      <c r="A9726" t="s">
        <v>179</v>
      </c>
      <c r="B9726"/>
      <c r="C9726" t="s">
        <v>845</v>
      </c>
      <c r="D9726"/>
      <c r="E9726" t="s">
        <v>10555</v>
      </c>
      <c r="F9726" s="67"/>
      <c r="G9726" s="67"/>
      <c r="H9726" s="67"/>
    </row>
    <row r="9727" spans="1:8" s="2" customFormat="1" x14ac:dyDescent="0.25">
      <c r="A9727" t="s">
        <v>179</v>
      </c>
      <c r="B9727"/>
      <c r="C9727" t="s">
        <v>845</v>
      </c>
      <c r="D9727"/>
      <c r="E9727" t="s">
        <v>10556</v>
      </c>
      <c r="F9727" s="67"/>
      <c r="G9727" s="67"/>
      <c r="H9727" s="67"/>
    </row>
    <row r="9728" spans="1:8" s="2" customFormat="1" x14ac:dyDescent="0.25">
      <c r="A9728" t="s">
        <v>179</v>
      </c>
      <c r="B9728"/>
      <c r="C9728" t="s">
        <v>845</v>
      </c>
      <c r="D9728"/>
      <c r="E9728" t="s">
        <v>10557</v>
      </c>
      <c r="F9728" s="67"/>
      <c r="G9728" s="67"/>
      <c r="H9728" s="67"/>
    </row>
    <row r="9729" spans="1:8" s="2" customFormat="1" x14ac:dyDescent="0.25">
      <c r="A9729" t="s">
        <v>179</v>
      </c>
      <c r="B9729"/>
      <c r="C9729" t="s">
        <v>845</v>
      </c>
      <c r="D9729"/>
      <c r="E9729" t="s">
        <v>10558</v>
      </c>
      <c r="F9729" s="67"/>
      <c r="G9729" s="67"/>
      <c r="H9729" s="67"/>
    </row>
    <row r="9730" spans="1:8" s="2" customFormat="1" x14ac:dyDescent="0.25">
      <c r="A9730" t="s">
        <v>179</v>
      </c>
      <c r="B9730"/>
      <c r="C9730" t="s">
        <v>847</v>
      </c>
      <c r="D9730"/>
      <c r="E9730" t="s">
        <v>10559</v>
      </c>
      <c r="F9730" s="67"/>
      <c r="G9730" s="67"/>
      <c r="H9730" s="67"/>
    </row>
    <row r="9731" spans="1:8" s="2" customFormat="1" x14ac:dyDescent="0.25">
      <c r="A9731" t="s">
        <v>179</v>
      </c>
      <c r="B9731"/>
      <c r="C9731" t="s">
        <v>847</v>
      </c>
      <c r="D9731"/>
      <c r="E9731" t="s">
        <v>10560</v>
      </c>
      <c r="F9731" s="67"/>
      <c r="G9731" s="67"/>
      <c r="H9731" s="67"/>
    </row>
    <row r="9732" spans="1:8" s="2" customFormat="1" x14ac:dyDescent="0.25">
      <c r="A9732" t="s">
        <v>179</v>
      </c>
      <c r="B9732"/>
      <c r="C9732" t="s">
        <v>847</v>
      </c>
      <c r="D9732"/>
      <c r="E9732" t="s">
        <v>10561</v>
      </c>
      <c r="F9732" s="67"/>
      <c r="G9732" s="67"/>
      <c r="H9732" s="67"/>
    </row>
    <row r="9733" spans="1:8" s="2" customFormat="1" x14ac:dyDescent="0.25">
      <c r="A9733" t="s">
        <v>179</v>
      </c>
      <c r="B9733"/>
      <c r="C9733" t="s">
        <v>847</v>
      </c>
      <c r="D9733"/>
      <c r="E9733" t="s">
        <v>10562</v>
      </c>
      <c r="F9733" s="67"/>
      <c r="G9733" s="67"/>
      <c r="H9733" s="67"/>
    </row>
    <row r="9734" spans="1:8" s="2" customFormat="1" x14ac:dyDescent="0.25">
      <c r="A9734" t="s">
        <v>179</v>
      </c>
      <c r="B9734"/>
      <c r="C9734" t="s">
        <v>847</v>
      </c>
      <c r="D9734"/>
      <c r="E9734" t="s">
        <v>10563</v>
      </c>
      <c r="F9734" s="67"/>
      <c r="G9734" s="67"/>
      <c r="H9734" s="67"/>
    </row>
    <row r="9735" spans="1:8" s="2" customFormat="1" x14ac:dyDescent="0.25">
      <c r="A9735" t="s">
        <v>179</v>
      </c>
      <c r="B9735"/>
      <c r="C9735" t="s">
        <v>847</v>
      </c>
      <c r="D9735"/>
      <c r="E9735" t="s">
        <v>10564</v>
      </c>
      <c r="F9735" s="67"/>
      <c r="G9735" s="67"/>
      <c r="H9735" s="67"/>
    </row>
    <row r="9736" spans="1:8" s="2" customFormat="1" x14ac:dyDescent="0.25">
      <c r="A9736" t="s">
        <v>179</v>
      </c>
      <c r="B9736"/>
      <c r="C9736" t="s">
        <v>847</v>
      </c>
      <c r="D9736"/>
      <c r="E9736" t="s">
        <v>10565</v>
      </c>
      <c r="F9736" s="67"/>
      <c r="G9736" s="67"/>
      <c r="H9736" s="67"/>
    </row>
    <row r="9737" spans="1:8" s="2" customFormat="1" x14ac:dyDescent="0.25">
      <c r="A9737" t="s">
        <v>179</v>
      </c>
      <c r="B9737"/>
      <c r="C9737" t="s">
        <v>847</v>
      </c>
      <c r="D9737"/>
      <c r="E9737" t="s">
        <v>10566</v>
      </c>
      <c r="F9737" s="67"/>
      <c r="G9737" s="67"/>
      <c r="H9737" s="67"/>
    </row>
    <row r="9738" spans="1:8" s="2" customFormat="1" x14ac:dyDescent="0.25">
      <c r="A9738" t="s">
        <v>179</v>
      </c>
      <c r="B9738"/>
      <c r="C9738" t="s">
        <v>847</v>
      </c>
      <c r="D9738"/>
      <c r="E9738" t="s">
        <v>10567</v>
      </c>
      <c r="F9738" s="67"/>
      <c r="G9738" s="67"/>
      <c r="H9738" s="67"/>
    </row>
    <row r="9739" spans="1:8" s="2" customFormat="1" x14ac:dyDescent="0.25">
      <c r="A9739" t="s">
        <v>179</v>
      </c>
      <c r="B9739"/>
      <c r="C9739" t="s">
        <v>847</v>
      </c>
      <c r="D9739"/>
      <c r="E9739" t="s">
        <v>10568</v>
      </c>
      <c r="F9739" s="67"/>
      <c r="G9739" s="67"/>
      <c r="H9739" s="67"/>
    </row>
    <row r="9740" spans="1:8" s="2" customFormat="1" x14ac:dyDescent="0.25">
      <c r="A9740" t="s">
        <v>179</v>
      </c>
      <c r="B9740"/>
      <c r="C9740" t="s">
        <v>847</v>
      </c>
      <c r="D9740"/>
      <c r="E9740" t="s">
        <v>10569</v>
      </c>
      <c r="F9740" s="67"/>
      <c r="G9740" s="67"/>
      <c r="H9740" s="67"/>
    </row>
    <row r="9741" spans="1:8" s="2" customFormat="1" x14ac:dyDescent="0.25">
      <c r="A9741" t="s">
        <v>179</v>
      </c>
      <c r="B9741"/>
      <c r="C9741" t="s">
        <v>847</v>
      </c>
      <c r="D9741"/>
      <c r="E9741" t="s">
        <v>10570</v>
      </c>
      <c r="F9741" s="67"/>
      <c r="G9741" s="67"/>
      <c r="H9741" s="67"/>
    </row>
    <row r="9742" spans="1:8" s="2" customFormat="1" x14ac:dyDescent="0.25">
      <c r="A9742" t="s">
        <v>179</v>
      </c>
      <c r="B9742"/>
      <c r="C9742" t="s">
        <v>847</v>
      </c>
      <c r="D9742"/>
      <c r="E9742" t="s">
        <v>10571</v>
      </c>
      <c r="F9742" s="67"/>
      <c r="G9742" s="67"/>
      <c r="H9742" s="67"/>
    </row>
    <row r="9743" spans="1:8" s="2" customFormat="1" x14ac:dyDescent="0.25">
      <c r="A9743" t="s">
        <v>179</v>
      </c>
      <c r="B9743"/>
      <c r="C9743" t="s">
        <v>847</v>
      </c>
      <c r="D9743"/>
      <c r="E9743" t="s">
        <v>10572</v>
      </c>
      <c r="F9743" s="67"/>
      <c r="G9743" s="67"/>
      <c r="H9743" s="67"/>
    </row>
    <row r="9744" spans="1:8" s="2" customFormat="1" x14ac:dyDescent="0.25">
      <c r="A9744" t="s">
        <v>179</v>
      </c>
      <c r="B9744"/>
      <c r="C9744" t="s">
        <v>847</v>
      </c>
      <c r="D9744"/>
      <c r="E9744" t="s">
        <v>10573</v>
      </c>
      <c r="F9744" s="67"/>
      <c r="G9744" s="67"/>
      <c r="H9744" s="67"/>
    </row>
    <row r="9745" spans="1:8" s="2" customFormat="1" x14ac:dyDescent="0.25">
      <c r="A9745" t="s">
        <v>179</v>
      </c>
      <c r="B9745"/>
      <c r="C9745" t="s">
        <v>847</v>
      </c>
      <c r="D9745"/>
      <c r="E9745" t="s">
        <v>10574</v>
      </c>
      <c r="F9745" s="67"/>
      <c r="G9745" s="67"/>
      <c r="H9745" s="67"/>
    </row>
    <row r="9746" spans="1:8" s="2" customFormat="1" x14ac:dyDescent="0.25">
      <c r="A9746" t="s">
        <v>179</v>
      </c>
      <c r="B9746"/>
      <c r="C9746" t="s">
        <v>847</v>
      </c>
      <c r="D9746"/>
      <c r="E9746" t="s">
        <v>10575</v>
      </c>
      <c r="F9746" s="67"/>
      <c r="G9746" s="67"/>
      <c r="H9746" s="67"/>
    </row>
    <row r="9747" spans="1:8" s="2" customFormat="1" x14ac:dyDescent="0.25">
      <c r="A9747" t="s">
        <v>179</v>
      </c>
      <c r="B9747"/>
      <c r="C9747" t="s">
        <v>847</v>
      </c>
      <c r="D9747"/>
      <c r="E9747" t="s">
        <v>10576</v>
      </c>
      <c r="F9747" s="67"/>
      <c r="G9747" s="67"/>
      <c r="H9747" s="67"/>
    </row>
    <row r="9748" spans="1:8" s="2" customFormat="1" x14ac:dyDescent="0.25">
      <c r="A9748" t="s">
        <v>179</v>
      </c>
      <c r="B9748"/>
      <c r="C9748" t="s">
        <v>847</v>
      </c>
      <c r="D9748"/>
      <c r="E9748" t="s">
        <v>10577</v>
      </c>
      <c r="F9748" s="67"/>
      <c r="G9748" s="67"/>
      <c r="H9748" s="67"/>
    </row>
    <row r="9749" spans="1:8" s="2" customFormat="1" x14ac:dyDescent="0.25">
      <c r="A9749" t="s">
        <v>179</v>
      </c>
      <c r="B9749"/>
      <c r="C9749" t="s">
        <v>847</v>
      </c>
      <c r="D9749"/>
      <c r="E9749" t="s">
        <v>10578</v>
      </c>
      <c r="F9749" s="67"/>
      <c r="G9749" s="67"/>
      <c r="H9749" s="67"/>
    </row>
    <row r="9750" spans="1:8" s="2" customFormat="1" x14ac:dyDescent="0.25">
      <c r="A9750" t="s">
        <v>179</v>
      </c>
      <c r="B9750"/>
      <c r="C9750" t="s">
        <v>847</v>
      </c>
      <c r="D9750"/>
      <c r="E9750" t="s">
        <v>10579</v>
      </c>
      <c r="F9750" s="67"/>
      <c r="G9750" s="67"/>
      <c r="H9750" s="67"/>
    </row>
    <row r="9751" spans="1:8" s="2" customFormat="1" x14ac:dyDescent="0.25">
      <c r="A9751" t="s">
        <v>179</v>
      </c>
      <c r="B9751"/>
      <c r="C9751" t="s">
        <v>847</v>
      </c>
      <c r="D9751"/>
      <c r="E9751" t="s">
        <v>10580</v>
      </c>
      <c r="F9751" s="67"/>
      <c r="G9751" s="67"/>
      <c r="H9751" s="67"/>
    </row>
    <row r="9752" spans="1:8" s="2" customFormat="1" x14ac:dyDescent="0.25">
      <c r="A9752" t="s">
        <v>179</v>
      </c>
      <c r="B9752"/>
      <c r="C9752" t="s">
        <v>847</v>
      </c>
      <c r="D9752"/>
      <c r="E9752" t="s">
        <v>10581</v>
      </c>
      <c r="F9752" s="67"/>
      <c r="G9752" s="67"/>
      <c r="H9752" s="67"/>
    </row>
    <row r="9753" spans="1:8" s="2" customFormat="1" x14ac:dyDescent="0.25">
      <c r="A9753" t="s">
        <v>179</v>
      </c>
      <c r="B9753"/>
      <c r="C9753" t="s">
        <v>847</v>
      </c>
      <c r="D9753"/>
      <c r="E9753" t="s">
        <v>10582</v>
      </c>
      <c r="F9753" s="67"/>
      <c r="G9753" s="67"/>
      <c r="H9753" s="67"/>
    </row>
    <row r="9754" spans="1:8" s="2" customFormat="1" x14ac:dyDescent="0.25">
      <c r="A9754" t="s">
        <v>179</v>
      </c>
      <c r="B9754"/>
      <c r="C9754" t="s">
        <v>847</v>
      </c>
      <c r="D9754"/>
      <c r="E9754" t="s">
        <v>10583</v>
      </c>
      <c r="F9754" s="67"/>
      <c r="G9754" s="67"/>
      <c r="H9754" s="67"/>
    </row>
    <row r="9755" spans="1:8" s="2" customFormat="1" x14ac:dyDescent="0.25">
      <c r="A9755" t="s">
        <v>179</v>
      </c>
      <c r="B9755"/>
      <c r="C9755" t="s">
        <v>847</v>
      </c>
      <c r="D9755"/>
      <c r="E9755" t="s">
        <v>10584</v>
      </c>
      <c r="F9755" s="67"/>
      <c r="G9755" s="67"/>
      <c r="H9755" s="67"/>
    </row>
    <row r="9756" spans="1:8" s="2" customFormat="1" x14ac:dyDescent="0.25">
      <c r="A9756" t="s">
        <v>179</v>
      </c>
      <c r="B9756"/>
      <c r="C9756" t="s">
        <v>847</v>
      </c>
      <c r="D9756"/>
      <c r="E9756" t="s">
        <v>10585</v>
      </c>
      <c r="F9756" s="67"/>
      <c r="G9756" s="67"/>
      <c r="H9756" s="67"/>
    </row>
    <row r="9757" spans="1:8" s="2" customFormat="1" x14ac:dyDescent="0.25">
      <c r="A9757" t="s">
        <v>179</v>
      </c>
      <c r="B9757"/>
      <c r="C9757" t="s">
        <v>847</v>
      </c>
      <c r="D9757"/>
      <c r="E9757" t="s">
        <v>10586</v>
      </c>
      <c r="F9757" s="67"/>
      <c r="G9757" s="67"/>
      <c r="H9757" s="67"/>
    </row>
    <row r="9758" spans="1:8" s="2" customFormat="1" x14ac:dyDescent="0.25">
      <c r="A9758" t="s">
        <v>179</v>
      </c>
      <c r="B9758"/>
      <c r="C9758" t="s">
        <v>847</v>
      </c>
      <c r="D9758"/>
      <c r="E9758" t="s">
        <v>10587</v>
      </c>
      <c r="F9758" s="67"/>
      <c r="G9758" s="67"/>
      <c r="H9758" s="67"/>
    </row>
    <row r="9759" spans="1:8" s="2" customFormat="1" x14ac:dyDescent="0.25">
      <c r="A9759" t="s">
        <v>179</v>
      </c>
      <c r="B9759"/>
      <c r="C9759" t="s">
        <v>847</v>
      </c>
      <c r="D9759"/>
      <c r="E9759" t="s">
        <v>10588</v>
      </c>
      <c r="F9759" s="67"/>
      <c r="G9759" s="67"/>
      <c r="H9759" s="67"/>
    </row>
    <row r="9760" spans="1:8" s="2" customFormat="1" x14ac:dyDescent="0.25">
      <c r="A9760" t="s">
        <v>179</v>
      </c>
      <c r="B9760"/>
      <c r="C9760" t="s">
        <v>847</v>
      </c>
      <c r="D9760"/>
      <c r="E9760" t="s">
        <v>10589</v>
      </c>
      <c r="F9760" s="67"/>
      <c r="G9760" s="67"/>
      <c r="H9760" s="67"/>
    </row>
    <row r="9761" spans="1:8" s="2" customFormat="1" x14ac:dyDescent="0.25">
      <c r="A9761" t="s">
        <v>179</v>
      </c>
      <c r="B9761"/>
      <c r="C9761" t="s">
        <v>847</v>
      </c>
      <c r="D9761"/>
      <c r="E9761" t="s">
        <v>10590</v>
      </c>
      <c r="F9761" s="67"/>
      <c r="G9761" s="67"/>
      <c r="H9761" s="67"/>
    </row>
    <row r="9762" spans="1:8" s="2" customFormat="1" x14ac:dyDescent="0.25">
      <c r="A9762" t="s">
        <v>179</v>
      </c>
      <c r="B9762"/>
      <c r="C9762" t="s">
        <v>847</v>
      </c>
      <c r="D9762"/>
      <c r="E9762" t="s">
        <v>10591</v>
      </c>
      <c r="F9762" s="67"/>
      <c r="G9762" s="67"/>
      <c r="H9762" s="67"/>
    </row>
    <row r="9763" spans="1:8" s="2" customFormat="1" x14ac:dyDescent="0.25">
      <c r="A9763" t="s">
        <v>179</v>
      </c>
      <c r="B9763"/>
      <c r="C9763" t="s">
        <v>847</v>
      </c>
      <c r="D9763"/>
      <c r="E9763" t="s">
        <v>10592</v>
      </c>
      <c r="F9763" s="67"/>
      <c r="G9763" s="67"/>
      <c r="H9763" s="67"/>
    </row>
    <row r="9764" spans="1:8" s="2" customFormat="1" x14ac:dyDescent="0.25">
      <c r="A9764" t="s">
        <v>179</v>
      </c>
      <c r="B9764"/>
      <c r="C9764" t="s">
        <v>847</v>
      </c>
      <c r="D9764"/>
      <c r="E9764" t="s">
        <v>10593</v>
      </c>
      <c r="F9764" s="67"/>
      <c r="G9764" s="67"/>
      <c r="H9764" s="67"/>
    </row>
    <row r="9765" spans="1:8" s="2" customFormat="1" x14ac:dyDescent="0.25">
      <c r="A9765" t="s">
        <v>179</v>
      </c>
      <c r="B9765"/>
      <c r="C9765" t="s">
        <v>847</v>
      </c>
      <c r="D9765"/>
      <c r="E9765" t="s">
        <v>10594</v>
      </c>
      <c r="F9765" s="67"/>
      <c r="G9765" s="67"/>
      <c r="H9765" s="67"/>
    </row>
    <row r="9766" spans="1:8" s="2" customFormat="1" x14ac:dyDescent="0.25">
      <c r="A9766" t="s">
        <v>179</v>
      </c>
      <c r="B9766"/>
      <c r="C9766" t="s">
        <v>847</v>
      </c>
      <c r="D9766"/>
      <c r="E9766" t="s">
        <v>10595</v>
      </c>
      <c r="F9766" s="67"/>
      <c r="G9766" s="67"/>
      <c r="H9766" s="67"/>
    </row>
    <row r="9767" spans="1:8" s="2" customFormat="1" x14ac:dyDescent="0.25">
      <c r="A9767" t="s">
        <v>179</v>
      </c>
      <c r="B9767"/>
      <c r="C9767" t="s">
        <v>847</v>
      </c>
      <c r="D9767"/>
      <c r="E9767" t="s">
        <v>10596</v>
      </c>
      <c r="F9767" s="67"/>
      <c r="G9767" s="67"/>
      <c r="H9767" s="67"/>
    </row>
    <row r="9768" spans="1:8" s="2" customFormat="1" x14ac:dyDescent="0.25">
      <c r="A9768" t="s">
        <v>179</v>
      </c>
      <c r="B9768"/>
      <c r="C9768" t="s">
        <v>847</v>
      </c>
      <c r="D9768"/>
      <c r="E9768" t="s">
        <v>10597</v>
      </c>
      <c r="F9768" s="67"/>
      <c r="G9768" s="67"/>
      <c r="H9768" s="67"/>
    </row>
    <row r="9769" spans="1:8" s="2" customFormat="1" x14ac:dyDescent="0.25">
      <c r="A9769" t="s">
        <v>179</v>
      </c>
      <c r="B9769"/>
      <c r="C9769" t="s">
        <v>10598</v>
      </c>
      <c r="D9769"/>
      <c r="E9769" t="s">
        <v>10599</v>
      </c>
      <c r="F9769" s="67"/>
      <c r="G9769" s="67"/>
      <c r="H9769" s="67"/>
    </row>
    <row r="9770" spans="1:8" s="2" customFormat="1" x14ac:dyDescent="0.25">
      <c r="A9770" t="s">
        <v>179</v>
      </c>
      <c r="B9770"/>
      <c r="C9770" t="s">
        <v>10598</v>
      </c>
      <c r="D9770"/>
      <c r="E9770" t="s">
        <v>10600</v>
      </c>
      <c r="F9770" s="67"/>
      <c r="G9770" s="67"/>
      <c r="H9770" s="67"/>
    </row>
    <row r="9771" spans="1:8" s="2" customFormat="1" x14ac:dyDescent="0.25">
      <c r="A9771" t="s">
        <v>179</v>
      </c>
      <c r="B9771"/>
      <c r="C9771" t="s">
        <v>852</v>
      </c>
      <c r="D9771" t="s">
        <v>10448</v>
      </c>
      <c r="E9771" t="s">
        <v>10601</v>
      </c>
      <c r="F9771" s="67"/>
      <c r="G9771" s="67"/>
      <c r="H9771" s="67"/>
    </row>
    <row r="9772" spans="1:8" s="2" customFormat="1" x14ac:dyDescent="0.25">
      <c r="A9772" t="s">
        <v>179</v>
      </c>
      <c r="B9772"/>
      <c r="C9772" t="s">
        <v>852</v>
      </c>
      <c r="D9772" t="s">
        <v>10448</v>
      </c>
      <c r="E9772" t="s">
        <v>10602</v>
      </c>
      <c r="F9772" s="67"/>
      <c r="G9772" s="67"/>
      <c r="H9772" s="67"/>
    </row>
    <row r="9773" spans="1:8" s="2" customFormat="1" x14ac:dyDescent="0.25">
      <c r="A9773" t="s">
        <v>179</v>
      </c>
      <c r="B9773"/>
      <c r="C9773" t="s">
        <v>852</v>
      </c>
      <c r="D9773" t="s">
        <v>10448</v>
      </c>
      <c r="E9773" t="s">
        <v>10603</v>
      </c>
      <c r="F9773" s="67"/>
      <c r="G9773" s="67"/>
      <c r="H9773" s="67"/>
    </row>
    <row r="9774" spans="1:8" s="2" customFormat="1" x14ac:dyDescent="0.25">
      <c r="A9774" t="s">
        <v>179</v>
      </c>
      <c r="B9774"/>
      <c r="C9774" t="s">
        <v>852</v>
      </c>
      <c r="D9774" t="s">
        <v>10448</v>
      </c>
      <c r="E9774" t="s">
        <v>10604</v>
      </c>
      <c r="F9774" s="67"/>
      <c r="G9774" s="67"/>
      <c r="H9774" s="67"/>
    </row>
    <row r="9775" spans="1:8" s="2" customFormat="1" x14ac:dyDescent="0.25">
      <c r="A9775" t="s">
        <v>179</v>
      </c>
      <c r="B9775"/>
      <c r="C9775" t="s">
        <v>852</v>
      </c>
      <c r="D9775" t="s">
        <v>10448</v>
      </c>
      <c r="E9775" t="s">
        <v>10605</v>
      </c>
      <c r="F9775" s="67"/>
      <c r="G9775" s="67"/>
      <c r="H9775" s="67"/>
    </row>
    <row r="9776" spans="1:8" s="2" customFormat="1" x14ac:dyDescent="0.25">
      <c r="A9776" t="s">
        <v>179</v>
      </c>
      <c r="B9776"/>
      <c r="C9776" t="s">
        <v>852</v>
      </c>
      <c r="D9776" t="s">
        <v>10448</v>
      </c>
      <c r="E9776" t="s">
        <v>10606</v>
      </c>
      <c r="F9776" s="67"/>
      <c r="G9776" s="67"/>
      <c r="H9776" s="67"/>
    </row>
    <row r="9777" spans="1:8" s="2" customFormat="1" x14ac:dyDescent="0.25">
      <c r="A9777" t="s">
        <v>179</v>
      </c>
      <c r="B9777"/>
      <c r="C9777" t="s">
        <v>852</v>
      </c>
      <c r="D9777" t="s">
        <v>10448</v>
      </c>
      <c r="E9777" t="s">
        <v>10607</v>
      </c>
      <c r="F9777" s="67"/>
      <c r="G9777" s="67"/>
      <c r="H9777" s="67"/>
    </row>
    <row r="9778" spans="1:8" s="2" customFormat="1" x14ac:dyDescent="0.25">
      <c r="A9778" t="s">
        <v>179</v>
      </c>
      <c r="B9778"/>
      <c r="C9778" t="s">
        <v>852</v>
      </c>
      <c r="D9778" t="s">
        <v>10448</v>
      </c>
      <c r="E9778" t="s">
        <v>10608</v>
      </c>
      <c r="F9778" s="67"/>
      <c r="G9778" s="67"/>
      <c r="H9778" s="67"/>
    </row>
    <row r="9779" spans="1:8" s="2" customFormat="1" x14ac:dyDescent="0.25">
      <c r="A9779" t="s">
        <v>179</v>
      </c>
      <c r="B9779"/>
      <c r="C9779" t="s">
        <v>852</v>
      </c>
      <c r="D9779"/>
      <c r="E9779" t="s">
        <v>10609</v>
      </c>
      <c r="F9779" s="67"/>
      <c r="G9779" s="67"/>
      <c r="H9779" s="67"/>
    </row>
    <row r="9780" spans="1:8" s="2" customFormat="1" x14ac:dyDescent="0.25">
      <c r="A9780" t="s">
        <v>179</v>
      </c>
      <c r="B9780"/>
      <c r="C9780" t="s">
        <v>852</v>
      </c>
      <c r="D9780"/>
      <c r="E9780" t="s">
        <v>10610</v>
      </c>
      <c r="F9780" s="67"/>
      <c r="G9780" s="67"/>
      <c r="H9780" s="67"/>
    </row>
    <row r="9781" spans="1:8" s="2" customFormat="1" x14ac:dyDescent="0.25">
      <c r="A9781" t="s">
        <v>179</v>
      </c>
      <c r="B9781"/>
      <c r="C9781" t="s">
        <v>852</v>
      </c>
      <c r="D9781"/>
      <c r="E9781" t="s">
        <v>10611</v>
      </c>
      <c r="F9781" s="67"/>
      <c r="G9781" s="67"/>
      <c r="H9781" s="67"/>
    </row>
    <row r="9782" spans="1:8" s="2" customFormat="1" x14ac:dyDescent="0.25">
      <c r="A9782" t="s">
        <v>179</v>
      </c>
      <c r="B9782"/>
      <c r="C9782" t="s">
        <v>852</v>
      </c>
      <c r="D9782"/>
      <c r="E9782" t="s">
        <v>10612</v>
      </c>
      <c r="F9782" s="67"/>
      <c r="G9782" s="67"/>
      <c r="H9782" s="67"/>
    </row>
    <row r="9783" spans="1:8" s="2" customFormat="1" x14ac:dyDescent="0.25">
      <c r="A9783" t="s">
        <v>179</v>
      </c>
      <c r="B9783"/>
      <c r="C9783" t="s">
        <v>852</v>
      </c>
      <c r="D9783"/>
      <c r="E9783" t="s">
        <v>10613</v>
      </c>
      <c r="F9783" s="67"/>
      <c r="G9783" s="67"/>
      <c r="H9783" s="67"/>
    </row>
    <row r="9784" spans="1:8" s="2" customFormat="1" x14ac:dyDescent="0.25">
      <c r="A9784" t="s">
        <v>179</v>
      </c>
      <c r="B9784"/>
      <c r="C9784" t="s">
        <v>852</v>
      </c>
      <c r="D9784"/>
      <c r="E9784" t="s">
        <v>10614</v>
      </c>
      <c r="F9784" s="67"/>
      <c r="G9784" s="67"/>
      <c r="H9784" s="67"/>
    </row>
    <row r="9785" spans="1:8" s="2" customFormat="1" x14ac:dyDescent="0.25">
      <c r="A9785" t="s">
        <v>179</v>
      </c>
      <c r="B9785"/>
      <c r="C9785" t="s">
        <v>852</v>
      </c>
      <c r="D9785"/>
      <c r="E9785" t="s">
        <v>10615</v>
      </c>
      <c r="F9785" s="67"/>
      <c r="G9785" s="67"/>
      <c r="H9785" s="67"/>
    </row>
    <row r="9786" spans="1:8" s="2" customFormat="1" x14ac:dyDescent="0.25">
      <c r="A9786" t="s">
        <v>179</v>
      </c>
      <c r="B9786"/>
      <c r="C9786" t="s">
        <v>852</v>
      </c>
      <c r="D9786"/>
      <c r="E9786" t="s">
        <v>10616</v>
      </c>
      <c r="F9786" s="67"/>
      <c r="G9786" s="67"/>
      <c r="H9786" s="67"/>
    </row>
    <row r="9787" spans="1:8" s="2" customFormat="1" x14ac:dyDescent="0.25">
      <c r="A9787" t="s">
        <v>179</v>
      </c>
      <c r="B9787"/>
      <c r="C9787" t="s">
        <v>852</v>
      </c>
      <c r="D9787"/>
      <c r="E9787" t="s">
        <v>10617</v>
      </c>
      <c r="F9787" s="67"/>
      <c r="G9787" s="67"/>
      <c r="H9787" s="67"/>
    </row>
    <row r="9788" spans="1:8" s="2" customFormat="1" x14ac:dyDescent="0.25">
      <c r="A9788" t="s">
        <v>179</v>
      </c>
      <c r="B9788"/>
      <c r="C9788" t="s">
        <v>852</v>
      </c>
      <c r="D9788"/>
      <c r="E9788" t="s">
        <v>10618</v>
      </c>
      <c r="F9788" s="67"/>
      <c r="G9788" s="67"/>
      <c r="H9788" s="67"/>
    </row>
    <row r="9789" spans="1:8" s="2" customFormat="1" x14ac:dyDescent="0.25">
      <c r="A9789" t="s">
        <v>179</v>
      </c>
      <c r="B9789"/>
      <c r="C9789" t="s">
        <v>852</v>
      </c>
      <c r="D9789"/>
      <c r="E9789" t="s">
        <v>10619</v>
      </c>
      <c r="F9789" s="67"/>
      <c r="G9789" s="67"/>
      <c r="H9789" s="67"/>
    </row>
    <row r="9790" spans="1:8" s="2" customFormat="1" x14ac:dyDescent="0.25">
      <c r="A9790" t="s">
        <v>179</v>
      </c>
      <c r="B9790"/>
      <c r="C9790" t="s">
        <v>852</v>
      </c>
      <c r="D9790"/>
      <c r="E9790" t="s">
        <v>10620</v>
      </c>
      <c r="F9790" s="67"/>
      <c r="G9790" s="67"/>
      <c r="H9790" s="67"/>
    </row>
    <row r="9791" spans="1:8" s="2" customFormat="1" x14ac:dyDescent="0.25">
      <c r="A9791" t="s">
        <v>179</v>
      </c>
      <c r="B9791"/>
      <c r="C9791" t="s">
        <v>852</v>
      </c>
      <c r="D9791"/>
      <c r="E9791" t="s">
        <v>10621</v>
      </c>
      <c r="F9791" s="67"/>
      <c r="G9791" s="67"/>
      <c r="H9791" s="67"/>
    </row>
    <row r="9792" spans="1:8" s="2" customFormat="1" x14ac:dyDescent="0.25">
      <c r="A9792" t="s">
        <v>179</v>
      </c>
      <c r="B9792"/>
      <c r="C9792" t="s">
        <v>852</v>
      </c>
      <c r="D9792"/>
      <c r="E9792" t="s">
        <v>10622</v>
      </c>
      <c r="F9792" s="67"/>
      <c r="G9792" s="67"/>
      <c r="H9792" s="67"/>
    </row>
    <row r="9793" spans="1:8" s="2" customFormat="1" x14ac:dyDescent="0.25">
      <c r="A9793" t="s">
        <v>179</v>
      </c>
      <c r="B9793"/>
      <c r="C9793" t="s">
        <v>852</v>
      </c>
      <c r="D9793"/>
      <c r="E9793" t="s">
        <v>10623</v>
      </c>
      <c r="F9793" s="67"/>
      <c r="G9793" s="67"/>
      <c r="H9793" s="67"/>
    </row>
    <row r="9794" spans="1:8" s="2" customFormat="1" x14ac:dyDescent="0.25">
      <c r="A9794" t="s">
        <v>179</v>
      </c>
      <c r="B9794"/>
      <c r="C9794" t="s">
        <v>852</v>
      </c>
      <c r="D9794"/>
      <c r="E9794" t="s">
        <v>10624</v>
      </c>
      <c r="F9794" s="67"/>
      <c r="G9794" s="67"/>
      <c r="H9794" s="67"/>
    </row>
    <row r="9795" spans="1:8" s="2" customFormat="1" x14ac:dyDescent="0.25">
      <c r="A9795" t="s">
        <v>179</v>
      </c>
      <c r="B9795"/>
      <c r="C9795" t="s">
        <v>852</v>
      </c>
      <c r="D9795"/>
      <c r="E9795" t="s">
        <v>10625</v>
      </c>
      <c r="F9795" s="67"/>
      <c r="G9795" s="67"/>
      <c r="H9795" s="67"/>
    </row>
    <row r="9796" spans="1:8" s="2" customFormat="1" x14ac:dyDescent="0.25">
      <c r="A9796" t="s">
        <v>179</v>
      </c>
      <c r="B9796"/>
      <c r="C9796" t="s">
        <v>852</v>
      </c>
      <c r="D9796"/>
      <c r="E9796" t="s">
        <v>10626</v>
      </c>
      <c r="F9796" s="67"/>
      <c r="G9796" s="67"/>
      <c r="H9796" s="67"/>
    </row>
    <row r="9797" spans="1:8" s="2" customFormat="1" x14ac:dyDescent="0.25">
      <c r="A9797" t="s">
        <v>179</v>
      </c>
      <c r="B9797"/>
      <c r="C9797" t="s">
        <v>852</v>
      </c>
      <c r="D9797"/>
      <c r="E9797" t="s">
        <v>10627</v>
      </c>
      <c r="F9797" s="67"/>
      <c r="G9797" s="67"/>
      <c r="H9797" s="67"/>
    </row>
    <row r="9798" spans="1:8" s="2" customFormat="1" x14ac:dyDescent="0.25">
      <c r="A9798" t="s">
        <v>179</v>
      </c>
      <c r="B9798"/>
      <c r="C9798" t="s">
        <v>852</v>
      </c>
      <c r="D9798"/>
      <c r="E9798" t="s">
        <v>10628</v>
      </c>
      <c r="F9798" s="67"/>
      <c r="G9798" s="67"/>
      <c r="H9798" s="67"/>
    </row>
    <row r="9799" spans="1:8" s="2" customFormat="1" x14ac:dyDescent="0.25">
      <c r="A9799" t="s">
        <v>179</v>
      </c>
      <c r="B9799"/>
      <c r="C9799" t="s">
        <v>852</v>
      </c>
      <c r="D9799"/>
      <c r="E9799" t="s">
        <v>10629</v>
      </c>
      <c r="F9799" s="67"/>
      <c r="G9799" s="67"/>
      <c r="H9799" s="67"/>
    </row>
    <row r="9800" spans="1:8" s="2" customFormat="1" x14ac:dyDescent="0.25">
      <c r="A9800" t="s">
        <v>179</v>
      </c>
      <c r="B9800"/>
      <c r="C9800" t="s">
        <v>852</v>
      </c>
      <c r="D9800"/>
      <c r="E9800" t="s">
        <v>10630</v>
      </c>
      <c r="F9800" s="67"/>
      <c r="G9800" s="67"/>
      <c r="H9800" s="67"/>
    </row>
    <row r="9801" spans="1:8" s="2" customFormat="1" x14ac:dyDescent="0.25">
      <c r="A9801" t="s">
        <v>179</v>
      </c>
      <c r="B9801"/>
      <c r="C9801" t="s">
        <v>852</v>
      </c>
      <c r="D9801"/>
      <c r="E9801" t="s">
        <v>10631</v>
      </c>
      <c r="F9801" s="67"/>
      <c r="G9801" s="67"/>
      <c r="H9801" s="67"/>
    </row>
    <row r="9802" spans="1:8" s="2" customFormat="1" x14ac:dyDescent="0.25">
      <c r="A9802" t="s">
        <v>179</v>
      </c>
      <c r="B9802"/>
      <c r="C9802" t="s">
        <v>852</v>
      </c>
      <c r="D9802"/>
      <c r="E9802" t="s">
        <v>10632</v>
      </c>
      <c r="F9802" s="67"/>
      <c r="G9802" s="67"/>
      <c r="H9802" s="67"/>
    </row>
    <row r="9803" spans="1:8" s="2" customFormat="1" x14ac:dyDescent="0.25">
      <c r="A9803" t="s">
        <v>179</v>
      </c>
      <c r="B9803"/>
      <c r="C9803" t="s">
        <v>852</v>
      </c>
      <c r="D9803"/>
      <c r="E9803" t="s">
        <v>10633</v>
      </c>
      <c r="F9803" s="67"/>
      <c r="G9803" s="67"/>
      <c r="H9803" s="67"/>
    </row>
    <row r="9804" spans="1:8" s="2" customFormat="1" x14ac:dyDescent="0.25">
      <c r="A9804" t="s">
        <v>179</v>
      </c>
      <c r="B9804"/>
      <c r="C9804" t="s">
        <v>852</v>
      </c>
      <c r="D9804"/>
      <c r="E9804" t="s">
        <v>10634</v>
      </c>
      <c r="F9804" s="67"/>
      <c r="G9804" s="67"/>
      <c r="H9804" s="67"/>
    </row>
    <row r="9805" spans="1:8" s="2" customFormat="1" x14ac:dyDescent="0.25">
      <c r="A9805" t="s">
        <v>179</v>
      </c>
      <c r="B9805"/>
      <c r="C9805" t="s">
        <v>852</v>
      </c>
      <c r="D9805"/>
      <c r="E9805" t="s">
        <v>10635</v>
      </c>
      <c r="F9805" s="67"/>
      <c r="G9805" s="67"/>
      <c r="H9805" s="67"/>
    </row>
    <row r="9806" spans="1:8" s="2" customFormat="1" x14ac:dyDescent="0.25">
      <c r="A9806" t="s">
        <v>179</v>
      </c>
      <c r="B9806"/>
      <c r="C9806" t="s">
        <v>852</v>
      </c>
      <c r="D9806"/>
      <c r="E9806" t="s">
        <v>10636</v>
      </c>
      <c r="F9806" s="67"/>
      <c r="G9806" s="67"/>
      <c r="H9806" s="67"/>
    </row>
    <row r="9807" spans="1:8" s="2" customFormat="1" x14ac:dyDescent="0.25">
      <c r="A9807" t="s">
        <v>179</v>
      </c>
      <c r="B9807"/>
      <c r="C9807" t="s">
        <v>852</v>
      </c>
      <c r="D9807"/>
      <c r="E9807" t="s">
        <v>10637</v>
      </c>
      <c r="F9807" s="67"/>
      <c r="G9807" s="67"/>
      <c r="H9807" s="67"/>
    </row>
    <row r="9808" spans="1:8" s="2" customFormat="1" x14ac:dyDescent="0.25">
      <c r="A9808" t="s">
        <v>179</v>
      </c>
      <c r="B9808"/>
      <c r="C9808" t="s">
        <v>852</v>
      </c>
      <c r="D9808"/>
      <c r="E9808" t="s">
        <v>10638</v>
      </c>
      <c r="F9808" s="67"/>
      <c r="G9808" s="67"/>
      <c r="H9808" s="67"/>
    </row>
    <row r="9809" spans="1:8" s="2" customFormat="1" x14ac:dyDescent="0.25">
      <c r="A9809" t="s">
        <v>179</v>
      </c>
      <c r="B9809"/>
      <c r="C9809" t="s">
        <v>852</v>
      </c>
      <c r="D9809"/>
      <c r="E9809" t="s">
        <v>10639</v>
      </c>
      <c r="F9809" s="67"/>
      <c r="G9809" s="67"/>
      <c r="H9809" s="67"/>
    </row>
    <row r="9810" spans="1:8" s="2" customFormat="1" x14ac:dyDescent="0.25">
      <c r="A9810" t="s">
        <v>179</v>
      </c>
      <c r="B9810"/>
      <c r="C9810" t="s">
        <v>852</v>
      </c>
      <c r="D9810"/>
      <c r="E9810" t="s">
        <v>10640</v>
      </c>
      <c r="F9810" s="67"/>
      <c r="G9810" s="67"/>
      <c r="H9810" s="67"/>
    </row>
    <row r="9811" spans="1:8" s="2" customFormat="1" x14ac:dyDescent="0.25">
      <c r="A9811" t="s">
        <v>179</v>
      </c>
      <c r="B9811"/>
      <c r="C9811" t="s">
        <v>852</v>
      </c>
      <c r="D9811"/>
      <c r="E9811" t="s">
        <v>10641</v>
      </c>
      <c r="F9811" s="67"/>
      <c r="G9811" s="67"/>
      <c r="H9811" s="67"/>
    </row>
    <row r="9812" spans="1:8" s="2" customFormat="1" x14ac:dyDescent="0.25">
      <c r="A9812" t="s">
        <v>179</v>
      </c>
      <c r="B9812"/>
      <c r="C9812" t="s">
        <v>852</v>
      </c>
      <c r="D9812"/>
      <c r="E9812" t="s">
        <v>10642</v>
      </c>
      <c r="F9812" s="67"/>
      <c r="G9812" s="67"/>
      <c r="H9812" s="67"/>
    </row>
    <row r="9813" spans="1:8" s="2" customFormat="1" x14ac:dyDescent="0.25">
      <c r="A9813" t="s">
        <v>179</v>
      </c>
      <c r="B9813"/>
      <c r="C9813" t="s">
        <v>854</v>
      </c>
      <c r="D9813"/>
      <c r="E9813" t="s">
        <v>10643</v>
      </c>
      <c r="F9813" s="67"/>
      <c r="G9813" s="67"/>
      <c r="H9813" s="67"/>
    </row>
    <row r="9814" spans="1:8" s="2" customFormat="1" x14ac:dyDescent="0.25">
      <c r="A9814" t="s">
        <v>179</v>
      </c>
      <c r="B9814"/>
      <c r="C9814" t="s">
        <v>854</v>
      </c>
      <c r="D9814"/>
      <c r="E9814" t="s">
        <v>10644</v>
      </c>
      <c r="F9814" s="67"/>
      <c r="G9814" s="67"/>
      <c r="H9814" s="67"/>
    </row>
    <row r="9815" spans="1:8" s="2" customFormat="1" x14ac:dyDescent="0.25">
      <c r="A9815" t="s">
        <v>179</v>
      </c>
      <c r="B9815"/>
      <c r="C9815" t="s">
        <v>854</v>
      </c>
      <c r="D9815"/>
      <c r="E9815" t="s">
        <v>2352</v>
      </c>
      <c r="F9815" s="67"/>
      <c r="G9815" s="67"/>
      <c r="H9815" s="67"/>
    </row>
    <row r="9816" spans="1:8" s="2" customFormat="1" x14ac:dyDescent="0.25">
      <c r="A9816" t="s">
        <v>179</v>
      </c>
      <c r="B9816"/>
      <c r="C9816" t="s">
        <v>854</v>
      </c>
      <c r="D9816"/>
      <c r="E9816" t="s">
        <v>10645</v>
      </c>
      <c r="F9816" s="67"/>
      <c r="G9816" s="67"/>
      <c r="H9816" s="67"/>
    </row>
    <row r="9817" spans="1:8" s="2" customFormat="1" x14ac:dyDescent="0.25">
      <c r="A9817" t="s">
        <v>179</v>
      </c>
      <c r="B9817"/>
      <c r="C9817" t="s">
        <v>854</v>
      </c>
      <c r="D9817"/>
      <c r="E9817" t="s">
        <v>10646</v>
      </c>
      <c r="F9817" s="67"/>
      <c r="G9817" s="67"/>
      <c r="H9817" s="67"/>
    </row>
    <row r="9818" spans="1:8" s="2" customFormat="1" x14ac:dyDescent="0.25">
      <c r="A9818" t="s">
        <v>179</v>
      </c>
      <c r="B9818"/>
      <c r="C9818" t="s">
        <v>854</v>
      </c>
      <c r="D9818"/>
      <c r="E9818" t="s">
        <v>10647</v>
      </c>
      <c r="F9818" s="67"/>
      <c r="G9818" s="67"/>
      <c r="H9818" s="67"/>
    </row>
    <row r="9819" spans="1:8" s="2" customFormat="1" x14ac:dyDescent="0.25">
      <c r="A9819" t="s">
        <v>179</v>
      </c>
      <c r="B9819"/>
      <c r="C9819" t="s">
        <v>854</v>
      </c>
      <c r="D9819"/>
      <c r="E9819" t="s">
        <v>10648</v>
      </c>
      <c r="F9819" s="67"/>
      <c r="G9819" s="67"/>
      <c r="H9819" s="67"/>
    </row>
    <row r="9820" spans="1:8" s="2" customFormat="1" x14ac:dyDescent="0.25">
      <c r="A9820" t="s">
        <v>179</v>
      </c>
      <c r="B9820"/>
      <c r="C9820" t="s">
        <v>854</v>
      </c>
      <c r="D9820"/>
      <c r="E9820" t="s">
        <v>5964</v>
      </c>
      <c r="F9820" s="67"/>
      <c r="G9820" s="67"/>
      <c r="H9820" s="67"/>
    </row>
    <row r="9821" spans="1:8" s="2" customFormat="1" x14ac:dyDescent="0.25">
      <c r="A9821" t="s">
        <v>179</v>
      </c>
      <c r="B9821"/>
      <c r="C9821" t="s">
        <v>854</v>
      </c>
      <c r="D9821"/>
      <c r="E9821" t="s">
        <v>10649</v>
      </c>
      <c r="F9821" s="67"/>
      <c r="G9821" s="67"/>
      <c r="H9821" s="67"/>
    </row>
    <row r="9822" spans="1:8" s="2" customFormat="1" x14ac:dyDescent="0.25">
      <c r="A9822" t="s">
        <v>179</v>
      </c>
      <c r="B9822"/>
      <c r="C9822" t="s">
        <v>854</v>
      </c>
      <c r="D9822"/>
      <c r="E9822" t="s">
        <v>10650</v>
      </c>
      <c r="F9822" s="67"/>
      <c r="G9822" s="67"/>
      <c r="H9822" s="67"/>
    </row>
    <row r="9823" spans="1:8" s="2" customFormat="1" x14ac:dyDescent="0.25">
      <c r="A9823" t="s">
        <v>179</v>
      </c>
      <c r="B9823"/>
      <c r="C9823" t="s">
        <v>854</v>
      </c>
      <c r="D9823"/>
      <c r="E9823" t="s">
        <v>2272</v>
      </c>
      <c r="F9823" s="67"/>
      <c r="G9823" s="67"/>
      <c r="H9823" s="67"/>
    </row>
    <row r="9824" spans="1:8" s="2" customFormat="1" x14ac:dyDescent="0.25">
      <c r="A9824" t="s">
        <v>179</v>
      </c>
      <c r="B9824"/>
      <c r="C9824" t="s">
        <v>854</v>
      </c>
      <c r="D9824"/>
      <c r="E9824" t="s">
        <v>854</v>
      </c>
      <c r="F9824" s="67"/>
      <c r="G9824" s="67"/>
      <c r="H9824" s="67"/>
    </row>
    <row r="9825" spans="1:8" s="2" customFormat="1" x14ac:dyDescent="0.25">
      <c r="A9825" t="s">
        <v>179</v>
      </c>
      <c r="B9825"/>
      <c r="C9825" t="s">
        <v>854</v>
      </c>
      <c r="D9825"/>
      <c r="E9825" t="s">
        <v>10651</v>
      </c>
      <c r="F9825" s="67"/>
      <c r="G9825" s="67"/>
      <c r="H9825" s="67"/>
    </row>
    <row r="9826" spans="1:8" s="2" customFormat="1" x14ac:dyDescent="0.25">
      <c r="A9826" t="s">
        <v>179</v>
      </c>
      <c r="B9826"/>
      <c r="C9826" t="s">
        <v>854</v>
      </c>
      <c r="D9826"/>
      <c r="E9826" t="s">
        <v>10652</v>
      </c>
      <c r="F9826" s="67"/>
      <c r="G9826" s="67"/>
      <c r="H9826" s="67"/>
    </row>
    <row r="9827" spans="1:8" s="2" customFormat="1" x14ac:dyDescent="0.25">
      <c r="A9827" t="s">
        <v>179</v>
      </c>
      <c r="B9827"/>
      <c r="C9827" t="s">
        <v>859</v>
      </c>
      <c r="D9827"/>
      <c r="E9827" t="s">
        <v>2804</v>
      </c>
      <c r="F9827" s="67"/>
      <c r="G9827" s="67"/>
      <c r="H9827" s="67"/>
    </row>
    <row r="9828" spans="1:8" s="2" customFormat="1" x14ac:dyDescent="0.25">
      <c r="A9828" t="s">
        <v>179</v>
      </c>
      <c r="B9828"/>
      <c r="C9828" t="s">
        <v>859</v>
      </c>
      <c r="D9828"/>
      <c r="E9828" t="s">
        <v>10653</v>
      </c>
      <c r="F9828" s="67"/>
      <c r="G9828" s="67"/>
      <c r="H9828" s="67"/>
    </row>
    <row r="9829" spans="1:8" s="2" customFormat="1" x14ac:dyDescent="0.25">
      <c r="A9829" t="s">
        <v>179</v>
      </c>
      <c r="B9829"/>
      <c r="C9829" t="s">
        <v>859</v>
      </c>
      <c r="D9829"/>
      <c r="E9829" t="s">
        <v>10654</v>
      </c>
      <c r="F9829" s="67"/>
      <c r="G9829" s="67"/>
      <c r="H9829" s="67"/>
    </row>
    <row r="9830" spans="1:8" s="2" customFormat="1" x14ac:dyDescent="0.25">
      <c r="A9830" t="s">
        <v>179</v>
      </c>
      <c r="B9830"/>
      <c r="C9830" t="s">
        <v>859</v>
      </c>
      <c r="D9830"/>
      <c r="E9830" t="s">
        <v>10655</v>
      </c>
      <c r="F9830" s="67"/>
      <c r="G9830" s="67"/>
      <c r="H9830" s="67"/>
    </row>
    <row r="9831" spans="1:8" s="2" customFormat="1" x14ac:dyDescent="0.25">
      <c r="A9831" t="s">
        <v>179</v>
      </c>
      <c r="B9831"/>
      <c r="C9831" t="s">
        <v>859</v>
      </c>
      <c r="D9831"/>
      <c r="E9831" t="s">
        <v>10656</v>
      </c>
      <c r="F9831" s="67"/>
      <c r="G9831" s="67"/>
      <c r="H9831" s="67"/>
    </row>
    <row r="9832" spans="1:8" s="2" customFormat="1" x14ac:dyDescent="0.25">
      <c r="A9832" t="s">
        <v>179</v>
      </c>
      <c r="B9832"/>
      <c r="C9832" t="s">
        <v>859</v>
      </c>
      <c r="D9832"/>
      <c r="E9832" t="s">
        <v>10657</v>
      </c>
      <c r="F9832" s="67"/>
      <c r="G9832" s="67"/>
      <c r="H9832" s="67"/>
    </row>
    <row r="9833" spans="1:8" s="2" customFormat="1" x14ac:dyDescent="0.25">
      <c r="A9833" t="s">
        <v>179</v>
      </c>
      <c r="B9833"/>
      <c r="C9833" t="s">
        <v>859</v>
      </c>
      <c r="D9833"/>
      <c r="E9833" t="s">
        <v>10658</v>
      </c>
      <c r="F9833" s="67"/>
      <c r="G9833" s="67"/>
      <c r="H9833" s="67"/>
    </row>
    <row r="9834" spans="1:8" s="2" customFormat="1" x14ac:dyDescent="0.25">
      <c r="A9834" t="s">
        <v>179</v>
      </c>
      <c r="B9834"/>
      <c r="C9834" t="s">
        <v>859</v>
      </c>
      <c r="D9834"/>
      <c r="E9834" t="s">
        <v>10659</v>
      </c>
      <c r="F9834" s="67"/>
      <c r="G9834" s="67"/>
      <c r="H9834" s="67"/>
    </row>
    <row r="9835" spans="1:8" s="2" customFormat="1" x14ac:dyDescent="0.25">
      <c r="A9835" t="s">
        <v>179</v>
      </c>
      <c r="B9835"/>
      <c r="C9835" t="s">
        <v>859</v>
      </c>
      <c r="D9835"/>
      <c r="E9835" t="s">
        <v>10660</v>
      </c>
      <c r="F9835" s="67"/>
      <c r="G9835" s="67"/>
      <c r="H9835" s="67"/>
    </row>
    <row r="9836" spans="1:8" s="2" customFormat="1" x14ac:dyDescent="0.25">
      <c r="A9836" t="s">
        <v>179</v>
      </c>
      <c r="B9836"/>
      <c r="C9836" t="s">
        <v>859</v>
      </c>
      <c r="D9836"/>
      <c r="E9836" t="s">
        <v>10661</v>
      </c>
      <c r="F9836" s="67"/>
      <c r="G9836" s="67"/>
      <c r="H9836" s="67"/>
    </row>
    <row r="9837" spans="1:8" s="2" customFormat="1" x14ac:dyDescent="0.25">
      <c r="A9837" t="s">
        <v>179</v>
      </c>
      <c r="B9837"/>
      <c r="C9837" t="s">
        <v>859</v>
      </c>
      <c r="D9837"/>
      <c r="E9837" t="s">
        <v>10662</v>
      </c>
      <c r="F9837" s="67"/>
      <c r="G9837" s="67"/>
      <c r="H9837" s="67"/>
    </row>
    <row r="9838" spans="1:8" s="2" customFormat="1" x14ac:dyDescent="0.25">
      <c r="A9838" t="s">
        <v>179</v>
      </c>
      <c r="B9838"/>
      <c r="C9838" t="s">
        <v>859</v>
      </c>
      <c r="D9838"/>
      <c r="E9838" t="s">
        <v>10663</v>
      </c>
      <c r="F9838" s="67"/>
      <c r="G9838" s="67"/>
      <c r="H9838" s="67"/>
    </row>
    <row r="9839" spans="1:8" s="2" customFormat="1" x14ac:dyDescent="0.25">
      <c r="A9839" t="s">
        <v>179</v>
      </c>
      <c r="B9839"/>
      <c r="C9839" t="s">
        <v>859</v>
      </c>
      <c r="D9839"/>
      <c r="E9839" t="s">
        <v>10664</v>
      </c>
      <c r="F9839" s="67"/>
      <c r="G9839" s="67"/>
      <c r="H9839" s="67"/>
    </row>
    <row r="9840" spans="1:8" s="2" customFormat="1" x14ac:dyDescent="0.25">
      <c r="A9840" t="s">
        <v>179</v>
      </c>
      <c r="B9840"/>
      <c r="C9840" t="s">
        <v>859</v>
      </c>
      <c r="D9840"/>
      <c r="E9840" t="s">
        <v>10665</v>
      </c>
      <c r="F9840" s="67"/>
      <c r="G9840" s="67"/>
      <c r="H9840" s="67"/>
    </row>
    <row r="9841" spans="1:8" s="2" customFormat="1" x14ac:dyDescent="0.25">
      <c r="A9841" t="s">
        <v>179</v>
      </c>
      <c r="B9841"/>
      <c r="C9841" t="s">
        <v>859</v>
      </c>
      <c r="D9841"/>
      <c r="E9841" t="s">
        <v>10666</v>
      </c>
      <c r="F9841" s="67"/>
      <c r="G9841" s="67"/>
      <c r="H9841" s="67"/>
    </row>
    <row r="9842" spans="1:8" s="2" customFormat="1" x14ac:dyDescent="0.25">
      <c r="A9842" t="s">
        <v>179</v>
      </c>
      <c r="B9842"/>
      <c r="C9842" t="s">
        <v>859</v>
      </c>
      <c r="D9842"/>
      <c r="E9842" t="s">
        <v>10667</v>
      </c>
      <c r="F9842" s="67"/>
      <c r="G9842" s="67"/>
      <c r="H9842" s="67"/>
    </row>
    <row r="9843" spans="1:8" s="2" customFormat="1" x14ac:dyDescent="0.25">
      <c r="A9843" t="s">
        <v>179</v>
      </c>
      <c r="B9843"/>
      <c r="C9843" t="s">
        <v>859</v>
      </c>
      <c r="D9843"/>
      <c r="E9843" t="s">
        <v>487</v>
      </c>
      <c r="F9843" s="67"/>
      <c r="G9843" s="67"/>
      <c r="H9843" s="67"/>
    </row>
    <row r="9844" spans="1:8" s="2" customFormat="1" x14ac:dyDescent="0.25">
      <c r="A9844" t="s">
        <v>179</v>
      </c>
      <c r="B9844"/>
      <c r="C9844" t="s">
        <v>859</v>
      </c>
      <c r="D9844"/>
      <c r="E9844" t="s">
        <v>10668</v>
      </c>
      <c r="F9844" s="67"/>
      <c r="G9844" s="67"/>
      <c r="H9844" s="67"/>
    </row>
    <row r="9845" spans="1:8" s="2" customFormat="1" x14ac:dyDescent="0.25">
      <c r="A9845" t="s">
        <v>179</v>
      </c>
      <c r="B9845"/>
      <c r="C9845" t="s">
        <v>859</v>
      </c>
      <c r="D9845"/>
      <c r="E9845" t="s">
        <v>10669</v>
      </c>
      <c r="F9845" s="67"/>
      <c r="G9845" s="67"/>
      <c r="H9845" s="67"/>
    </row>
    <row r="9846" spans="1:8" s="2" customFormat="1" x14ac:dyDescent="0.25">
      <c r="A9846" t="s">
        <v>179</v>
      </c>
      <c r="B9846"/>
      <c r="C9846" t="s">
        <v>859</v>
      </c>
      <c r="D9846"/>
      <c r="E9846" t="s">
        <v>10670</v>
      </c>
      <c r="F9846" s="67"/>
      <c r="G9846" s="67"/>
      <c r="H9846" s="67"/>
    </row>
    <row r="9847" spans="1:8" s="2" customFormat="1" x14ac:dyDescent="0.25">
      <c r="A9847" t="s">
        <v>179</v>
      </c>
      <c r="B9847"/>
      <c r="C9847" t="s">
        <v>861</v>
      </c>
      <c r="D9847" t="s">
        <v>10448</v>
      </c>
      <c r="E9847" t="s">
        <v>10671</v>
      </c>
      <c r="F9847" s="67"/>
      <c r="G9847" s="67"/>
      <c r="H9847" s="67"/>
    </row>
    <row r="9848" spans="1:8" s="2" customFormat="1" x14ac:dyDescent="0.25">
      <c r="A9848" t="s">
        <v>179</v>
      </c>
      <c r="B9848"/>
      <c r="C9848" t="s">
        <v>861</v>
      </c>
      <c r="D9848" t="s">
        <v>10448</v>
      </c>
      <c r="E9848" t="s">
        <v>10672</v>
      </c>
      <c r="F9848" s="67"/>
      <c r="G9848" s="67"/>
      <c r="H9848" s="67"/>
    </row>
    <row r="9849" spans="1:8" s="2" customFormat="1" x14ac:dyDescent="0.25">
      <c r="A9849" t="s">
        <v>179</v>
      </c>
      <c r="B9849"/>
      <c r="C9849" t="s">
        <v>861</v>
      </c>
      <c r="D9849" t="s">
        <v>10448</v>
      </c>
      <c r="E9849" t="s">
        <v>10673</v>
      </c>
      <c r="F9849" s="67"/>
      <c r="G9849" s="67"/>
      <c r="H9849" s="67"/>
    </row>
    <row r="9850" spans="1:8" s="2" customFormat="1" x14ac:dyDescent="0.25">
      <c r="A9850" t="s">
        <v>179</v>
      </c>
      <c r="B9850"/>
      <c r="C9850" t="s">
        <v>861</v>
      </c>
      <c r="D9850" t="s">
        <v>10448</v>
      </c>
      <c r="E9850" t="s">
        <v>10674</v>
      </c>
      <c r="F9850" s="67"/>
      <c r="G9850" s="67"/>
      <c r="H9850" s="67"/>
    </row>
    <row r="9851" spans="1:8" s="2" customFormat="1" x14ac:dyDescent="0.25">
      <c r="A9851" t="s">
        <v>179</v>
      </c>
      <c r="B9851"/>
      <c r="C9851" t="s">
        <v>861</v>
      </c>
      <c r="D9851" t="s">
        <v>10448</v>
      </c>
      <c r="E9851" t="s">
        <v>10675</v>
      </c>
      <c r="F9851" s="67"/>
      <c r="G9851" s="67"/>
      <c r="H9851" s="67"/>
    </row>
    <row r="9852" spans="1:8" s="2" customFormat="1" x14ac:dyDescent="0.25">
      <c r="A9852" t="s">
        <v>179</v>
      </c>
      <c r="B9852"/>
      <c r="C9852" t="s">
        <v>861</v>
      </c>
      <c r="D9852" t="s">
        <v>10448</v>
      </c>
      <c r="E9852" t="s">
        <v>10676</v>
      </c>
      <c r="F9852" s="67"/>
      <c r="G9852" s="67"/>
      <c r="H9852" s="67"/>
    </row>
    <row r="9853" spans="1:8" s="2" customFormat="1" x14ac:dyDescent="0.25">
      <c r="A9853" t="s">
        <v>179</v>
      </c>
      <c r="B9853"/>
      <c r="C9853" t="s">
        <v>861</v>
      </c>
      <c r="D9853" t="s">
        <v>10448</v>
      </c>
      <c r="E9853" t="s">
        <v>10677</v>
      </c>
      <c r="F9853" s="67"/>
      <c r="G9853" s="67"/>
      <c r="H9853" s="67"/>
    </row>
    <row r="9854" spans="1:8" s="2" customFormat="1" x14ac:dyDescent="0.25">
      <c r="A9854" t="s">
        <v>179</v>
      </c>
      <c r="B9854"/>
      <c r="C9854" t="s">
        <v>861</v>
      </c>
      <c r="D9854" t="s">
        <v>10448</v>
      </c>
      <c r="E9854" t="s">
        <v>10678</v>
      </c>
      <c r="F9854" s="67"/>
      <c r="G9854" s="67"/>
      <c r="H9854" s="67"/>
    </row>
    <row r="9855" spans="1:8" s="2" customFormat="1" x14ac:dyDescent="0.25">
      <c r="A9855" t="s">
        <v>179</v>
      </c>
      <c r="B9855"/>
      <c r="C9855" t="s">
        <v>861</v>
      </c>
      <c r="D9855" t="s">
        <v>10448</v>
      </c>
      <c r="E9855" t="s">
        <v>10679</v>
      </c>
      <c r="F9855" s="67"/>
      <c r="G9855" s="67"/>
      <c r="H9855" s="67"/>
    </row>
    <row r="9856" spans="1:8" s="2" customFormat="1" x14ac:dyDescent="0.25">
      <c r="A9856" t="s">
        <v>179</v>
      </c>
      <c r="B9856"/>
      <c r="C9856" t="s">
        <v>861</v>
      </c>
      <c r="D9856" t="s">
        <v>10448</v>
      </c>
      <c r="E9856" t="s">
        <v>10680</v>
      </c>
      <c r="F9856" s="67"/>
      <c r="G9856" s="67"/>
      <c r="H9856" s="67"/>
    </row>
    <row r="9857" spans="1:8" s="2" customFormat="1" x14ac:dyDescent="0.25">
      <c r="A9857" t="s">
        <v>179</v>
      </c>
      <c r="B9857"/>
      <c r="C9857" t="s">
        <v>861</v>
      </c>
      <c r="D9857" t="s">
        <v>10448</v>
      </c>
      <c r="E9857" t="s">
        <v>10681</v>
      </c>
      <c r="F9857" s="67"/>
      <c r="G9857" s="67"/>
      <c r="H9857" s="67"/>
    </row>
    <row r="9858" spans="1:8" s="2" customFormat="1" x14ac:dyDescent="0.25">
      <c r="A9858" t="s">
        <v>179</v>
      </c>
      <c r="B9858"/>
      <c r="C9858" t="s">
        <v>861</v>
      </c>
      <c r="D9858" t="s">
        <v>10448</v>
      </c>
      <c r="E9858" t="s">
        <v>10682</v>
      </c>
      <c r="F9858" s="67"/>
      <c r="G9858" s="67"/>
      <c r="H9858" s="67"/>
    </row>
    <row r="9859" spans="1:8" s="2" customFormat="1" x14ac:dyDescent="0.25">
      <c r="A9859" t="s">
        <v>179</v>
      </c>
      <c r="B9859"/>
      <c r="C9859" t="s">
        <v>861</v>
      </c>
      <c r="D9859" t="s">
        <v>10448</v>
      </c>
      <c r="E9859" t="s">
        <v>10683</v>
      </c>
      <c r="F9859" s="67"/>
      <c r="G9859" s="67"/>
      <c r="H9859" s="67"/>
    </row>
    <row r="9860" spans="1:8" s="2" customFormat="1" x14ac:dyDescent="0.25">
      <c r="A9860" t="s">
        <v>179</v>
      </c>
      <c r="B9860"/>
      <c r="C9860" t="s">
        <v>861</v>
      </c>
      <c r="D9860" t="s">
        <v>10448</v>
      </c>
      <c r="E9860" t="s">
        <v>10684</v>
      </c>
      <c r="F9860" s="67"/>
      <c r="G9860" s="67"/>
      <c r="H9860" s="67"/>
    </row>
    <row r="9861" spans="1:8" s="2" customFormat="1" x14ac:dyDescent="0.25">
      <c r="A9861" t="s">
        <v>179</v>
      </c>
      <c r="B9861"/>
      <c r="C9861" t="s">
        <v>861</v>
      </c>
      <c r="D9861"/>
      <c r="E9861" t="s">
        <v>10685</v>
      </c>
      <c r="F9861" s="67"/>
      <c r="G9861" s="67"/>
      <c r="H9861" s="67"/>
    </row>
    <row r="9862" spans="1:8" s="2" customFormat="1" x14ac:dyDescent="0.25">
      <c r="A9862" t="s">
        <v>179</v>
      </c>
      <c r="B9862"/>
      <c r="C9862" t="s">
        <v>861</v>
      </c>
      <c r="D9862"/>
      <c r="E9862" t="s">
        <v>10686</v>
      </c>
      <c r="F9862" s="67"/>
      <c r="G9862" s="67"/>
      <c r="H9862" s="67"/>
    </row>
    <row r="9863" spans="1:8" s="2" customFormat="1" x14ac:dyDescent="0.25">
      <c r="A9863" t="s">
        <v>179</v>
      </c>
      <c r="B9863"/>
      <c r="C9863" t="s">
        <v>861</v>
      </c>
      <c r="D9863"/>
      <c r="E9863" t="s">
        <v>10687</v>
      </c>
      <c r="F9863" s="67"/>
      <c r="G9863" s="67"/>
      <c r="H9863" s="67"/>
    </row>
    <row r="9864" spans="1:8" s="2" customFormat="1" x14ac:dyDescent="0.25">
      <c r="A9864" t="s">
        <v>179</v>
      </c>
      <c r="B9864"/>
      <c r="C9864" t="s">
        <v>861</v>
      </c>
      <c r="D9864"/>
      <c r="E9864" t="s">
        <v>10688</v>
      </c>
      <c r="F9864" s="67"/>
      <c r="G9864" s="67"/>
      <c r="H9864" s="67"/>
    </row>
    <row r="9865" spans="1:8" s="2" customFormat="1" x14ac:dyDescent="0.25">
      <c r="A9865" t="s">
        <v>179</v>
      </c>
      <c r="B9865"/>
      <c r="C9865" t="s">
        <v>861</v>
      </c>
      <c r="D9865"/>
      <c r="E9865" t="s">
        <v>10689</v>
      </c>
      <c r="F9865" s="67"/>
      <c r="G9865" s="67"/>
      <c r="H9865" s="67"/>
    </row>
    <row r="9866" spans="1:8" s="2" customFormat="1" x14ac:dyDescent="0.25">
      <c r="A9866" t="s">
        <v>179</v>
      </c>
      <c r="B9866"/>
      <c r="C9866" t="s">
        <v>861</v>
      </c>
      <c r="D9866"/>
      <c r="E9866" t="s">
        <v>10690</v>
      </c>
      <c r="F9866" s="67"/>
      <c r="G9866" s="67"/>
      <c r="H9866" s="67"/>
    </row>
    <row r="9867" spans="1:8" s="2" customFormat="1" x14ac:dyDescent="0.25">
      <c r="A9867" t="s">
        <v>179</v>
      </c>
      <c r="B9867"/>
      <c r="C9867" t="s">
        <v>861</v>
      </c>
      <c r="D9867"/>
      <c r="E9867" t="s">
        <v>10691</v>
      </c>
      <c r="F9867" s="67"/>
      <c r="G9867" s="67"/>
      <c r="H9867" s="67"/>
    </row>
    <row r="9868" spans="1:8" s="2" customFormat="1" x14ac:dyDescent="0.25">
      <c r="A9868" t="s">
        <v>179</v>
      </c>
      <c r="B9868"/>
      <c r="C9868" t="s">
        <v>861</v>
      </c>
      <c r="D9868"/>
      <c r="E9868" t="s">
        <v>10692</v>
      </c>
      <c r="F9868" s="67"/>
      <c r="G9868" s="67"/>
      <c r="H9868" s="67"/>
    </row>
    <row r="9869" spans="1:8" s="2" customFormat="1" x14ac:dyDescent="0.25">
      <c r="A9869" t="s">
        <v>179</v>
      </c>
      <c r="B9869"/>
      <c r="C9869" t="s">
        <v>861</v>
      </c>
      <c r="D9869"/>
      <c r="E9869" t="s">
        <v>10693</v>
      </c>
      <c r="F9869" s="67"/>
      <c r="G9869" s="67"/>
      <c r="H9869" s="67"/>
    </row>
    <row r="9870" spans="1:8" s="2" customFormat="1" x14ac:dyDescent="0.25">
      <c r="A9870" t="s">
        <v>179</v>
      </c>
      <c r="B9870"/>
      <c r="C9870" t="s">
        <v>861</v>
      </c>
      <c r="D9870"/>
      <c r="E9870" t="s">
        <v>10694</v>
      </c>
      <c r="F9870" s="67"/>
      <c r="G9870" s="67"/>
      <c r="H9870" s="67"/>
    </row>
    <row r="9871" spans="1:8" s="2" customFormat="1" x14ac:dyDescent="0.25">
      <c r="A9871" t="s">
        <v>179</v>
      </c>
      <c r="B9871"/>
      <c r="C9871" t="s">
        <v>861</v>
      </c>
      <c r="D9871"/>
      <c r="E9871" t="s">
        <v>10695</v>
      </c>
      <c r="F9871" s="67"/>
      <c r="G9871" s="67"/>
      <c r="H9871" s="67"/>
    </row>
    <row r="9872" spans="1:8" s="2" customFormat="1" x14ac:dyDescent="0.25">
      <c r="A9872" t="s">
        <v>179</v>
      </c>
      <c r="B9872"/>
      <c r="C9872" t="s">
        <v>861</v>
      </c>
      <c r="D9872"/>
      <c r="E9872" t="s">
        <v>10696</v>
      </c>
      <c r="F9872" s="67"/>
      <c r="G9872" s="67"/>
      <c r="H9872" s="67"/>
    </row>
    <row r="9873" spans="1:8" s="2" customFormat="1" x14ac:dyDescent="0.25">
      <c r="A9873" t="s">
        <v>179</v>
      </c>
      <c r="B9873"/>
      <c r="C9873" t="s">
        <v>861</v>
      </c>
      <c r="D9873"/>
      <c r="E9873" t="s">
        <v>10697</v>
      </c>
      <c r="F9873" s="67"/>
      <c r="G9873" s="67"/>
      <c r="H9873" s="67"/>
    </row>
    <row r="9874" spans="1:8" s="2" customFormat="1" x14ac:dyDescent="0.25">
      <c r="A9874" t="s">
        <v>179</v>
      </c>
      <c r="B9874"/>
      <c r="C9874" t="s">
        <v>861</v>
      </c>
      <c r="D9874"/>
      <c r="E9874" t="s">
        <v>10698</v>
      </c>
      <c r="F9874" s="67"/>
      <c r="G9874" s="67"/>
      <c r="H9874" s="67"/>
    </row>
    <row r="9875" spans="1:8" s="2" customFormat="1" x14ac:dyDescent="0.25">
      <c r="A9875" t="s">
        <v>179</v>
      </c>
      <c r="B9875"/>
      <c r="C9875" t="s">
        <v>861</v>
      </c>
      <c r="D9875"/>
      <c r="E9875" t="s">
        <v>10699</v>
      </c>
      <c r="F9875" s="67"/>
      <c r="G9875" s="67"/>
      <c r="H9875" s="67"/>
    </row>
    <row r="9876" spans="1:8" s="2" customFormat="1" x14ac:dyDescent="0.25">
      <c r="A9876" t="s">
        <v>179</v>
      </c>
      <c r="B9876"/>
      <c r="C9876" t="s">
        <v>861</v>
      </c>
      <c r="D9876"/>
      <c r="E9876" t="s">
        <v>10700</v>
      </c>
      <c r="F9876" s="67"/>
      <c r="G9876" s="67"/>
      <c r="H9876" s="67"/>
    </row>
    <row r="9877" spans="1:8" s="2" customFormat="1" x14ac:dyDescent="0.25">
      <c r="A9877" t="s">
        <v>179</v>
      </c>
      <c r="B9877"/>
      <c r="C9877" t="s">
        <v>861</v>
      </c>
      <c r="D9877"/>
      <c r="E9877" t="s">
        <v>10701</v>
      </c>
      <c r="F9877" s="67"/>
      <c r="G9877" s="67"/>
      <c r="H9877" s="67"/>
    </row>
    <row r="9878" spans="1:8" s="2" customFormat="1" x14ac:dyDescent="0.25">
      <c r="A9878" t="s">
        <v>179</v>
      </c>
      <c r="B9878"/>
      <c r="C9878" t="s">
        <v>861</v>
      </c>
      <c r="D9878"/>
      <c r="E9878" t="s">
        <v>10702</v>
      </c>
      <c r="F9878" s="67"/>
      <c r="G9878" s="67"/>
      <c r="H9878" s="67"/>
    </row>
    <row r="9879" spans="1:8" s="2" customFormat="1" x14ac:dyDescent="0.25">
      <c r="A9879" t="s">
        <v>179</v>
      </c>
      <c r="B9879"/>
      <c r="C9879" t="s">
        <v>861</v>
      </c>
      <c r="D9879"/>
      <c r="E9879" t="s">
        <v>10703</v>
      </c>
      <c r="F9879" s="67"/>
      <c r="G9879" s="67"/>
      <c r="H9879" s="67"/>
    </row>
    <row r="9880" spans="1:8" s="2" customFormat="1" x14ac:dyDescent="0.25">
      <c r="A9880" t="s">
        <v>179</v>
      </c>
      <c r="B9880"/>
      <c r="C9880" t="s">
        <v>861</v>
      </c>
      <c r="D9880"/>
      <c r="E9880" t="s">
        <v>10704</v>
      </c>
      <c r="F9880" s="67"/>
      <c r="G9880" s="67"/>
      <c r="H9880" s="67"/>
    </row>
    <row r="9881" spans="1:8" s="2" customFormat="1" x14ac:dyDescent="0.25">
      <c r="A9881" t="s">
        <v>179</v>
      </c>
      <c r="B9881"/>
      <c r="C9881" t="s">
        <v>861</v>
      </c>
      <c r="D9881"/>
      <c r="E9881" t="s">
        <v>10705</v>
      </c>
      <c r="F9881" s="67"/>
      <c r="G9881" s="67"/>
      <c r="H9881" s="67"/>
    </row>
    <row r="9882" spans="1:8" s="2" customFormat="1" x14ac:dyDescent="0.25">
      <c r="A9882" t="s">
        <v>179</v>
      </c>
      <c r="B9882"/>
      <c r="C9882" t="s">
        <v>861</v>
      </c>
      <c r="D9882"/>
      <c r="E9882" t="s">
        <v>10706</v>
      </c>
      <c r="F9882" s="67"/>
      <c r="G9882" s="67"/>
      <c r="H9882" s="67"/>
    </row>
    <row r="9883" spans="1:8" s="2" customFormat="1" x14ac:dyDescent="0.25">
      <c r="A9883" t="s">
        <v>179</v>
      </c>
      <c r="B9883"/>
      <c r="C9883" t="s">
        <v>861</v>
      </c>
      <c r="D9883"/>
      <c r="E9883" t="s">
        <v>10707</v>
      </c>
      <c r="F9883" s="67"/>
      <c r="G9883" s="67"/>
      <c r="H9883" s="67"/>
    </row>
    <row r="9884" spans="1:8" s="2" customFormat="1" x14ac:dyDescent="0.25">
      <c r="A9884" t="s">
        <v>179</v>
      </c>
      <c r="B9884"/>
      <c r="C9884" t="s">
        <v>861</v>
      </c>
      <c r="D9884"/>
      <c r="E9884" t="s">
        <v>2501</v>
      </c>
      <c r="F9884" s="67"/>
      <c r="G9884" s="67"/>
      <c r="H9884" s="67"/>
    </row>
    <row r="9885" spans="1:8" s="2" customFormat="1" x14ac:dyDescent="0.25">
      <c r="A9885" t="s">
        <v>179</v>
      </c>
      <c r="B9885"/>
      <c r="C9885"/>
      <c r="D9885"/>
      <c r="E9885" t="s">
        <v>10708</v>
      </c>
      <c r="F9885" s="67"/>
      <c r="G9885" s="67"/>
      <c r="H9885" s="67"/>
    </row>
    <row r="9886" spans="1:8" s="2" customFormat="1" x14ac:dyDescent="0.25">
      <c r="A9886" t="s">
        <v>179</v>
      </c>
      <c r="B9886"/>
      <c r="C9886"/>
      <c r="D9886"/>
      <c r="E9886" t="s">
        <v>10709</v>
      </c>
      <c r="F9886" s="67"/>
      <c r="G9886" s="67"/>
      <c r="H9886" s="67"/>
    </row>
    <row r="9887" spans="1:8" s="2" customFormat="1" x14ac:dyDescent="0.25">
      <c r="A9887" t="s">
        <v>179</v>
      </c>
      <c r="B9887"/>
      <c r="C9887"/>
      <c r="D9887"/>
      <c r="E9887" t="s">
        <v>10710</v>
      </c>
      <c r="F9887" s="67"/>
      <c r="G9887" s="67"/>
      <c r="H9887" s="67"/>
    </row>
    <row r="9888" spans="1:8" s="2" customFormat="1" x14ac:dyDescent="0.25">
      <c r="A9888" t="s">
        <v>179</v>
      </c>
      <c r="B9888"/>
      <c r="C9888"/>
      <c r="D9888"/>
      <c r="E9888" t="s">
        <v>10711</v>
      </c>
      <c r="F9888" s="67"/>
      <c r="G9888" s="67"/>
      <c r="H9888" s="67"/>
    </row>
    <row r="9889" spans="1:8" s="2" customFormat="1" x14ac:dyDescent="0.25">
      <c r="A9889" t="s">
        <v>179</v>
      </c>
      <c r="B9889"/>
      <c r="C9889"/>
      <c r="D9889"/>
      <c r="E9889" t="s">
        <v>10712</v>
      </c>
      <c r="F9889" s="67"/>
      <c r="G9889" s="67"/>
      <c r="H9889" s="67"/>
    </row>
    <row r="9890" spans="1:8" s="2" customFormat="1" x14ac:dyDescent="0.25">
      <c r="A9890" t="s">
        <v>179</v>
      </c>
      <c r="B9890"/>
      <c r="C9890"/>
      <c r="D9890"/>
      <c r="E9890" t="s">
        <v>10713</v>
      </c>
      <c r="F9890" s="67"/>
      <c r="G9890" s="67"/>
      <c r="H9890" s="67"/>
    </row>
    <row r="9891" spans="1:8" s="2" customFormat="1" x14ac:dyDescent="0.25">
      <c r="A9891" t="s">
        <v>179</v>
      </c>
      <c r="B9891"/>
      <c r="C9891"/>
      <c r="D9891"/>
      <c r="E9891" t="s">
        <v>10714</v>
      </c>
      <c r="F9891" s="67"/>
      <c r="G9891" s="67"/>
      <c r="H9891" s="67"/>
    </row>
    <row r="9892" spans="1:8" s="2" customFormat="1" x14ac:dyDescent="0.25">
      <c r="A9892" t="s">
        <v>179</v>
      </c>
      <c r="B9892"/>
      <c r="C9892"/>
      <c r="D9892"/>
      <c r="E9892" t="s">
        <v>10715</v>
      </c>
      <c r="F9892" s="67"/>
      <c r="G9892" s="67"/>
      <c r="H9892" s="67"/>
    </row>
    <row r="9893" spans="1:8" s="2" customFormat="1" x14ac:dyDescent="0.25">
      <c r="A9893" t="s">
        <v>179</v>
      </c>
      <c r="B9893"/>
      <c r="C9893"/>
      <c r="D9893"/>
      <c r="E9893" t="s">
        <v>10716</v>
      </c>
      <c r="F9893" s="67"/>
      <c r="G9893" s="67"/>
      <c r="H9893" s="67"/>
    </row>
    <row r="9894" spans="1:8" s="2" customFormat="1" x14ac:dyDescent="0.25">
      <c r="A9894" t="s">
        <v>179</v>
      </c>
      <c r="B9894"/>
      <c r="C9894"/>
      <c r="D9894"/>
      <c r="E9894" t="s">
        <v>10717</v>
      </c>
      <c r="F9894" s="67"/>
      <c r="G9894" s="67"/>
      <c r="H9894" s="67"/>
    </row>
    <row r="9895" spans="1:8" s="2" customFormat="1" x14ac:dyDescent="0.25">
      <c r="A9895" t="s">
        <v>179</v>
      </c>
      <c r="B9895"/>
      <c r="C9895"/>
      <c r="D9895"/>
      <c r="E9895" t="s">
        <v>10718</v>
      </c>
      <c r="F9895" s="67"/>
      <c r="G9895" s="67"/>
      <c r="H9895" s="67"/>
    </row>
    <row r="9896" spans="1:8" s="2" customFormat="1" x14ac:dyDescent="0.25">
      <c r="A9896" t="s">
        <v>179</v>
      </c>
      <c r="B9896"/>
      <c r="C9896"/>
      <c r="D9896"/>
      <c r="E9896" t="s">
        <v>10719</v>
      </c>
      <c r="F9896" s="67"/>
      <c r="G9896" s="67"/>
      <c r="H9896" s="67"/>
    </row>
    <row r="9897" spans="1:8" s="2" customFormat="1" x14ac:dyDescent="0.25">
      <c r="A9897" t="s">
        <v>179</v>
      </c>
      <c r="B9897"/>
      <c r="C9897"/>
      <c r="D9897"/>
      <c r="E9897" t="s">
        <v>10720</v>
      </c>
      <c r="F9897" s="67"/>
      <c r="G9897" s="67"/>
      <c r="H9897" s="67"/>
    </row>
    <row r="9898" spans="1:8" s="2" customFormat="1" x14ac:dyDescent="0.25">
      <c r="A9898" t="s">
        <v>179</v>
      </c>
      <c r="B9898"/>
      <c r="C9898"/>
      <c r="D9898"/>
      <c r="E9898" t="s">
        <v>10721</v>
      </c>
      <c r="F9898" s="67"/>
      <c r="G9898" s="67"/>
      <c r="H9898" s="67"/>
    </row>
    <row r="9899" spans="1:8" s="2" customFormat="1" x14ac:dyDescent="0.25">
      <c r="A9899" t="s">
        <v>179</v>
      </c>
      <c r="B9899"/>
      <c r="C9899"/>
      <c r="D9899"/>
      <c r="E9899" t="s">
        <v>10722</v>
      </c>
      <c r="F9899" s="67"/>
      <c r="G9899" s="67"/>
      <c r="H9899" s="67"/>
    </row>
    <row r="9900" spans="1:8" s="2" customFormat="1" x14ac:dyDescent="0.25">
      <c r="A9900" t="s">
        <v>179</v>
      </c>
      <c r="B9900"/>
      <c r="C9900"/>
      <c r="D9900"/>
      <c r="E9900" t="s">
        <v>10723</v>
      </c>
      <c r="F9900" s="67"/>
      <c r="G9900" s="67"/>
      <c r="H9900" s="67"/>
    </row>
    <row r="9901" spans="1:8" s="2" customFormat="1" x14ac:dyDescent="0.25">
      <c r="A9901" t="s">
        <v>179</v>
      </c>
      <c r="B9901"/>
      <c r="C9901"/>
      <c r="D9901"/>
      <c r="E9901" t="s">
        <v>10724</v>
      </c>
      <c r="F9901" s="67"/>
      <c r="G9901" s="67"/>
      <c r="H9901" s="67"/>
    </row>
    <row r="9902" spans="1:8" s="2" customFormat="1" x14ac:dyDescent="0.25">
      <c r="A9902" t="s">
        <v>179</v>
      </c>
      <c r="B9902"/>
      <c r="C9902"/>
      <c r="D9902"/>
      <c r="E9902" t="s">
        <v>10725</v>
      </c>
      <c r="F9902" s="67"/>
      <c r="G9902" s="67"/>
      <c r="H9902" s="67"/>
    </row>
    <row r="9903" spans="1:8" s="2" customFormat="1" x14ac:dyDescent="0.25">
      <c r="A9903" t="s">
        <v>179</v>
      </c>
      <c r="B9903"/>
      <c r="C9903"/>
      <c r="D9903"/>
      <c r="E9903" t="s">
        <v>10726</v>
      </c>
      <c r="F9903" s="67"/>
      <c r="G9903" s="67"/>
      <c r="H9903" s="67"/>
    </row>
    <row r="9904" spans="1:8" s="2" customFormat="1" x14ac:dyDescent="0.25">
      <c r="A9904" t="s">
        <v>179</v>
      </c>
      <c r="B9904"/>
      <c r="C9904"/>
      <c r="D9904"/>
      <c r="E9904" t="s">
        <v>10727</v>
      </c>
      <c r="F9904" s="67"/>
      <c r="G9904" s="67"/>
      <c r="H9904" s="67"/>
    </row>
    <row r="9905" spans="1:8" s="2" customFormat="1" x14ac:dyDescent="0.25">
      <c r="A9905" t="s">
        <v>179</v>
      </c>
      <c r="B9905"/>
      <c r="C9905"/>
      <c r="D9905"/>
      <c r="E9905" t="s">
        <v>10728</v>
      </c>
      <c r="F9905" s="67"/>
      <c r="G9905" s="67"/>
      <c r="H9905" s="67"/>
    </row>
    <row r="9906" spans="1:8" s="2" customFormat="1" x14ac:dyDescent="0.25">
      <c r="A9906" t="s">
        <v>179</v>
      </c>
      <c r="B9906"/>
      <c r="C9906"/>
      <c r="D9906"/>
      <c r="E9906" t="s">
        <v>10729</v>
      </c>
      <c r="F9906" s="67"/>
      <c r="G9906" s="67"/>
      <c r="H9906" s="67"/>
    </row>
    <row r="9907" spans="1:8" s="2" customFormat="1" x14ac:dyDescent="0.25">
      <c r="A9907" t="s">
        <v>179</v>
      </c>
      <c r="B9907"/>
      <c r="C9907"/>
      <c r="D9907"/>
      <c r="E9907" t="s">
        <v>10730</v>
      </c>
      <c r="F9907" s="67"/>
      <c r="G9907" s="67"/>
      <c r="H9907" s="67"/>
    </row>
    <row r="9908" spans="1:8" s="2" customFormat="1" x14ac:dyDescent="0.25">
      <c r="A9908" t="s">
        <v>179</v>
      </c>
      <c r="B9908"/>
      <c r="C9908"/>
      <c r="D9908"/>
      <c r="E9908" t="s">
        <v>10731</v>
      </c>
      <c r="F9908" s="67"/>
      <c r="G9908" s="67"/>
      <c r="H9908" s="67"/>
    </row>
    <row r="9909" spans="1:8" s="2" customFormat="1" x14ac:dyDescent="0.25">
      <c r="A9909" t="s">
        <v>179</v>
      </c>
      <c r="B9909"/>
      <c r="C9909"/>
      <c r="D9909"/>
      <c r="E9909" t="s">
        <v>10732</v>
      </c>
      <c r="F9909" s="67"/>
      <c r="G9909" s="67"/>
      <c r="H9909" s="67"/>
    </row>
    <row r="9910" spans="1:8" x14ac:dyDescent="0.25">
      <c r="A9910" t="s">
        <v>257</v>
      </c>
      <c r="E9910" s="141">
        <f>SUBTOTAL(103,Table26[Published Conservation Area Name])</f>
        <v>9902</v>
      </c>
    </row>
  </sheetData>
  <mergeCells count="1">
    <mergeCell ref="A3:D3"/>
  </mergeCells>
  <conditionalFormatting sqref="A8:A9909">
    <cfRule type="expression" dxfId="670" priority="1">
      <formula>A8=A7</formula>
    </cfRule>
  </conditionalFormatting>
  <hyperlinks>
    <hyperlink ref="A1" location="'Contents'!B7" display="⇐ Return to contents" xr:uid="{2AF82DA2-CB78-4C6F-B85C-1756DB9350CD}"/>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CB24D-07A2-410F-BB08-3B78DDBAEEFF}">
  <sheetPr codeName="Sheet5"/>
  <dimension ref="A1:AC21"/>
  <sheetViews>
    <sheetView showGridLines="0" topLeftCell="B1" zoomScaleNormal="100" workbookViewId="0">
      <selection activeCell="B1" sqref="B1"/>
    </sheetView>
  </sheetViews>
  <sheetFormatPr defaultColWidth="9.140625" defaultRowHeight="14.25" outlineLevelCol="1" x14ac:dyDescent="0.2"/>
  <cols>
    <col min="1" max="1" width="13.140625" style="2" hidden="1" customWidth="1" outlineLevel="1"/>
    <col min="2" max="2" width="27.5703125" style="2" customWidth="1" collapsed="1"/>
    <col min="3" max="22" width="11.7109375" style="2" customWidth="1"/>
    <col min="23" max="26" width="20" style="2" customWidth="1"/>
    <col min="27" max="16384" width="9.140625" style="2"/>
  </cols>
  <sheetData>
    <row r="1" spans="1:29" ht="15" x14ac:dyDescent="0.25">
      <c r="A1" s="51"/>
      <c r="B1" s="51" t="s">
        <v>33</v>
      </c>
      <c r="C1" s="67"/>
      <c r="D1" s="67"/>
      <c r="E1" s="67"/>
      <c r="F1" s="67"/>
      <c r="G1" s="67"/>
      <c r="H1" s="67"/>
      <c r="I1" s="67"/>
      <c r="J1" s="67"/>
      <c r="K1" s="67"/>
      <c r="L1" s="67"/>
      <c r="M1" s="67"/>
      <c r="N1" s="67"/>
      <c r="O1" s="67"/>
      <c r="P1" s="67"/>
      <c r="Q1" s="67"/>
      <c r="R1" s="67"/>
      <c r="S1" s="67"/>
      <c r="T1" s="67"/>
      <c r="U1" s="67"/>
      <c r="V1" s="67"/>
      <c r="W1" s="67"/>
      <c r="X1" s="67"/>
      <c r="Y1" s="67"/>
    </row>
    <row r="2" spans="1:29" s="1" customFormat="1" ht="31.5" x14ac:dyDescent="0.5">
      <c r="A2" s="52"/>
      <c r="B2" s="52" t="s">
        <v>10733</v>
      </c>
      <c r="C2" s="52"/>
      <c r="D2" s="52"/>
      <c r="E2" s="52"/>
      <c r="F2" s="52"/>
      <c r="G2" s="52"/>
      <c r="H2" s="52"/>
      <c r="I2" s="52"/>
      <c r="J2" s="52"/>
      <c r="K2" s="52"/>
      <c r="L2" s="52"/>
      <c r="M2" s="52"/>
      <c r="N2" s="52"/>
      <c r="O2" s="52"/>
      <c r="P2" s="52"/>
      <c r="Q2" s="52"/>
      <c r="R2" s="52"/>
      <c r="S2" s="52"/>
      <c r="T2" s="52"/>
      <c r="U2" s="52"/>
      <c r="V2" s="52"/>
      <c r="W2" s="52"/>
      <c r="X2" s="52"/>
      <c r="Y2" s="52"/>
    </row>
    <row r="3" spans="1:29" ht="45.6" customHeight="1" x14ac:dyDescent="0.25">
      <c r="A3" s="67"/>
      <c r="B3" s="271" t="s">
        <v>10734</v>
      </c>
      <c r="C3" s="271"/>
      <c r="D3" s="271"/>
      <c r="E3" s="271"/>
      <c r="F3" s="271"/>
      <c r="G3" s="271"/>
      <c r="H3" s="67"/>
      <c r="I3" s="67"/>
      <c r="J3" s="67"/>
      <c r="K3" s="67"/>
      <c r="L3" s="67"/>
      <c r="M3" s="67"/>
      <c r="N3" s="67"/>
      <c r="O3" s="67"/>
      <c r="P3" s="67"/>
      <c r="Q3" s="67"/>
      <c r="R3" s="67"/>
      <c r="S3" s="67"/>
      <c r="T3" s="67"/>
      <c r="U3" s="67"/>
      <c r="V3" s="67"/>
      <c r="W3" s="67"/>
      <c r="X3" s="67"/>
      <c r="Y3" s="67"/>
    </row>
    <row r="4" spans="1:29" ht="62.45" customHeight="1" x14ac:dyDescent="0.25">
      <c r="A4" s="67"/>
      <c r="B4" s="271" t="s">
        <v>10735</v>
      </c>
      <c r="C4" s="271"/>
      <c r="D4" s="271"/>
      <c r="E4" s="271"/>
      <c r="F4" s="271"/>
      <c r="G4" s="271"/>
      <c r="H4" s="67"/>
      <c r="I4" s="67"/>
      <c r="J4" s="67"/>
      <c r="K4" s="67"/>
      <c r="L4" s="67"/>
      <c r="M4" s="67"/>
      <c r="N4" s="67"/>
      <c r="O4" s="67"/>
      <c r="P4" s="67"/>
      <c r="Q4" s="67"/>
      <c r="R4" s="67"/>
      <c r="S4" s="67"/>
      <c r="T4" s="67"/>
      <c r="U4" s="67"/>
      <c r="V4" s="67"/>
      <c r="W4" s="67"/>
      <c r="X4" s="67"/>
      <c r="Y4" s="67"/>
    </row>
    <row r="5" spans="1:29" ht="15" x14ac:dyDescent="0.25">
      <c r="A5" s="67"/>
      <c r="B5" s="67"/>
      <c r="C5" s="67"/>
      <c r="D5" s="67"/>
      <c r="E5" s="67"/>
      <c r="F5" s="67"/>
      <c r="G5" s="67"/>
      <c r="H5" s="67"/>
      <c r="I5" s="67"/>
      <c r="J5" s="67"/>
      <c r="K5" s="67"/>
      <c r="L5" s="67"/>
      <c r="M5" s="67"/>
      <c r="N5" s="67"/>
      <c r="O5" s="67"/>
      <c r="P5" s="67"/>
      <c r="Q5" s="67"/>
      <c r="R5" s="67"/>
      <c r="S5" s="67"/>
      <c r="T5" s="67"/>
      <c r="U5" s="67"/>
      <c r="V5" s="67"/>
      <c r="W5" s="67"/>
      <c r="X5" s="67"/>
      <c r="Y5" s="67"/>
    </row>
    <row r="6" spans="1:29" s="7" customFormat="1" ht="18.75" x14ac:dyDescent="0.3">
      <c r="A6" s="54"/>
      <c r="B6" s="54" t="s">
        <v>68</v>
      </c>
      <c r="C6" s="54"/>
      <c r="D6" s="54"/>
      <c r="E6" s="54"/>
      <c r="F6" s="54"/>
      <c r="G6" s="54"/>
      <c r="H6" s="54"/>
      <c r="I6" s="54"/>
      <c r="J6" s="54"/>
      <c r="K6" s="54"/>
      <c r="L6" s="54"/>
      <c r="M6" s="54"/>
      <c r="N6" s="54"/>
      <c r="O6" s="54"/>
      <c r="P6" s="54"/>
      <c r="Q6" s="54"/>
      <c r="R6" s="54"/>
      <c r="S6" s="54"/>
      <c r="T6" s="54"/>
      <c r="U6" s="54"/>
      <c r="V6" s="54"/>
      <c r="W6" s="54"/>
      <c r="X6" s="54"/>
      <c r="Y6" s="54"/>
    </row>
    <row r="7" spans="1:29" s="3" customFormat="1" ht="60" x14ac:dyDescent="0.25">
      <c r="A7" s="69" t="s">
        <v>229</v>
      </c>
      <c r="B7" s="69" t="s">
        <v>210</v>
      </c>
      <c r="C7" s="69" t="s">
        <v>230</v>
      </c>
      <c r="D7" s="69" t="s">
        <v>231</v>
      </c>
      <c r="E7" s="69" t="s">
        <v>10736</v>
      </c>
      <c r="F7" s="69" t="s">
        <v>10737</v>
      </c>
      <c r="G7" s="69" t="s">
        <v>10738</v>
      </c>
      <c r="H7" s="69" t="s">
        <v>10739</v>
      </c>
      <c r="I7" s="69" t="s">
        <v>10740</v>
      </c>
      <c r="J7" s="69" t="s">
        <v>1062</v>
      </c>
      <c r="K7" s="69" t="s">
        <v>126</v>
      </c>
      <c r="L7" s="69" t="s">
        <v>127</v>
      </c>
      <c r="M7" s="69" t="s">
        <v>128</v>
      </c>
      <c r="N7" s="69" t="s">
        <v>129</v>
      </c>
      <c r="O7" s="69" t="s">
        <v>130</v>
      </c>
      <c r="P7" s="69" t="s">
        <v>131</v>
      </c>
      <c r="Q7" s="69" t="s">
        <v>132</v>
      </c>
      <c r="R7" s="69" t="s">
        <v>133</v>
      </c>
      <c r="S7" s="69" t="s">
        <v>134</v>
      </c>
      <c r="T7" s="69" t="s">
        <v>135</v>
      </c>
      <c r="U7" s="69" t="s">
        <v>136</v>
      </c>
      <c r="V7" s="69" t="s">
        <v>137</v>
      </c>
      <c r="W7" s="69" t="s">
        <v>10741</v>
      </c>
      <c r="X7" s="69" t="s">
        <v>10742</v>
      </c>
      <c r="Y7" s="69" t="s">
        <v>10743</v>
      </c>
      <c r="Z7" s="69" t="s">
        <v>234</v>
      </c>
    </row>
    <row r="8" spans="1:29" s="6" customFormat="1" ht="15" x14ac:dyDescent="0.25">
      <c r="A8" s="67" t="s">
        <v>235</v>
      </c>
      <c r="B8" s="67" t="s">
        <v>171</v>
      </c>
      <c r="C8" s="70"/>
      <c r="D8" s="70">
        <v>1349</v>
      </c>
      <c r="E8" s="70"/>
      <c r="F8" s="70"/>
      <c r="G8" s="70"/>
      <c r="H8" s="70"/>
      <c r="I8" s="70"/>
      <c r="J8" s="70"/>
      <c r="K8" s="70"/>
      <c r="L8" s="70"/>
      <c r="M8" s="70"/>
      <c r="N8" s="70"/>
      <c r="O8" s="70">
        <v>1390</v>
      </c>
      <c r="P8" s="70">
        <v>1397</v>
      </c>
      <c r="Q8" s="70">
        <v>1397</v>
      </c>
      <c r="R8" s="70">
        <v>1397</v>
      </c>
      <c r="S8" s="70">
        <v>1397</v>
      </c>
      <c r="T8" s="70">
        <v>1400</v>
      </c>
      <c r="U8" s="70">
        <v>1400</v>
      </c>
      <c r="V8" s="110">
        <v>1401</v>
      </c>
      <c r="W8" s="196">
        <f>Scheduled_Monuments_by_Region[[#This Row],[2021]]-Scheduled_Monuments_by_Region[[#This Row],[2003]]</f>
        <v>52</v>
      </c>
      <c r="X8" s="185">
        <f>Scheduled_Monuments_by_Region[[#This Row],[Change 
2003'[1'] to 2021]]/Scheduled_Monuments_by_Region[[#This Row],[2003]]</f>
        <v>3.8547071905114902E-2</v>
      </c>
      <c r="Y8" s="183">
        <f>Scheduled_Monuments_by_Region[[#This Row],[2021]]/$V$8</f>
        <v>1</v>
      </c>
      <c r="Z8" s="72"/>
      <c r="AB8" s="123"/>
      <c r="AC8" s="124"/>
    </row>
    <row r="9" spans="1:29" ht="15" x14ac:dyDescent="0.25">
      <c r="A9" s="67" t="s">
        <v>236</v>
      </c>
      <c r="B9" s="67" t="s">
        <v>172</v>
      </c>
      <c r="C9" s="70"/>
      <c r="D9" s="70">
        <v>1316</v>
      </c>
      <c r="E9" s="70"/>
      <c r="F9" s="70"/>
      <c r="G9" s="70"/>
      <c r="H9" s="70"/>
      <c r="I9" s="70"/>
      <c r="J9" s="70"/>
      <c r="K9" s="70"/>
      <c r="L9" s="70"/>
      <c r="M9" s="70"/>
      <c r="N9" s="70"/>
      <c r="O9" s="70">
        <v>1326</v>
      </c>
      <c r="P9" s="70">
        <v>1322</v>
      </c>
      <c r="Q9" s="70">
        <v>1321</v>
      </c>
      <c r="R9" s="70">
        <v>1323</v>
      </c>
      <c r="S9" s="70">
        <v>1323</v>
      </c>
      <c r="T9" s="70">
        <v>1323</v>
      </c>
      <c r="U9" s="70">
        <v>1325</v>
      </c>
      <c r="V9" s="110">
        <v>1328</v>
      </c>
      <c r="W9" s="196">
        <f>Scheduled_Monuments_by_Region[[#This Row],[2021]]-Scheduled_Monuments_by_Region[[#This Row],[2003]]</f>
        <v>12</v>
      </c>
      <c r="X9" s="185">
        <f>Scheduled_Monuments_by_Region[[#This Row],[Change 
2003'[1'] to 2021]]/Scheduled_Monuments_by_Region[[#This Row],[2003]]</f>
        <v>9.11854103343465E-3</v>
      </c>
      <c r="Y9" s="183">
        <f>Scheduled_Monuments_by_Region[[#This Row],[2021]]/$V$8</f>
        <v>0.94789436117059245</v>
      </c>
      <c r="Z9" s="72"/>
      <c r="AB9" s="123"/>
      <c r="AC9" s="124"/>
    </row>
    <row r="10" spans="1:29" ht="15" x14ac:dyDescent="0.25">
      <c r="A10" s="67" t="s">
        <v>237</v>
      </c>
      <c r="B10" s="67" t="s">
        <v>173</v>
      </c>
      <c r="C10" s="70">
        <v>2554</v>
      </c>
      <c r="D10" s="70"/>
      <c r="E10" s="70"/>
      <c r="F10" s="70"/>
      <c r="G10" s="70"/>
      <c r="H10" s="70"/>
      <c r="I10" s="70"/>
      <c r="J10" s="70"/>
      <c r="K10" s="70"/>
      <c r="L10" s="70"/>
      <c r="M10" s="70"/>
      <c r="N10" s="70"/>
      <c r="O10" s="70">
        <v>2622</v>
      </c>
      <c r="P10" s="70">
        <v>2624</v>
      </c>
      <c r="Q10" s="70">
        <v>2633</v>
      </c>
      <c r="R10" s="70">
        <v>2637</v>
      </c>
      <c r="S10" s="70">
        <v>2639</v>
      </c>
      <c r="T10" s="70">
        <v>2640</v>
      </c>
      <c r="U10" s="70">
        <v>2640</v>
      </c>
      <c r="V10" s="110">
        <v>2644</v>
      </c>
      <c r="W10" s="196">
        <f>Scheduled_Monuments_by_Region[[#This Row],[2021]]-Scheduled_Monuments_by_Region[[#This Row],[2002]]</f>
        <v>90</v>
      </c>
      <c r="X10" s="185">
        <f>Scheduled_Monuments_by_Region[[#This Row],[Change 
2003'[1'] to 2021]]/Scheduled_Monuments_by_Region[[#This Row],[2002]]</f>
        <v>3.5238841033672669E-2</v>
      </c>
      <c r="Y10" s="183">
        <f>Scheduled_Monuments_by_Region[[#This Row],[2021]]/$V$8</f>
        <v>1.8872234118486795</v>
      </c>
      <c r="Z10" s="72"/>
      <c r="AB10" s="123"/>
      <c r="AC10" s="124"/>
    </row>
    <row r="11" spans="1:29" ht="15" x14ac:dyDescent="0.25">
      <c r="A11" s="67" t="s">
        <v>238</v>
      </c>
      <c r="B11" s="67" t="s">
        <v>174</v>
      </c>
      <c r="C11" s="70"/>
      <c r="D11" s="70">
        <v>1510</v>
      </c>
      <c r="E11" s="70"/>
      <c r="F11" s="70"/>
      <c r="G11" s="70"/>
      <c r="H11" s="70"/>
      <c r="I11" s="70"/>
      <c r="J11" s="70"/>
      <c r="K11" s="70"/>
      <c r="L11" s="70"/>
      <c r="M11" s="70"/>
      <c r="N11" s="70"/>
      <c r="O11" s="70">
        <v>1527</v>
      </c>
      <c r="P11" s="70">
        <v>1539</v>
      </c>
      <c r="Q11" s="70">
        <v>1539</v>
      </c>
      <c r="R11" s="70">
        <v>1541</v>
      </c>
      <c r="S11" s="70">
        <v>1543</v>
      </c>
      <c r="T11" s="70">
        <v>1543</v>
      </c>
      <c r="U11" s="70">
        <v>1545</v>
      </c>
      <c r="V11" s="110">
        <v>1549</v>
      </c>
      <c r="W11" s="196">
        <f>Scheduled_Monuments_by_Region[[#This Row],[2021]]-Scheduled_Monuments_by_Region[[#This Row],[2003]]</f>
        <v>39</v>
      </c>
      <c r="X11" s="185">
        <f>Scheduled_Monuments_by_Region[[#This Row],[Change 
2003'[1'] to 2021]]/Scheduled_Monuments_by_Region[[#This Row],[2003]]</f>
        <v>2.5827814569536423E-2</v>
      </c>
      <c r="Y11" s="183">
        <f>Scheduled_Monuments_by_Region[[#This Row],[2021]]/$V$8</f>
        <v>1.1056388294075661</v>
      </c>
      <c r="Z11" s="72"/>
      <c r="AB11" s="123"/>
      <c r="AC11" s="124"/>
    </row>
    <row r="12" spans="1:29" ht="15" x14ac:dyDescent="0.25">
      <c r="A12" s="67" t="s">
        <v>239</v>
      </c>
      <c r="B12" s="67" t="s">
        <v>175</v>
      </c>
      <c r="C12" s="70"/>
      <c r="D12" s="70">
        <v>1407</v>
      </c>
      <c r="E12" s="70"/>
      <c r="F12" s="70"/>
      <c r="G12" s="70"/>
      <c r="H12" s="70"/>
      <c r="I12" s="70"/>
      <c r="J12" s="70"/>
      <c r="K12" s="70"/>
      <c r="L12" s="70"/>
      <c r="M12" s="70"/>
      <c r="N12" s="70"/>
      <c r="O12" s="70">
        <v>1426</v>
      </c>
      <c r="P12" s="70">
        <v>1416</v>
      </c>
      <c r="Q12" s="70">
        <v>1413</v>
      </c>
      <c r="R12" s="70">
        <v>1408</v>
      </c>
      <c r="S12" s="70">
        <v>1405</v>
      </c>
      <c r="T12" s="70">
        <v>1404</v>
      </c>
      <c r="U12" s="70">
        <v>1403</v>
      </c>
      <c r="V12" s="110">
        <v>1402</v>
      </c>
      <c r="W12" s="196">
        <f>Scheduled_Monuments_by_Region[[#This Row],[2021]]-Scheduled_Monuments_by_Region[[#This Row],[2003]]</f>
        <v>-5</v>
      </c>
      <c r="X12" s="185">
        <f>Scheduled_Monuments_by_Region[[#This Row],[Change 
2003'[1'] to 2021]]/Scheduled_Monuments_by_Region[[#This Row],[2003]]</f>
        <v>-3.5536602700781805E-3</v>
      </c>
      <c r="Y12" s="183">
        <f>Scheduled_Monuments_by_Region[[#This Row],[2021]]/$V$8</f>
        <v>1.0007137758743754</v>
      </c>
      <c r="Z12" s="72"/>
      <c r="AB12" s="123"/>
      <c r="AC12" s="124"/>
    </row>
    <row r="13" spans="1:29" ht="15" x14ac:dyDescent="0.25">
      <c r="A13" s="67" t="s">
        <v>240</v>
      </c>
      <c r="B13" s="67" t="s">
        <v>176</v>
      </c>
      <c r="C13" s="70"/>
      <c r="D13" s="70">
        <v>1677</v>
      </c>
      <c r="E13" s="70"/>
      <c r="F13" s="70"/>
      <c r="G13" s="70"/>
      <c r="H13" s="70"/>
      <c r="I13" s="70"/>
      <c r="J13" s="70"/>
      <c r="K13" s="70"/>
      <c r="L13" s="70"/>
      <c r="M13" s="70"/>
      <c r="N13" s="70"/>
      <c r="O13" s="70">
        <v>1734</v>
      </c>
      <c r="P13" s="70">
        <v>1735</v>
      </c>
      <c r="Q13" s="70">
        <v>1732</v>
      </c>
      <c r="R13" s="70">
        <v>1741</v>
      </c>
      <c r="S13" s="70">
        <v>1746</v>
      </c>
      <c r="T13" s="70">
        <v>1746</v>
      </c>
      <c r="U13" s="70">
        <v>1754</v>
      </c>
      <c r="V13" s="110">
        <v>1762</v>
      </c>
      <c r="W13" s="196">
        <f>Scheduled_Monuments_by_Region[[#This Row],[2021]]-Scheduled_Monuments_by_Region[[#This Row],[2003]]</f>
        <v>85</v>
      </c>
      <c r="X13" s="185">
        <f>Scheduled_Monuments_by_Region[[#This Row],[Change 
2003'[1'] to 2021]]/Scheduled_Monuments_by_Region[[#This Row],[2003]]</f>
        <v>5.0685748360166961E-2</v>
      </c>
      <c r="Y13" s="183">
        <f>Scheduled_Monuments_by_Region[[#This Row],[2021]]/$V$8</f>
        <v>1.2576730906495361</v>
      </c>
      <c r="Z13" s="72"/>
      <c r="AB13" s="123"/>
      <c r="AC13" s="124"/>
    </row>
    <row r="14" spans="1:29" ht="15" x14ac:dyDescent="0.25">
      <c r="A14" s="67" t="s">
        <v>241</v>
      </c>
      <c r="B14" s="67" t="s">
        <v>177</v>
      </c>
      <c r="C14" s="70"/>
      <c r="D14" s="70">
        <v>150</v>
      </c>
      <c r="E14" s="70"/>
      <c r="F14" s="70"/>
      <c r="G14" s="70"/>
      <c r="H14" s="70"/>
      <c r="I14" s="70"/>
      <c r="J14" s="70"/>
      <c r="K14" s="70"/>
      <c r="L14" s="70"/>
      <c r="M14" s="70"/>
      <c r="N14" s="70"/>
      <c r="O14" s="70">
        <v>156</v>
      </c>
      <c r="P14" s="70">
        <v>158</v>
      </c>
      <c r="Q14" s="70">
        <v>162</v>
      </c>
      <c r="R14" s="70">
        <v>165</v>
      </c>
      <c r="S14" s="70">
        <v>165</v>
      </c>
      <c r="T14" s="70">
        <v>165</v>
      </c>
      <c r="U14" s="70">
        <v>168</v>
      </c>
      <c r="V14" s="110">
        <v>169</v>
      </c>
      <c r="W14" s="196">
        <f>Scheduled_Monuments_by_Region[[#This Row],[2021]]-Scheduled_Monuments_by_Region[[#This Row],[2003]]</f>
        <v>19</v>
      </c>
      <c r="X14" s="185">
        <f>Scheduled_Monuments_by_Region[[#This Row],[Change 
2003'[1'] to 2021]]/Scheduled_Monuments_by_Region[[#This Row],[2003]]</f>
        <v>0.12666666666666668</v>
      </c>
      <c r="Y14" s="183">
        <f>Scheduled_Monuments_by_Region[[#This Row],[2021]]/$V$8</f>
        <v>0.1206281227694504</v>
      </c>
      <c r="Z14" s="72"/>
      <c r="AB14" s="123"/>
      <c r="AC14" s="124"/>
    </row>
    <row r="15" spans="1:29" ht="15" x14ac:dyDescent="0.25">
      <c r="A15" s="67" t="s">
        <v>242</v>
      </c>
      <c r="B15" s="67" t="s">
        <v>178</v>
      </c>
      <c r="C15" s="70">
        <v>2614</v>
      </c>
      <c r="D15" s="70"/>
      <c r="E15" s="70"/>
      <c r="F15" s="70"/>
      <c r="G15" s="70"/>
      <c r="H15" s="70"/>
      <c r="I15" s="70"/>
      <c r="J15" s="70"/>
      <c r="K15" s="70"/>
      <c r="L15" s="70"/>
      <c r="M15" s="70"/>
      <c r="N15" s="70"/>
      <c r="O15" s="70">
        <v>2641</v>
      </c>
      <c r="P15" s="70">
        <v>2650</v>
      </c>
      <c r="Q15" s="70">
        <v>2655</v>
      </c>
      <c r="R15" s="70">
        <v>2655</v>
      </c>
      <c r="S15" s="70">
        <v>2659</v>
      </c>
      <c r="T15" s="70">
        <v>2660</v>
      </c>
      <c r="U15" s="70">
        <v>2667</v>
      </c>
      <c r="V15" s="110">
        <v>2674</v>
      </c>
      <c r="W15" s="196">
        <f>Scheduled_Monuments_by_Region[[#This Row],[2021]]-Scheduled_Monuments_by_Region[[#This Row],[2002]]</f>
        <v>60</v>
      </c>
      <c r="X15" s="185">
        <f>Scheduled_Monuments_by_Region[[#This Row],[Change 
2003'[1'] to 2021]]/Scheduled_Monuments_by_Region[[#This Row],[2002]]</f>
        <v>2.2953328232593728E-2</v>
      </c>
      <c r="Y15" s="183">
        <f>Scheduled_Monuments_by_Region[[#This Row],[2021]]/$V$8</f>
        <v>1.9086366880799428</v>
      </c>
      <c r="Z15" s="72"/>
      <c r="AB15" s="123"/>
      <c r="AC15" s="124"/>
    </row>
    <row r="16" spans="1:29" ht="15" x14ac:dyDescent="0.25">
      <c r="A16" s="67" t="s">
        <v>243</v>
      </c>
      <c r="B16" s="67" t="s">
        <v>179</v>
      </c>
      <c r="C16" s="70"/>
      <c r="D16" s="70">
        <v>6903</v>
      </c>
      <c r="E16" s="70"/>
      <c r="F16" s="70"/>
      <c r="G16" s="70"/>
      <c r="H16" s="70"/>
      <c r="I16" s="70"/>
      <c r="J16" s="70"/>
      <c r="K16" s="70"/>
      <c r="L16" s="70"/>
      <c r="M16" s="70"/>
      <c r="N16" s="70"/>
      <c r="O16" s="70">
        <v>7010</v>
      </c>
      <c r="P16" s="70">
        <v>7009</v>
      </c>
      <c r="Q16" s="70">
        <v>6996</v>
      </c>
      <c r="R16" s="70">
        <v>6988</v>
      </c>
      <c r="S16" s="70">
        <v>6981</v>
      </c>
      <c r="T16" s="70">
        <v>6980</v>
      </c>
      <c r="U16" s="70">
        <v>6993</v>
      </c>
      <c r="V16" s="110">
        <v>6994</v>
      </c>
      <c r="W16" s="196">
        <f>Scheduled_Monuments_by_Region[[#This Row],[2021]]-Scheduled_Monuments_by_Region[[#This Row],[2003]]</f>
        <v>91</v>
      </c>
      <c r="X16" s="185">
        <f>Scheduled_Monuments_by_Region[[#This Row],[Change 
2003'[1'] to 2021]]/Scheduled_Monuments_by_Region[[#This Row],[2003]]</f>
        <v>1.3182674199623353E-2</v>
      </c>
      <c r="Y16" s="183">
        <f>Scheduled_Monuments_by_Region[[#This Row],[2021]]/$V$8</f>
        <v>4.9921484653818702</v>
      </c>
      <c r="Z16" s="72"/>
      <c r="AB16" s="123"/>
      <c r="AC16" s="124"/>
    </row>
    <row r="17" spans="1:29" ht="15" x14ac:dyDescent="0.25">
      <c r="A17" s="72" t="s">
        <v>244</v>
      </c>
      <c r="B17" s="72" t="s">
        <v>180</v>
      </c>
      <c r="C17" s="73">
        <v>19347</v>
      </c>
      <c r="D17" s="73">
        <v>19466</v>
      </c>
      <c r="E17" s="73">
        <v>19594</v>
      </c>
      <c r="F17" s="73">
        <v>19717</v>
      </c>
      <c r="G17" s="73">
        <v>19710</v>
      </c>
      <c r="H17" s="73">
        <v>19711</v>
      </c>
      <c r="I17" s="73">
        <v>19720</v>
      </c>
      <c r="J17" s="73">
        <v>19713</v>
      </c>
      <c r="K17" s="73">
        <v>19724</v>
      </c>
      <c r="L17" s="73">
        <v>19749</v>
      </c>
      <c r="M17" s="73">
        <v>19759</v>
      </c>
      <c r="N17" s="73">
        <v>19792</v>
      </c>
      <c r="O17" s="73">
        <v>19833</v>
      </c>
      <c r="P17" s="73">
        <v>19850</v>
      </c>
      <c r="Q17" s="73">
        <v>19848</v>
      </c>
      <c r="R17" s="73">
        <v>19855</v>
      </c>
      <c r="S17" s="73">
        <v>19858</v>
      </c>
      <c r="T17" s="73">
        <v>19861</v>
      </c>
      <c r="U17" s="73">
        <v>19895</v>
      </c>
      <c r="V17" s="112">
        <v>19923</v>
      </c>
      <c r="W17" s="197">
        <f>Scheduled_Monuments_by_Region[[#This Row],[2021]]-Scheduled_Monuments_by_Region[[#This Row],[2003]]</f>
        <v>457</v>
      </c>
      <c r="X17" s="185">
        <f>Scheduled_Monuments_by_Region[[#This Row],[Change 
2003'[1'] to 2021]]/Scheduled_Monuments_by_Region[[#This Row],[2003]]</f>
        <v>2.3476831398335559E-2</v>
      </c>
      <c r="Y17" s="185">
        <v>1</v>
      </c>
      <c r="Z17" s="72"/>
      <c r="AB17" s="123"/>
      <c r="AC17" s="124"/>
    </row>
    <row r="18" spans="1:29" s="8" customFormat="1" ht="12" x14ac:dyDescent="0.25">
      <c r="B18" s="8" t="s">
        <v>10744</v>
      </c>
    </row>
    <row r="19" spans="1:29" s="8" customFormat="1" ht="12" x14ac:dyDescent="0.25">
      <c r="B19" s="8" t="s">
        <v>252</v>
      </c>
    </row>
    <row r="20" spans="1:29" ht="15" x14ac:dyDescent="0.25">
      <c r="A20" s="67"/>
      <c r="B20" s="67"/>
      <c r="C20" s="67"/>
      <c r="D20" s="67"/>
      <c r="E20" s="67"/>
      <c r="F20" s="67"/>
      <c r="G20" s="67"/>
      <c r="H20" s="67"/>
      <c r="I20" s="67"/>
      <c r="J20" s="67"/>
      <c r="K20" s="67"/>
      <c r="L20" s="67"/>
      <c r="M20" s="67"/>
      <c r="N20" s="67"/>
      <c r="O20" s="67"/>
      <c r="P20" s="67"/>
      <c r="Q20" s="67"/>
      <c r="R20" s="67"/>
      <c r="S20" s="67"/>
      <c r="T20" s="67"/>
      <c r="U20" s="76"/>
      <c r="V20" s="67"/>
      <c r="W20" s="67"/>
      <c r="X20" s="67"/>
      <c r="Y20" s="67"/>
    </row>
    <row r="21" spans="1:29" x14ac:dyDescent="0.2">
      <c r="U21" s="109"/>
    </row>
  </sheetData>
  <mergeCells count="2">
    <mergeCell ref="B3:G3"/>
    <mergeCell ref="B4:G4"/>
  </mergeCells>
  <hyperlinks>
    <hyperlink ref="B1" location="'Contents'!B7" display="⇐ Return to contents" xr:uid="{13C6CF86-B2F6-46D2-9250-5CDFF8687914}"/>
  </hyperlinks>
  <pageMargins left="0.7" right="0.7" top="0.75" bottom="0.75" header="0.3" footer="0.3"/>
  <pageSetup paperSize="9" orientation="portrait" r:id="rId1"/>
  <tableParts count="1">
    <tablePart r:id="rId2"/>
  </tableParts>
  <extLst>
    <ext xmlns:x14="http://schemas.microsoft.com/office/spreadsheetml/2009/9/main" uri="{05C60535-1F16-4fd2-B633-F4F36F0B64E0}">
      <x14:sparklineGroups xmlns:xm="http://schemas.microsoft.com/office/excel/2006/main">
        <x14:sparklineGroup displayEmptyCellsAs="gap" xr2:uid="{1375653C-E683-4784-890A-48A1A4512B5A}">
          <x14:colorSeries rgb="FF376092"/>
          <x14:colorNegative rgb="FFD00000"/>
          <x14:colorAxis rgb="FF000000"/>
          <x14:colorMarkers rgb="FFD00000"/>
          <x14:colorFirst rgb="FFD00000"/>
          <x14:colorLast rgb="FFD00000"/>
          <x14:colorHigh rgb="FFD00000"/>
          <x14:colorLow rgb="FFD00000"/>
          <x14:sparklines>
            <x14:sparkline>
              <xm:f>'Scheduled Monuments (Regional)'!O8:V8</xm:f>
              <xm:sqref>Z8</xm:sqref>
            </x14:sparkline>
            <x14:sparkline>
              <xm:f>'Scheduled Monuments (Regional)'!O9:V9</xm:f>
              <xm:sqref>Z9</xm:sqref>
            </x14:sparkline>
            <x14:sparkline>
              <xm:f>'Scheduled Monuments (Regional)'!O10:V10</xm:f>
              <xm:sqref>Z10</xm:sqref>
            </x14:sparkline>
            <x14:sparkline>
              <xm:f>'Scheduled Monuments (Regional)'!O11:V11</xm:f>
              <xm:sqref>Z11</xm:sqref>
            </x14:sparkline>
            <x14:sparkline>
              <xm:f>'Scheduled Monuments (Regional)'!O12:V12</xm:f>
              <xm:sqref>Z12</xm:sqref>
            </x14:sparkline>
            <x14:sparkline>
              <xm:f>'Scheduled Monuments (Regional)'!O13:V13</xm:f>
              <xm:sqref>Z13</xm:sqref>
            </x14:sparkline>
            <x14:sparkline>
              <xm:f>'Scheduled Monuments (Regional)'!O14:V14</xm:f>
              <xm:sqref>Z14</xm:sqref>
            </x14:sparkline>
            <x14:sparkline>
              <xm:f>'Scheduled Monuments (Regional)'!O15:V15</xm:f>
              <xm:sqref>Z15</xm:sqref>
            </x14:sparkline>
            <x14:sparkline>
              <xm:f>'Scheduled Monuments (Regional)'!O16:V16</xm:f>
              <xm:sqref>Z16</xm:sqref>
            </x14:sparkline>
            <x14:sparkline>
              <xm:f>'Scheduled Monuments (Regional)'!O17:V17</xm:f>
              <xm:sqref>Z17</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323A-BAE9-4460-9619-15CA1399B4E1}">
  <sheetPr codeName="Sheet6"/>
  <dimension ref="A1:E370"/>
  <sheetViews>
    <sheetView showGridLines="0" topLeftCell="B1" zoomScaleNormal="100" workbookViewId="0">
      <selection activeCell="B1" sqref="B1"/>
    </sheetView>
  </sheetViews>
  <sheetFormatPr defaultColWidth="9.140625" defaultRowHeight="14.25" outlineLevelCol="1" x14ac:dyDescent="0.2"/>
  <cols>
    <col min="1" max="1" width="13.28515625" style="2" hidden="1" customWidth="1" outlineLevel="1"/>
    <col min="2" max="2" width="34.85546875" style="2" customWidth="1" collapsed="1"/>
    <col min="3" max="4" width="34.85546875" style="2" customWidth="1"/>
    <col min="5" max="5" width="23.140625" style="2" customWidth="1"/>
    <col min="6" max="6" width="9.140625" style="2"/>
    <col min="7" max="7" width="24.42578125" style="2" bestFit="1" customWidth="1"/>
    <col min="8" max="8" width="22" style="2" customWidth="1"/>
    <col min="9" max="16384" width="9.140625" style="2"/>
  </cols>
  <sheetData>
    <row r="1" spans="1:5" ht="15" x14ac:dyDescent="0.25">
      <c r="A1" s="51"/>
      <c r="B1" s="51" t="s">
        <v>33</v>
      </c>
      <c r="C1" s="67"/>
      <c r="D1" s="67"/>
      <c r="E1" s="67"/>
    </row>
    <row r="2" spans="1:5" s="1" customFormat="1" ht="31.5" x14ac:dyDescent="0.5">
      <c r="A2" s="52"/>
      <c r="B2" s="52" t="s">
        <v>10733</v>
      </c>
      <c r="C2" s="52"/>
      <c r="D2" s="52"/>
      <c r="E2" s="52"/>
    </row>
    <row r="3" spans="1:5" ht="32.450000000000003" customHeight="1" x14ac:dyDescent="0.25">
      <c r="A3" s="67"/>
      <c r="B3" s="271" t="s">
        <v>10734</v>
      </c>
      <c r="C3" s="271"/>
      <c r="D3" s="271"/>
      <c r="E3" s="67"/>
    </row>
    <row r="4" spans="1:5" ht="47.45" customHeight="1" x14ac:dyDescent="0.25">
      <c r="A4" s="67"/>
      <c r="B4" s="271" t="s">
        <v>10745</v>
      </c>
      <c r="C4" s="271"/>
      <c r="D4" s="271"/>
      <c r="E4" s="67"/>
    </row>
    <row r="5" spans="1:5" ht="15" x14ac:dyDescent="0.25">
      <c r="A5" s="67"/>
      <c r="B5" s="67"/>
      <c r="C5" s="67"/>
      <c r="D5" s="67"/>
      <c r="E5" s="67"/>
    </row>
    <row r="6" spans="1:5" s="7" customFormat="1" ht="18.75" x14ac:dyDescent="0.3">
      <c r="A6" s="54"/>
      <c r="B6" s="54" t="s">
        <v>64</v>
      </c>
      <c r="C6" s="54"/>
      <c r="D6" s="54"/>
      <c r="E6" s="54"/>
    </row>
    <row r="7" spans="1:5" ht="15" x14ac:dyDescent="0.25">
      <c r="A7" s="67" t="s">
        <v>229</v>
      </c>
      <c r="B7" s="67" t="s">
        <v>210</v>
      </c>
      <c r="C7" s="67" t="s">
        <v>255</v>
      </c>
      <c r="D7" s="67" t="s">
        <v>256</v>
      </c>
      <c r="E7" s="67" t="s">
        <v>10746</v>
      </c>
    </row>
    <row r="8" spans="1:5" ht="15" x14ac:dyDescent="0.25">
      <c r="A8" s="67" t="s">
        <v>280</v>
      </c>
      <c r="B8" s="67" t="s">
        <v>174</v>
      </c>
      <c r="C8" s="67" t="s">
        <v>281</v>
      </c>
      <c r="D8" s="67" t="s">
        <v>282</v>
      </c>
      <c r="E8" s="110">
        <v>7</v>
      </c>
    </row>
    <row r="9" spans="1:5" ht="15" x14ac:dyDescent="0.25">
      <c r="A9" s="67" t="s">
        <v>297</v>
      </c>
      <c r="B9" s="67" t="s">
        <v>174</v>
      </c>
      <c r="C9" s="67" t="s">
        <v>298</v>
      </c>
      <c r="D9" s="67" t="s">
        <v>299</v>
      </c>
      <c r="E9" s="110">
        <v>10</v>
      </c>
    </row>
    <row r="10" spans="1:5" ht="15" x14ac:dyDescent="0.25">
      <c r="A10" s="67" t="s">
        <v>317</v>
      </c>
      <c r="B10" s="67" t="s">
        <v>174</v>
      </c>
      <c r="C10" s="67" t="s">
        <v>318</v>
      </c>
      <c r="D10" s="67" t="s">
        <v>319</v>
      </c>
      <c r="E10" s="110">
        <v>10</v>
      </c>
    </row>
    <row r="11" spans="1:5" ht="15" x14ac:dyDescent="0.25">
      <c r="A11" s="67" t="s">
        <v>258</v>
      </c>
      <c r="B11" s="67" t="s">
        <v>174</v>
      </c>
      <c r="C11" s="67" t="s">
        <v>259</v>
      </c>
      <c r="D11" s="67" t="s">
        <v>260</v>
      </c>
      <c r="E11" s="110">
        <v>20</v>
      </c>
    </row>
    <row r="12" spans="1:5" ht="15" x14ac:dyDescent="0.25">
      <c r="A12" s="67" t="s">
        <v>269</v>
      </c>
      <c r="B12" s="67" t="s">
        <v>174</v>
      </c>
      <c r="C12" s="67" t="s">
        <v>259</v>
      </c>
      <c r="D12" s="67" t="s">
        <v>270</v>
      </c>
      <c r="E12" s="110">
        <v>14</v>
      </c>
    </row>
    <row r="13" spans="1:5" ht="15" x14ac:dyDescent="0.25">
      <c r="A13" s="67" t="s">
        <v>278</v>
      </c>
      <c r="B13" s="67" t="s">
        <v>174</v>
      </c>
      <c r="C13" s="67" t="s">
        <v>259</v>
      </c>
      <c r="D13" s="67" t="s">
        <v>279</v>
      </c>
      <c r="E13" s="110">
        <v>2</v>
      </c>
    </row>
    <row r="14" spans="1:5" ht="15" x14ac:dyDescent="0.25">
      <c r="A14" s="67" t="s">
        <v>283</v>
      </c>
      <c r="B14" s="67" t="s">
        <v>174</v>
      </c>
      <c r="C14" s="67" t="s">
        <v>259</v>
      </c>
      <c r="D14" s="67" t="s">
        <v>284</v>
      </c>
      <c r="E14" s="110">
        <v>299</v>
      </c>
    </row>
    <row r="15" spans="1:5" ht="15" x14ac:dyDescent="0.25">
      <c r="A15" s="67" t="s">
        <v>287</v>
      </c>
      <c r="B15" s="67" t="s">
        <v>174</v>
      </c>
      <c r="C15" s="67" t="s">
        <v>259</v>
      </c>
      <c r="D15" s="67" t="s">
        <v>288</v>
      </c>
      <c r="E15" s="110">
        <v>7</v>
      </c>
    </row>
    <row r="16" spans="1:5" ht="15" x14ac:dyDescent="0.25">
      <c r="A16" s="67" t="s">
        <v>293</v>
      </c>
      <c r="B16" s="67" t="s">
        <v>174</v>
      </c>
      <c r="C16" s="67" t="s">
        <v>259</v>
      </c>
      <c r="D16" s="67" t="s">
        <v>294</v>
      </c>
      <c r="E16" s="110">
        <v>96</v>
      </c>
    </row>
    <row r="17" spans="1:5" ht="15" x14ac:dyDescent="0.25">
      <c r="A17" s="67" t="s">
        <v>308</v>
      </c>
      <c r="B17" s="67" t="s">
        <v>174</v>
      </c>
      <c r="C17" s="67" t="s">
        <v>259</v>
      </c>
      <c r="D17" s="67" t="s">
        <v>309</v>
      </c>
      <c r="E17" s="110">
        <v>32</v>
      </c>
    </row>
    <row r="18" spans="1:5" ht="15" x14ac:dyDescent="0.25">
      <c r="A18" s="67" t="s">
        <v>327</v>
      </c>
      <c r="B18" s="67" t="s">
        <v>174</v>
      </c>
      <c r="C18" s="67" t="s">
        <v>259</v>
      </c>
      <c r="D18" s="67" t="s">
        <v>328</v>
      </c>
      <c r="E18" s="110">
        <v>22</v>
      </c>
    </row>
    <row r="19" spans="1:5" ht="15" x14ac:dyDescent="0.25">
      <c r="A19" s="67" t="s">
        <v>266</v>
      </c>
      <c r="B19" s="67" t="s">
        <v>174</v>
      </c>
      <c r="C19" s="67" t="s">
        <v>267</v>
      </c>
      <c r="D19" s="67" t="s">
        <v>268</v>
      </c>
      <c r="E19" s="110">
        <v>16</v>
      </c>
    </row>
    <row r="20" spans="1:5" ht="15" x14ac:dyDescent="0.25">
      <c r="A20" s="67" t="s">
        <v>276</v>
      </c>
      <c r="B20" s="67" t="s">
        <v>174</v>
      </c>
      <c r="C20" s="67" t="s">
        <v>267</v>
      </c>
      <c r="D20" s="67" t="s">
        <v>277</v>
      </c>
      <c r="E20" s="110">
        <v>22</v>
      </c>
    </row>
    <row r="21" spans="1:5" ht="15" x14ac:dyDescent="0.25">
      <c r="A21" s="67" t="s">
        <v>291</v>
      </c>
      <c r="B21" s="67" t="s">
        <v>174</v>
      </c>
      <c r="C21" s="67" t="s">
        <v>267</v>
      </c>
      <c r="D21" s="67" t="s">
        <v>292</v>
      </c>
      <c r="E21" s="110">
        <v>64</v>
      </c>
    </row>
    <row r="22" spans="1:5" ht="15" x14ac:dyDescent="0.25">
      <c r="A22" s="67" t="s">
        <v>295</v>
      </c>
      <c r="B22" s="67" t="s">
        <v>174</v>
      </c>
      <c r="C22" s="67" t="s">
        <v>267</v>
      </c>
      <c r="D22" s="67" t="s">
        <v>296</v>
      </c>
      <c r="E22" s="110">
        <v>21</v>
      </c>
    </row>
    <row r="23" spans="1:5" ht="15" x14ac:dyDescent="0.25">
      <c r="A23" s="67" t="s">
        <v>304</v>
      </c>
      <c r="B23" s="67" t="s">
        <v>174</v>
      </c>
      <c r="C23" s="67" t="s">
        <v>267</v>
      </c>
      <c r="D23" s="67" t="s">
        <v>305</v>
      </c>
      <c r="E23" s="110">
        <v>35</v>
      </c>
    </row>
    <row r="24" spans="1:5" ht="15" x14ac:dyDescent="0.25">
      <c r="A24" s="67" t="s">
        <v>315</v>
      </c>
      <c r="B24" s="67" t="s">
        <v>174</v>
      </c>
      <c r="C24" s="67" t="s">
        <v>267</v>
      </c>
      <c r="D24" s="67" t="s">
        <v>316</v>
      </c>
      <c r="E24" s="110">
        <v>23</v>
      </c>
    </row>
    <row r="25" spans="1:5" ht="15" x14ac:dyDescent="0.25">
      <c r="A25" s="67" t="s">
        <v>320</v>
      </c>
      <c r="B25" s="67" t="s">
        <v>174</v>
      </c>
      <c r="C25" s="67" t="s">
        <v>267</v>
      </c>
      <c r="D25" s="67" t="s">
        <v>321</v>
      </c>
      <c r="E25" s="110">
        <v>0</v>
      </c>
    </row>
    <row r="26" spans="1:5" ht="15" x14ac:dyDescent="0.25">
      <c r="A26" s="67" t="s">
        <v>271</v>
      </c>
      <c r="B26" s="67" t="s">
        <v>174</v>
      </c>
      <c r="C26" s="67" t="s">
        <v>272</v>
      </c>
      <c r="D26" s="67" t="s">
        <v>273</v>
      </c>
      <c r="E26" s="110">
        <v>14</v>
      </c>
    </row>
    <row r="27" spans="1:5" ht="15" x14ac:dyDescent="0.25">
      <c r="A27" s="67" t="s">
        <v>285</v>
      </c>
      <c r="B27" s="67" t="s">
        <v>174</v>
      </c>
      <c r="C27" s="67" t="s">
        <v>272</v>
      </c>
      <c r="D27" s="67" t="s">
        <v>286</v>
      </c>
      <c r="E27" s="110">
        <v>153</v>
      </c>
    </row>
    <row r="28" spans="1:5" ht="15" x14ac:dyDescent="0.25">
      <c r="A28" s="67" t="s">
        <v>300</v>
      </c>
      <c r="B28" s="67" t="s">
        <v>174</v>
      </c>
      <c r="C28" s="67" t="s">
        <v>272</v>
      </c>
      <c r="D28" s="67" t="s">
        <v>301</v>
      </c>
      <c r="E28" s="110">
        <v>26</v>
      </c>
    </row>
    <row r="29" spans="1:5" ht="15" x14ac:dyDescent="0.25">
      <c r="A29" s="67" t="s">
        <v>310</v>
      </c>
      <c r="B29" s="67" t="s">
        <v>174</v>
      </c>
      <c r="C29" s="67" t="s">
        <v>272</v>
      </c>
      <c r="D29" s="67" t="s">
        <v>311</v>
      </c>
      <c r="E29" s="110">
        <v>65</v>
      </c>
    </row>
    <row r="30" spans="1:5" ht="15" x14ac:dyDescent="0.25">
      <c r="A30" s="67" t="s">
        <v>329</v>
      </c>
      <c r="B30" s="67" t="s">
        <v>174</v>
      </c>
      <c r="C30" s="67" t="s">
        <v>272</v>
      </c>
      <c r="D30" s="67" t="s">
        <v>330</v>
      </c>
      <c r="E30" s="110">
        <v>29</v>
      </c>
    </row>
    <row r="31" spans="1:5" ht="15" x14ac:dyDescent="0.25">
      <c r="A31" s="67" t="s">
        <v>331</v>
      </c>
      <c r="B31" s="67" t="s">
        <v>174</v>
      </c>
      <c r="C31" s="67" t="s">
        <v>272</v>
      </c>
      <c r="D31" s="67" t="s">
        <v>332</v>
      </c>
      <c r="E31" s="110">
        <v>90</v>
      </c>
    </row>
    <row r="32" spans="1:5" ht="15" x14ac:dyDescent="0.25">
      <c r="A32" s="67" t="s">
        <v>333</v>
      </c>
      <c r="B32" s="67" t="s">
        <v>174</v>
      </c>
      <c r="C32" s="67" t="s">
        <v>272</v>
      </c>
      <c r="D32" s="67" t="s">
        <v>334</v>
      </c>
      <c r="E32" s="110">
        <v>102</v>
      </c>
    </row>
    <row r="33" spans="1:5" ht="15" x14ac:dyDescent="0.25">
      <c r="A33" s="67" t="s">
        <v>312</v>
      </c>
      <c r="B33" s="67" t="s">
        <v>174</v>
      </c>
      <c r="C33" s="67" t="s">
        <v>313</v>
      </c>
      <c r="D33" s="67" t="s">
        <v>314</v>
      </c>
      <c r="E33" s="110">
        <v>84</v>
      </c>
    </row>
    <row r="34" spans="1:5" ht="15" x14ac:dyDescent="0.25">
      <c r="A34" s="67" t="s">
        <v>261</v>
      </c>
      <c r="B34" s="67" t="s">
        <v>174</v>
      </c>
      <c r="C34" s="67" t="s">
        <v>262</v>
      </c>
      <c r="D34" s="67" t="s">
        <v>263</v>
      </c>
      <c r="E34" s="110">
        <v>9</v>
      </c>
    </row>
    <row r="35" spans="1:5" ht="15" x14ac:dyDescent="0.25">
      <c r="A35" s="67" t="s">
        <v>264</v>
      </c>
      <c r="B35" s="67" t="s">
        <v>174</v>
      </c>
      <c r="C35" s="67" t="s">
        <v>262</v>
      </c>
      <c r="D35" s="67" t="s">
        <v>265</v>
      </c>
      <c r="E35" s="110">
        <v>31</v>
      </c>
    </row>
    <row r="36" spans="1:5" ht="15" x14ac:dyDescent="0.25">
      <c r="A36" s="67" t="s">
        <v>274</v>
      </c>
      <c r="B36" s="67" t="s">
        <v>174</v>
      </c>
      <c r="C36" s="67" t="s">
        <v>262</v>
      </c>
      <c r="D36" s="67" t="s">
        <v>275</v>
      </c>
      <c r="E36" s="110">
        <v>6</v>
      </c>
    </row>
    <row r="37" spans="1:5" ht="15" x14ac:dyDescent="0.25">
      <c r="A37" s="67" t="s">
        <v>289</v>
      </c>
      <c r="B37" s="67" t="s">
        <v>174</v>
      </c>
      <c r="C37" s="67" t="s">
        <v>262</v>
      </c>
      <c r="D37" s="67" t="s">
        <v>290</v>
      </c>
      <c r="E37" s="110">
        <v>9</v>
      </c>
    </row>
    <row r="38" spans="1:5" ht="15" x14ac:dyDescent="0.25">
      <c r="A38" s="67" t="s">
        <v>302</v>
      </c>
      <c r="B38" s="67" t="s">
        <v>174</v>
      </c>
      <c r="C38" s="67" t="s">
        <v>262</v>
      </c>
      <c r="D38" s="67" t="s">
        <v>303</v>
      </c>
      <c r="E38" s="110">
        <v>4</v>
      </c>
    </row>
    <row r="39" spans="1:5" ht="15" x14ac:dyDescent="0.25">
      <c r="A39" s="67" t="s">
        <v>306</v>
      </c>
      <c r="B39" s="67" t="s">
        <v>174</v>
      </c>
      <c r="C39" s="67" t="s">
        <v>262</v>
      </c>
      <c r="D39" s="67" t="s">
        <v>307</v>
      </c>
      <c r="E39" s="110">
        <v>71</v>
      </c>
    </row>
    <row r="40" spans="1:5" ht="15" x14ac:dyDescent="0.25">
      <c r="A40" s="67" t="s">
        <v>322</v>
      </c>
      <c r="B40" s="67" t="s">
        <v>174</v>
      </c>
      <c r="C40" s="67" t="s">
        <v>262</v>
      </c>
      <c r="D40" s="67" t="s">
        <v>323</v>
      </c>
      <c r="E40" s="110">
        <v>27</v>
      </c>
    </row>
    <row r="41" spans="1:5" ht="15" x14ac:dyDescent="0.25">
      <c r="A41" s="67" t="s">
        <v>324</v>
      </c>
      <c r="B41" s="67" t="s">
        <v>174</v>
      </c>
      <c r="C41" s="67" t="s">
        <v>325</v>
      </c>
      <c r="D41" s="67" t="s">
        <v>326</v>
      </c>
      <c r="E41" s="110">
        <v>29</v>
      </c>
    </row>
    <row r="42" spans="1:5" ht="15" x14ac:dyDescent="0.25">
      <c r="A42" s="67" t="s">
        <v>335</v>
      </c>
      <c r="B42" s="67" t="s">
        <v>174</v>
      </c>
      <c r="C42" s="67" t="s">
        <v>336</v>
      </c>
      <c r="D42" s="67" t="s">
        <v>337</v>
      </c>
      <c r="E42" s="110">
        <v>100</v>
      </c>
    </row>
    <row r="43" spans="1:5" ht="15" x14ac:dyDescent="0.25">
      <c r="A43" s="67" t="s">
        <v>344</v>
      </c>
      <c r="B43" s="67" t="s">
        <v>176</v>
      </c>
      <c r="C43" s="67" t="s">
        <v>345</v>
      </c>
      <c r="D43" s="67" t="s">
        <v>346</v>
      </c>
      <c r="E43" s="110">
        <v>69</v>
      </c>
    </row>
    <row r="44" spans="1:5" ht="15" x14ac:dyDescent="0.25">
      <c r="A44" s="67" t="s">
        <v>359</v>
      </c>
      <c r="B44" s="67" t="s">
        <v>176</v>
      </c>
      <c r="C44" s="67" t="s">
        <v>360</v>
      </c>
      <c r="D44" s="67" t="s">
        <v>361</v>
      </c>
      <c r="E44" s="110">
        <v>5</v>
      </c>
    </row>
    <row r="45" spans="1:5" ht="15" x14ac:dyDescent="0.25">
      <c r="A45" s="67" t="s">
        <v>373</v>
      </c>
      <c r="B45" s="67" t="s">
        <v>176</v>
      </c>
      <c r="C45" s="67" t="s">
        <v>360</v>
      </c>
      <c r="D45" s="67" t="s">
        <v>374</v>
      </c>
      <c r="E45" s="110">
        <v>50</v>
      </c>
    </row>
    <row r="46" spans="1:5" ht="15" x14ac:dyDescent="0.25">
      <c r="A46" s="67" t="s">
        <v>381</v>
      </c>
      <c r="B46" s="67" t="s">
        <v>176</v>
      </c>
      <c r="C46" s="67" t="s">
        <v>360</v>
      </c>
      <c r="D46" s="67" t="s">
        <v>382</v>
      </c>
      <c r="E46" s="110">
        <v>20</v>
      </c>
    </row>
    <row r="47" spans="1:5" ht="15" x14ac:dyDescent="0.25">
      <c r="A47" s="67" t="s">
        <v>389</v>
      </c>
      <c r="B47" s="67" t="s">
        <v>176</v>
      </c>
      <c r="C47" s="67" t="s">
        <v>360</v>
      </c>
      <c r="D47" s="67" t="s">
        <v>390</v>
      </c>
      <c r="E47" s="110">
        <v>81</v>
      </c>
    </row>
    <row r="48" spans="1:5" ht="15" x14ac:dyDescent="0.25">
      <c r="A48" s="67" t="s">
        <v>413</v>
      </c>
      <c r="B48" s="67" t="s">
        <v>176</v>
      </c>
      <c r="C48" s="67" t="s">
        <v>360</v>
      </c>
      <c r="D48" s="67" t="s">
        <v>414</v>
      </c>
      <c r="E48" s="110">
        <v>107</v>
      </c>
    </row>
    <row r="49" spans="1:5" ht="15" x14ac:dyDescent="0.25">
      <c r="A49" s="67" t="s">
        <v>364</v>
      </c>
      <c r="B49" s="67" t="s">
        <v>176</v>
      </c>
      <c r="C49" s="67" t="s">
        <v>365</v>
      </c>
      <c r="D49" s="67" t="s">
        <v>366</v>
      </c>
      <c r="E49" s="110">
        <v>84</v>
      </c>
    </row>
    <row r="50" spans="1:5" ht="15" x14ac:dyDescent="0.25">
      <c r="A50" s="67" t="s">
        <v>408</v>
      </c>
      <c r="B50" s="67" t="s">
        <v>176</v>
      </c>
      <c r="C50" s="67" t="s">
        <v>409</v>
      </c>
      <c r="D50" s="67" t="s">
        <v>410</v>
      </c>
      <c r="E50" s="110">
        <v>68</v>
      </c>
    </row>
    <row r="51" spans="1:5" ht="15" x14ac:dyDescent="0.25">
      <c r="A51" s="67" t="s">
        <v>341</v>
      </c>
      <c r="B51" s="67" t="s">
        <v>176</v>
      </c>
      <c r="C51" s="67" t="s">
        <v>342</v>
      </c>
      <c r="D51" s="67" t="s">
        <v>343</v>
      </c>
      <c r="E51" s="110">
        <v>3</v>
      </c>
    </row>
    <row r="52" spans="1:5" ht="15" x14ac:dyDescent="0.25">
      <c r="A52" s="67" t="s">
        <v>347</v>
      </c>
      <c r="B52" s="67" t="s">
        <v>176</v>
      </c>
      <c r="C52" s="67" t="s">
        <v>342</v>
      </c>
      <c r="D52" s="67" t="s">
        <v>348</v>
      </c>
      <c r="E52" s="110">
        <v>40</v>
      </c>
    </row>
    <row r="53" spans="1:5" ht="15" x14ac:dyDescent="0.25">
      <c r="A53" s="67" t="s">
        <v>352</v>
      </c>
      <c r="B53" s="67" t="s">
        <v>176</v>
      </c>
      <c r="C53" s="67" t="s">
        <v>342</v>
      </c>
      <c r="D53" s="67" t="s">
        <v>353</v>
      </c>
      <c r="E53" s="110">
        <v>12</v>
      </c>
    </row>
    <row r="54" spans="1:5" ht="15" x14ac:dyDescent="0.25">
      <c r="A54" s="67" t="s">
        <v>362</v>
      </c>
      <c r="B54" s="67" t="s">
        <v>176</v>
      </c>
      <c r="C54" s="67" t="s">
        <v>342</v>
      </c>
      <c r="D54" s="67" t="s">
        <v>363</v>
      </c>
      <c r="E54" s="110">
        <v>7</v>
      </c>
    </row>
    <row r="55" spans="1:5" ht="15" x14ac:dyDescent="0.25">
      <c r="A55" s="67" t="s">
        <v>367</v>
      </c>
      <c r="B55" s="67" t="s">
        <v>176</v>
      </c>
      <c r="C55" s="67" t="s">
        <v>342</v>
      </c>
      <c r="D55" s="67" t="s">
        <v>368</v>
      </c>
      <c r="E55" s="110">
        <v>18</v>
      </c>
    </row>
    <row r="56" spans="1:5" ht="15" x14ac:dyDescent="0.25">
      <c r="A56" s="67" t="s">
        <v>369</v>
      </c>
      <c r="B56" s="67" t="s">
        <v>176</v>
      </c>
      <c r="C56" s="67" t="s">
        <v>342</v>
      </c>
      <c r="D56" s="67" t="s">
        <v>370</v>
      </c>
      <c r="E56" s="110">
        <v>47</v>
      </c>
    </row>
    <row r="57" spans="1:5" ht="15" x14ac:dyDescent="0.25">
      <c r="A57" s="67" t="s">
        <v>379</v>
      </c>
      <c r="B57" s="67" t="s">
        <v>176</v>
      </c>
      <c r="C57" s="67" t="s">
        <v>342</v>
      </c>
      <c r="D57" s="67" t="s">
        <v>380</v>
      </c>
      <c r="E57" s="110">
        <v>35</v>
      </c>
    </row>
    <row r="58" spans="1:5" ht="15" x14ac:dyDescent="0.25">
      <c r="A58" s="67" t="s">
        <v>385</v>
      </c>
      <c r="B58" s="67" t="s">
        <v>176</v>
      </c>
      <c r="C58" s="67" t="s">
        <v>342</v>
      </c>
      <c r="D58" s="67" t="s">
        <v>386</v>
      </c>
      <c r="E58" s="110">
        <v>12</v>
      </c>
    </row>
    <row r="59" spans="1:5" ht="15" x14ac:dyDescent="0.25">
      <c r="A59" s="67" t="s">
        <v>398</v>
      </c>
      <c r="B59" s="67" t="s">
        <v>176</v>
      </c>
      <c r="C59" s="67" t="s">
        <v>342</v>
      </c>
      <c r="D59" s="67" t="s">
        <v>399</v>
      </c>
      <c r="E59" s="110">
        <v>21</v>
      </c>
    </row>
    <row r="60" spans="1:5" ht="15" x14ac:dyDescent="0.25">
      <c r="A60" s="67" t="s">
        <v>411</v>
      </c>
      <c r="B60" s="67" t="s">
        <v>176</v>
      </c>
      <c r="C60" s="67" t="s">
        <v>342</v>
      </c>
      <c r="D60" s="67" t="s">
        <v>412</v>
      </c>
      <c r="E60" s="110">
        <v>8</v>
      </c>
    </row>
    <row r="61" spans="1:5" ht="15" x14ac:dyDescent="0.25">
      <c r="A61" s="67" t="s">
        <v>424</v>
      </c>
      <c r="B61" s="67" t="s">
        <v>176</v>
      </c>
      <c r="C61" s="67" t="s">
        <v>342</v>
      </c>
      <c r="D61" s="67" t="s">
        <v>425</v>
      </c>
      <c r="E61" s="110">
        <v>27</v>
      </c>
    </row>
    <row r="62" spans="1:5" ht="15" x14ac:dyDescent="0.25">
      <c r="A62" s="67" t="s">
        <v>431</v>
      </c>
      <c r="B62" s="67" t="s">
        <v>176</v>
      </c>
      <c r="C62" s="67" t="s">
        <v>342</v>
      </c>
      <c r="D62" s="67" t="s">
        <v>432</v>
      </c>
      <c r="E62" s="110">
        <v>73</v>
      </c>
    </row>
    <row r="63" spans="1:5" ht="15" x14ac:dyDescent="0.25">
      <c r="A63" s="67" t="s">
        <v>356</v>
      </c>
      <c r="B63" s="67" t="s">
        <v>176</v>
      </c>
      <c r="C63" s="67" t="s">
        <v>357</v>
      </c>
      <c r="D63" s="67" t="s">
        <v>358</v>
      </c>
      <c r="E63" s="110">
        <v>8</v>
      </c>
    </row>
    <row r="64" spans="1:5" ht="15" x14ac:dyDescent="0.25">
      <c r="A64" s="67" t="s">
        <v>371</v>
      </c>
      <c r="B64" s="67" t="s">
        <v>176</v>
      </c>
      <c r="C64" s="67" t="s">
        <v>357</v>
      </c>
      <c r="D64" s="67" t="s">
        <v>372</v>
      </c>
      <c r="E64" s="110">
        <v>32</v>
      </c>
    </row>
    <row r="65" spans="1:5" ht="15" x14ac:dyDescent="0.25">
      <c r="A65" s="67" t="s">
        <v>375</v>
      </c>
      <c r="B65" s="67" t="s">
        <v>176</v>
      </c>
      <c r="C65" s="67" t="s">
        <v>357</v>
      </c>
      <c r="D65" s="67" t="s">
        <v>376</v>
      </c>
      <c r="E65" s="110">
        <v>46</v>
      </c>
    </row>
    <row r="66" spans="1:5" ht="15" x14ac:dyDescent="0.25">
      <c r="A66" s="67" t="s">
        <v>387</v>
      </c>
      <c r="B66" s="67" t="s">
        <v>176</v>
      </c>
      <c r="C66" s="67" t="s">
        <v>357</v>
      </c>
      <c r="D66" s="67" t="s">
        <v>388</v>
      </c>
      <c r="E66" s="110">
        <v>4</v>
      </c>
    </row>
    <row r="67" spans="1:5" ht="15" x14ac:dyDescent="0.25">
      <c r="A67" s="67" t="s">
        <v>402</v>
      </c>
      <c r="B67" s="67" t="s">
        <v>176</v>
      </c>
      <c r="C67" s="67" t="s">
        <v>357</v>
      </c>
      <c r="D67" s="67" t="s">
        <v>403</v>
      </c>
      <c r="E67" s="110">
        <v>61</v>
      </c>
    </row>
    <row r="68" spans="1:5" ht="15" x14ac:dyDescent="0.25">
      <c r="A68" s="67" t="s">
        <v>420</v>
      </c>
      <c r="B68" s="67" t="s">
        <v>176</v>
      </c>
      <c r="C68" s="67" t="s">
        <v>357</v>
      </c>
      <c r="D68" s="67" t="s">
        <v>421</v>
      </c>
      <c r="E68" s="110">
        <v>19</v>
      </c>
    </row>
    <row r="69" spans="1:5" ht="15" x14ac:dyDescent="0.25">
      <c r="A69" s="67" t="s">
        <v>422</v>
      </c>
      <c r="B69" s="67" t="s">
        <v>176</v>
      </c>
      <c r="C69" s="67" t="s">
        <v>357</v>
      </c>
      <c r="D69" s="67" t="s">
        <v>423</v>
      </c>
      <c r="E69" s="110">
        <v>3</v>
      </c>
    </row>
    <row r="70" spans="1:5" ht="15" x14ac:dyDescent="0.25">
      <c r="A70" s="67" t="s">
        <v>426</v>
      </c>
      <c r="B70" s="67" t="s">
        <v>176</v>
      </c>
      <c r="C70" s="67" t="s">
        <v>357</v>
      </c>
      <c r="D70" s="67" t="s">
        <v>427</v>
      </c>
      <c r="E70" s="110">
        <v>3</v>
      </c>
    </row>
    <row r="71" spans="1:5" ht="15" x14ac:dyDescent="0.25">
      <c r="A71" s="67" t="s">
        <v>433</v>
      </c>
      <c r="B71" s="67" t="s">
        <v>176</v>
      </c>
      <c r="C71" s="67" t="s">
        <v>357</v>
      </c>
      <c r="D71" s="67" t="s">
        <v>434</v>
      </c>
      <c r="E71" s="110">
        <v>0</v>
      </c>
    </row>
    <row r="72" spans="1:5" ht="15" x14ac:dyDescent="0.25">
      <c r="A72" s="67" t="s">
        <v>435</v>
      </c>
      <c r="B72" s="67" t="s">
        <v>176</v>
      </c>
      <c r="C72" s="67" t="s">
        <v>357</v>
      </c>
      <c r="D72" s="67" t="s">
        <v>436</v>
      </c>
      <c r="E72" s="110">
        <v>4</v>
      </c>
    </row>
    <row r="73" spans="1:5" ht="15" x14ac:dyDescent="0.25">
      <c r="A73" s="67" t="s">
        <v>395</v>
      </c>
      <c r="B73" s="67" t="s">
        <v>176</v>
      </c>
      <c r="C73" s="67" t="s">
        <v>396</v>
      </c>
      <c r="D73" s="67" t="s">
        <v>397</v>
      </c>
      <c r="E73" s="110">
        <v>3</v>
      </c>
    </row>
    <row r="74" spans="1:5" ht="15" x14ac:dyDescent="0.25">
      <c r="A74" s="67" t="s">
        <v>349</v>
      </c>
      <c r="B74" s="67" t="s">
        <v>176</v>
      </c>
      <c r="C74" s="67" t="s">
        <v>350</v>
      </c>
      <c r="D74" s="67" t="s">
        <v>351</v>
      </c>
      <c r="E74" s="110">
        <v>132</v>
      </c>
    </row>
    <row r="75" spans="1:5" ht="15" x14ac:dyDescent="0.25">
      <c r="A75" s="67" t="s">
        <v>354</v>
      </c>
      <c r="B75" s="67" t="s">
        <v>176</v>
      </c>
      <c r="C75" s="67" t="s">
        <v>350</v>
      </c>
      <c r="D75" s="67" t="s">
        <v>355</v>
      </c>
      <c r="E75" s="110">
        <v>22</v>
      </c>
    </row>
    <row r="76" spans="1:5" ht="15" x14ac:dyDescent="0.25">
      <c r="A76" s="67" t="s">
        <v>383</v>
      </c>
      <c r="B76" s="67" t="s">
        <v>176</v>
      </c>
      <c r="C76" s="67" t="s">
        <v>350</v>
      </c>
      <c r="D76" s="67" t="s">
        <v>384</v>
      </c>
      <c r="E76" s="110">
        <v>14</v>
      </c>
    </row>
    <row r="77" spans="1:5" ht="15" x14ac:dyDescent="0.25">
      <c r="A77" s="67" t="s">
        <v>393</v>
      </c>
      <c r="B77" s="67" t="s">
        <v>176</v>
      </c>
      <c r="C77" s="67" t="s">
        <v>350</v>
      </c>
      <c r="D77" s="67" t="s">
        <v>394</v>
      </c>
      <c r="E77" s="110">
        <v>128</v>
      </c>
    </row>
    <row r="78" spans="1:5" ht="15" x14ac:dyDescent="0.25">
      <c r="A78" s="67" t="s">
        <v>404</v>
      </c>
      <c r="B78" s="67" t="s">
        <v>176</v>
      </c>
      <c r="C78" s="67" t="s">
        <v>350</v>
      </c>
      <c r="D78" s="67" t="s">
        <v>405</v>
      </c>
      <c r="E78" s="110">
        <v>84</v>
      </c>
    </row>
    <row r="79" spans="1:5" ht="15" x14ac:dyDescent="0.25">
      <c r="A79" s="67" t="s">
        <v>406</v>
      </c>
      <c r="B79" s="67" t="s">
        <v>176</v>
      </c>
      <c r="C79" s="67" t="s">
        <v>350</v>
      </c>
      <c r="D79" s="67" t="s">
        <v>407</v>
      </c>
      <c r="E79" s="110">
        <v>23</v>
      </c>
    </row>
    <row r="80" spans="1:5" ht="15" x14ac:dyDescent="0.25">
      <c r="A80" s="67" t="s">
        <v>415</v>
      </c>
      <c r="B80" s="67" t="s">
        <v>176</v>
      </c>
      <c r="C80" s="67" t="s">
        <v>350</v>
      </c>
      <c r="D80" s="67" t="s">
        <v>416</v>
      </c>
      <c r="E80" s="110">
        <v>36</v>
      </c>
    </row>
    <row r="81" spans="1:5" ht="15" x14ac:dyDescent="0.25">
      <c r="A81" s="67" t="s">
        <v>417</v>
      </c>
      <c r="B81" s="67" t="s">
        <v>176</v>
      </c>
      <c r="C81" s="67" t="s">
        <v>418</v>
      </c>
      <c r="D81" s="67" t="s">
        <v>419</v>
      </c>
      <c r="E81" s="110">
        <v>6</v>
      </c>
    </row>
    <row r="82" spans="1:5" ht="15" x14ac:dyDescent="0.25">
      <c r="A82" s="67" t="s">
        <v>338</v>
      </c>
      <c r="B82" s="67" t="s">
        <v>176</v>
      </c>
      <c r="C82" s="67" t="s">
        <v>339</v>
      </c>
      <c r="D82" s="67" t="s">
        <v>340</v>
      </c>
      <c r="E82" s="110">
        <v>35</v>
      </c>
    </row>
    <row r="83" spans="1:5" ht="15" x14ac:dyDescent="0.25">
      <c r="A83" s="67" t="s">
        <v>377</v>
      </c>
      <c r="B83" s="67" t="s">
        <v>176</v>
      </c>
      <c r="C83" s="67" t="s">
        <v>339</v>
      </c>
      <c r="D83" s="67" t="s">
        <v>378</v>
      </c>
      <c r="E83" s="110">
        <v>147</v>
      </c>
    </row>
    <row r="84" spans="1:5" ht="15" x14ac:dyDescent="0.25">
      <c r="A84" s="67" t="s">
        <v>391</v>
      </c>
      <c r="B84" s="67" t="s">
        <v>176</v>
      </c>
      <c r="C84" s="67" t="s">
        <v>339</v>
      </c>
      <c r="D84" s="67" t="s">
        <v>392</v>
      </c>
      <c r="E84" s="110">
        <v>8</v>
      </c>
    </row>
    <row r="85" spans="1:5" ht="15" x14ac:dyDescent="0.25">
      <c r="A85" s="67" t="s">
        <v>400</v>
      </c>
      <c r="B85" s="67" t="s">
        <v>176</v>
      </c>
      <c r="C85" s="67" t="s">
        <v>339</v>
      </c>
      <c r="D85" s="67" t="s">
        <v>401</v>
      </c>
      <c r="E85" s="110">
        <v>36</v>
      </c>
    </row>
    <row r="86" spans="1:5" ht="15" x14ac:dyDescent="0.25">
      <c r="A86" s="67" t="s">
        <v>437</v>
      </c>
      <c r="B86" s="67" t="s">
        <v>176</v>
      </c>
      <c r="C86" s="67" t="s">
        <v>339</v>
      </c>
      <c r="D86" s="67" t="s">
        <v>438</v>
      </c>
      <c r="E86" s="110">
        <v>104</v>
      </c>
    </row>
    <row r="87" spans="1:5" ht="15" x14ac:dyDescent="0.25">
      <c r="A87" s="67" t="s">
        <v>428</v>
      </c>
      <c r="B87" s="67" t="s">
        <v>176</v>
      </c>
      <c r="C87" s="67" t="s">
        <v>429</v>
      </c>
      <c r="D87" s="67" t="s">
        <v>430</v>
      </c>
      <c r="E87" s="110">
        <v>17</v>
      </c>
    </row>
    <row r="88" spans="1:5" ht="15" x14ac:dyDescent="0.25">
      <c r="A88" s="67" t="s">
        <v>439</v>
      </c>
      <c r="B88" s="67" t="s">
        <v>177</v>
      </c>
      <c r="C88" s="67" t="s">
        <v>440</v>
      </c>
      <c r="D88" s="67" t="s">
        <v>441</v>
      </c>
      <c r="E88" s="110">
        <v>1</v>
      </c>
    </row>
    <row r="89" spans="1:5" ht="15" x14ac:dyDescent="0.25">
      <c r="A89" s="67" t="s">
        <v>442</v>
      </c>
      <c r="B89" s="67" t="s">
        <v>177</v>
      </c>
      <c r="C89" s="67" t="s">
        <v>440</v>
      </c>
      <c r="D89" s="67" t="s">
        <v>443</v>
      </c>
      <c r="E89" s="110">
        <v>1</v>
      </c>
    </row>
    <row r="90" spans="1:5" ht="15" x14ac:dyDescent="0.25">
      <c r="A90" s="67" t="s">
        <v>444</v>
      </c>
      <c r="B90" s="67" t="s">
        <v>177</v>
      </c>
      <c r="C90" s="67" t="s">
        <v>440</v>
      </c>
      <c r="D90" s="67" t="s">
        <v>445</v>
      </c>
      <c r="E90" s="110">
        <v>3</v>
      </c>
    </row>
    <row r="91" spans="1:5" ht="15" x14ac:dyDescent="0.25">
      <c r="A91" s="67" t="s">
        <v>446</v>
      </c>
      <c r="B91" s="67" t="s">
        <v>177</v>
      </c>
      <c r="C91" s="67" t="s">
        <v>440</v>
      </c>
      <c r="D91" s="67" t="s">
        <v>447</v>
      </c>
      <c r="E91" s="110">
        <v>0</v>
      </c>
    </row>
    <row r="92" spans="1:5" ht="15" x14ac:dyDescent="0.25">
      <c r="A92" s="67" t="s">
        <v>448</v>
      </c>
      <c r="B92" s="67" t="s">
        <v>177</v>
      </c>
      <c r="C92" s="67" t="s">
        <v>440</v>
      </c>
      <c r="D92" s="67" t="s">
        <v>449</v>
      </c>
      <c r="E92" s="110">
        <v>9</v>
      </c>
    </row>
    <row r="93" spans="1:5" ht="15" x14ac:dyDescent="0.25">
      <c r="A93" s="67" t="s">
        <v>450</v>
      </c>
      <c r="B93" s="67" t="s">
        <v>177</v>
      </c>
      <c r="C93" s="67" t="s">
        <v>440</v>
      </c>
      <c r="D93" s="67" t="s">
        <v>451</v>
      </c>
      <c r="E93" s="110">
        <v>1</v>
      </c>
    </row>
    <row r="94" spans="1:5" ht="15" x14ac:dyDescent="0.25">
      <c r="A94" s="67" t="s">
        <v>452</v>
      </c>
      <c r="B94" s="67" t="s">
        <v>177</v>
      </c>
      <c r="C94" s="67" t="s">
        <v>440</v>
      </c>
      <c r="D94" s="67" t="s">
        <v>453</v>
      </c>
      <c r="E94" s="110">
        <v>49</v>
      </c>
    </row>
    <row r="95" spans="1:5" ht="15" x14ac:dyDescent="0.25">
      <c r="A95" s="67" t="s">
        <v>454</v>
      </c>
      <c r="B95" s="67" t="s">
        <v>177</v>
      </c>
      <c r="C95" s="67" t="s">
        <v>440</v>
      </c>
      <c r="D95" s="67" t="s">
        <v>455</v>
      </c>
      <c r="E95" s="110">
        <v>8</v>
      </c>
    </row>
    <row r="96" spans="1:5" ht="15" x14ac:dyDescent="0.25">
      <c r="A96" s="67" t="s">
        <v>456</v>
      </c>
      <c r="B96" s="67" t="s">
        <v>177</v>
      </c>
      <c r="C96" s="67" t="s">
        <v>440</v>
      </c>
      <c r="D96" s="67" t="s">
        <v>457</v>
      </c>
      <c r="E96" s="110">
        <v>6</v>
      </c>
    </row>
    <row r="97" spans="1:5" ht="15" x14ac:dyDescent="0.25">
      <c r="A97" s="67" t="s">
        <v>458</v>
      </c>
      <c r="B97" s="67" t="s">
        <v>177</v>
      </c>
      <c r="C97" s="67" t="s">
        <v>440</v>
      </c>
      <c r="D97" s="67" t="s">
        <v>459</v>
      </c>
      <c r="E97" s="110">
        <v>5</v>
      </c>
    </row>
    <row r="98" spans="1:5" ht="15" x14ac:dyDescent="0.25">
      <c r="A98" s="67" t="s">
        <v>460</v>
      </c>
      <c r="B98" s="67" t="s">
        <v>177</v>
      </c>
      <c r="C98" s="67" t="s">
        <v>440</v>
      </c>
      <c r="D98" s="67" t="s">
        <v>461</v>
      </c>
      <c r="E98" s="110">
        <v>12</v>
      </c>
    </row>
    <row r="99" spans="1:5" ht="15" x14ac:dyDescent="0.25">
      <c r="A99" s="67" t="s">
        <v>462</v>
      </c>
      <c r="B99" s="67" t="s">
        <v>177</v>
      </c>
      <c r="C99" s="67" t="s">
        <v>440</v>
      </c>
      <c r="D99" s="67" t="s">
        <v>463</v>
      </c>
      <c r="E99" s="110">
        <v>2</v>
      </c>
    </row>
    <row r="100" spans="1:5" ht="15" x14ac:dyDescent="0.25">
      <c r="A100" s="67" t="s">
        <v>464</v>
      </c>
      <c r="B100" s="67" t="s">
        <v>177</v>
      </c>
      <c r="C100" s="67" t="s">
        <v>440</v>
      </c>
      <c r="D100" s="67" t="s">
        <v>465</v>
      </c>
      <c r="E100" s="110">
        <v>1</v>
      </c>
    </row>
    <row r="101" spans="1:5" ht="15" x14ac:dyDescent="0.25">
      <c r="A101" s="67" t="s">
        <v>466</v>
      </c>
      <c r="B101" s="67" t="s">
        <v>177</v>
      </c>
      <c r="C101" s="67" t="s">
        <v>440</v>
      </c>
      <c r="D101" s="67" t="s">
        <v>467</v>
      </c>
      <c r="E101" s="110">
        <v>0</v>
      </c>
    </row>
    <row r="102" spans="1:5" ht="15" x14ac:dyDescent="0.25">
      <c r="A102" s="67" t="s">
        <v>468</v>
      </c>
      <c r="B102" s="67" t="s">
        <v>177</v>
      </c>
      <c r="C102" s="67" t="s">
        <v>440</v>
      </c>
      <c r="D102" s="67" t="s">
        <v>469</v>
      </c>
      <c r="E102" s="110">
        <v>9</v>
      </c>
    </row>
    <row r="103" spans="1:5" ht="15" x14ac:dyDescent="0.25">
      <c r="A103" s="67" t="s">
        <v>470</v>
      </c>
      <c r="B103" s="67" t="s">
        <v>177</v>
      </c>
      <c r="C103" s="67" t="s">
        <v>440</v>
      </c>
      <c r="D103" s="67" t="s">
        <v>471</v>
      </c>
      <c r="E103" s="110">
        <v>3</v>
      </c>
    </row>
    <row r="104" spans="1:5" ht="15" x14ac:dyDescent="0.25">
      <c r="A104" s="67" t="s">
        <v>472</v>
      </c>
      <c r="B104" s="67" t="s">
        <v>177</v>
      </c>
      <c r="C104" s="67" t="s">
        <v>440</v>
      </c>
      <c r="D104" s="67" t="s">
        <v>473</v>
      </c>
      <c r="E104" s="110">
        <v>5</v>
      </c>
    </row>
    <row r="105" spans="1:5" ht="15" x14ac:dyDescent="0.25">
      <c r="A105" s="67" t="s">
        <v>474</v>
      </c>
      <c r="B105" s="67" t="s">
        <v>177</v>
      </c>
      <c r="C105" s="67" t="s">
        <v>440</v>
      </c>
      <c r="D105" s="67" t="s">
        <v>475</v>
      </c>
      <c r="E105" s="110">
        <v>6</v>
      </c>
    </row>
    <row r="106" spans="1:5" ht="15" x14ac:dyDescent="0.25">
      <c r="A106" s="67" t="s">
        <v>476</v>
      </c>
      <c r="B106" s="67" t="s">
        <v>177</v>
      </c>
      <c r="C106" s="67" t="s">
        <v>440</v>
      </c>
      <c r="D106" s="67" t="s">
        <v>477</v>
      </c>
      <c r="E106" s="110">
        <v>1</v>
      </c>
    </row>
    <row r="107" spans="1:5" ht="15" x14ac:dyDescent="0.25">
      <c r="A107" s="67" t="s">
        <v>478</v>
      </c>
      <c r="B107" s="67" t="s">
        <v>177</v>
      </c>
      <c r="C107" s="67" t="s">
        <v>440</v>
      </c>
      <c r="D107" s="67" t="s">
        <v>479</v>
      </c>
      <c r="E107" s="110">
        <v>2</v>
      </c>
    </row>
    <row r="108" spans="1:5" ht="15" x14ac:dyDescent="0.25">
      <c r="A108" s="67" t="s">
        <v>480</v>
      </c>
      <c r="B108" s="67" t="s">
        <v>177</v>
      </c>
      <c r="C108" s="67" t="s">
        <v>440</v>
      </c>
      <c r="D108" s="67" t="s">
        <v>481</v>
      </c>
      <c r="E108" s="110">
        <v>6</v>
      </c>
    </row>
    <row r="109" spans="1:5" ht="15" x14ac:dyDescent="0.25">
      <c r="A109" s="67" t="s">
        <v>482</v>
      </c>
      <c r="B109" s="67" t="s">
        <v>177</v>
      </c>
      <c r="C109" s="67" t="s">
        <v>440</v>
      </c>
      <c r="D109" s="67" t="s">
        <v>483</v>
      </c>
      <c r="E109" s="110">
        <v>0</v>
      </c>
    </row>
    <row r="110" spans="1:5" ht="15" x14ac:dyDescent="0.25">
      <c r="A110" s="67" t="s">
        <v>484</v>
      </c>
      <c r="B110" s="67" t="s">
        <v>177</v>
      </c>
      <c r="C110" s="67" t="s">
        <v>440</v>
      </c>
      <c r="D110" s="67" t="s">
        <v>485</v>
      </c>
      <c r="E110" s="110">
        <v>1</v>
      </c>
    </row>
    <row r="111" spans="1:5" ht="15" x14ac:dyDescent="0.25">
      <c r="A111" s="67" t="s">
        <v>486</v>
      </c>
      <c r="B111" s="67" t="s">
        <v>177</v>
      </c>
      <c r="C111" s="67" t="s">
        <v>440</v>
      </c>
      <c r="D111" s="67" t="s">
        <v>487</v>
      </c>
      <c r="E111" s="110">
        <v>3</v>
      </c>
    </row>
    <row r="112" spans="1:5" ht="15" x14ac:dyDescent="0.25">
      <c r="A112" s="67" t="s">
        <v>488</v>
      </c>
      <c r="B112" s="67" t="s">
        <v>177</v>
      </c>
      <c r="C112" s="67" t="s">
        <v>440</v>
      </c>
      <c r="D112" s="67" t="s">
        <v>489</v>
      </c>
      <c r="E112" s="110">
        <v>2</v>
      </c>
    </row>
    <row r="113" spans="1:5" ht="15" x14ac:dyDescent="0.25">
      <c r="A113" s="67" t="s">
        <v>490</v>
      </c>
      <c r="B113" s="67" t="s">
        <v>177</v>
      </c>
      <c r="C113" s="67" t="s">
        <v>440</v>
      </c>
      <c r="D113" s="67" t="s">
        <v>491</v>
      </c>
      <c r="E113" s="110">
        <v>0</v>
      </c>
    </row>
    <row r="114" spans="1:5" ht="15" x14ac:dyDescent="0.25">
      <c r="A114" s="67" t="s">
        <v>492</v>
      </c>
      <c r="B114" s="67" t="s">
        <v>177</v>
      </c>
      <c r="C114" s="67" t="s">
        <v>440</v>
      </c>
      <c r="D114" s="67" t="s">
        <v>493</v>
      </c>
      <c r="E114" s="110">
        <v>6</v>
      </c>
    </row>
    <row r="115" spans="1:5" ht="15" x14ac:dyDescent="0.25">
      <c r="A115" s="67" t="s">
        <v>494</v>
      </c>
      <c r="B115" s="67" t="s">
        <v>177</v>
      </c>
      <c r="C115" s="67" t="s">
        <v>440</v>
      </c>
      <c r="D115" s="67" t="s">
        <v>495</v>
      </c>
      <c r="E115" s="110">
        <v>9</v>
      </c>
    </row>
    <row r="116" spans="1:5" ht="15" x14ac:dyDescent="0.25">
      <c r="A116" s="67" t="s">
        <v>496</v>
      </c>
      <c r="B116" s="67" t="s">
        <v>177</v>
      </c>
      <c r="C116" s="67" t="s">
        <v>440</v>
      </c>
      <c r="D116" s="67" t="s">
        <v>497</v>
      </c>
      <c r="E116" s="110">
        <v>6</v>
      </c>
    </row>
    <row r="117" spans="1:5" ht="15" x14ac:dyDescent="0.25">
      <c r="A117" s="67" t="s">
        <v>498</v>
      </c>
      <c r="B117" s="67" t="s">
        <v>177</v>
      </c>
      <c r="C117" s="67" t="s">
        <v>440</v>
      </c>
      <c r="D117" s="67" t="s">
        <v>499</v>
      </c>
      <c r="E117" s="110">
        <v>9</v>
      </c>
    </row>
    <row r="118" spans="1:5" ht="15" x14ac:dyDescent="0.25">
      <c r="A118" s="67" t="s">
        <v>500</v>
      </c>
      <c r="B118" s="67" t="s">
        <v>177</v>
      </c>
      <c r="C118" s="67" t="s">
        <v>440</v>
      </c>
      <c r="D118" s="67" t="s">
        <v>501</v>
      </c>
      <c r="E118" s="110">
        <v>0</v>
      </c>
    </row>
    <row r="119" spans="1:5" ht="15" x14ac:dyDescent="0.25">
      <c r="A119" s="67" t="s">
        <v>502</v>
      </c>
      <c r="B119" s="67" t="s">
        <v>177</v>
      </c>
      <c r="C119" s="67" t="s">
        <v>440</v>
      </c>
      <c r="D119" s="67" t="s">
        <v>503</v>
      </c>
      <c r="E119" s="110">
        <v>0</v>
      </c>
    </row>
    <row r="120" spans="1:5" ht="15" x14ac:dyDescent="0.25">
      <c r="A120" s="67" t="s">
        <v>504</v>
      </c>
      <c r="B120" s="67" t="s">
        <v>177</v>
      </c>
      <c r="C120" s="67" t="s">
        <v>440</v>
      </c>
      <c r="D120" s="67" t="s">
        <v>505</v>
      </c>
      <c r="E120" s="110">
        <v>3</v>
      </c>
    </row>
    <row r="121" spans="1:5" ht="15" x14ac:dyDescent="0.25">
      <c r="A121" s="67" t="s">
        <v>506</v>
      </c>
      <c r="B121" s="67" t="s">
        <v>171</v>
      </c>
      <c r="C121" s="67" t="s">
        <v>507</v>
      </c>
      <c r="D121" s="67" t="s">
        <v>508</v>
      </c>
      <c r="E121" s="110">
        <v>230</v>
      </c>
    </row>
    <row r="122" spans="1:5" ht="15" x14ac:dyDescent="0.25">
      <c r="A122" s="67" t="s">
        <v>509</v>
      </c>
      <c r="B122" s="67" t="s">
        <v>171</v>
      </c>
      <c r="C122" s="67" t="s">
        <v>510</v>
      </c>
      <c r="D122" s="67" t="s">
        <v>511</v>
      </c>
      <c r="E122" s="110">
        <v>20</v>
      </c>
    </row>
    <row r="123" spans="1:5" ht="15" x14ac:dyDescent="0.25">
      <c r="A123" s="67" t="s">
        <v>512</v>
      </c>
      <c r="B123" s="67" t="s">
        <v>171</v>
      </c>
      <c r="C123" s="67" t="s">
        <v>513</v>
      </c>
      <c r="D123" s="67" t="s">
        <v>514</v>
      </c>
      <c r="E123" s="110">
        <v>16</v>
      </c>
    </row>
    <row r="124" spans="1:5" ht="15" x14ac:dyDescent="0.25">
      <c r="A124" s="67" t="s">
        <v>515</v>
      </c>
      <c r="B124" s="67" t="s">
        <v>171</v>
      </c>
      <c r="C124" s="67" t="s">
        <v>516</v>
      </c>
      <c r="D124" s="67" t="s">
        <v>517</v>
      </c>
      <c r="E124" s="110">
        <v>8</v>
      </c>
    </row>
    <row r="125" spans="1:5" ht="15" x14ac:dyDescent="0.25">
      <c r="A125" s="67" t="s">
        <v>518</v>
      </c>
      <c r="B125" s="67" t="s">
        <v>171</v>
      </c>
      <c r="C125" s="67" t="s">
        <v>519</v>
      </c>
      <c r="D125" s="67" t="s">
        <v>520</v>
      </c>
      <c r="E125" s="110">
        <v>3</v>
      </c>
    </row>
    <row r="126" spans="1:5" ht="15" x14ac:dyDescent="0.25">
      <c r="A126" s="67" t="s">
        <v>521</v>
      </c>
      <c r="B126" s="67" t="s">
        <v>171</v>
      </c>
      <c r="C126" s="67" t="s">
        <v>522</v>
      </c>
      <c r="D126" s="67" t="s">
        <v>523</v>
      </c>
      <c r="E126" s="110">
        <v>40</v>
      </c>
    </row>
    <row r="127" spans="1:5" ht="15" x14ac:dyDescent="0.25">
      <c r="A127" s="67" t="s">
        <v>524</v>
      </c>
      <c r="B127" s="67" t="s">
        <v>171</v>
      </c>
      <c r="C127" s="67" t="s">
        <v>525</v>
      </c>
      <c r="D127" s="67" t="s">
        <v>526</v>
      </c>
      <c r="E127" s="110">
        <v>8</v>
      </c>
    </row>
    <row r="128" spans="1:5" ht="15" x14ac:dyDescent="0.25">
      <c r="A128" s="67" t="s">
        <v>527</v>
      </c>
      <c r="B128" s="67" t="s">
        <v>171</v>
      </c>
      <c r="C128" s="67" t="s">
        <v>528</v>
      </c>
      <c r="D128" s="67" t="s">
        <v>529</v>
      </c>
      <c r="E128" s="110">
        <v>974</v>
      </c>
    </row>
    <row r="129" spans="1:5" ht="15" x14ac:dyDescent="0.25">
      <c r="A129" s="67" t="s">
        <v>530</v>
      </c>
      <c r="B129" s="67" t="s">
        <v>171</v>
      </c>
      <c r="C129" s="67" t="s">
        <v>531</v>
      </c>
      <c r="D129" s="67" t="s">
        <v>532</v>
      </c>
      <c r="E129" s="110">
        <v>79</v>
      </c>
    </row>
    <row r="130" spans="1:5" ht="15" x14ac:dyDescent="0.25">
      <c r="A130" s="67" t="s">
        <v>533</v>
      </c>
      <c r="B130" s="67" t="s">
        <v>171</v>
      </c>
      <c r="C130" s="67" t="s">
        <v>534</v>
      </c>
      <c r="D130" s="67" t="s">
        <v>535</v>
      </c>
      <c r="E130" s="110">
        <v>5</v>
      </c>
    </row>
    <row r="131" spans="1:5" ht="15" x14ac:dyDescent="0.25">
      <c r="A131" s="67" t="s">
        <v>536</v>
      </c>
      <c r="B131" s="67" t="s">
        <v>171</v>
      </c>
      <c r="C131" s="67" t="s">
        <v>537</v>
      </c>
      <c r="D131" s="67" t="s">
        <v>538</v>
      </c>
      <c r="E131" s="110">
        <v>9</v>
      </c>
    </row>
    <row r="132" spans="1:5" ht="15" x14ac:dyDescent="0.25">
      <c r="A132" s="67" t="s">
        <v>539</v>
      </c>
      <c r="B132" s="67" t="s">
        <v>171</v>
      </c>
      <c r="C132" s="67" t="s">
        <v>540</v>
      </c>
      <c r="D132" s="67" t="s">
        <v>541</v>
      </c>
      <c r="E132" s="110">
        <v>9</v>
      </c>
    </row>
    <row r="133" spans="1:5" ht="15" x14ac:dyDescent="0.25">
      <c r="A133" s="67" t="s">
        <v>547</v>
      </c>
      <c r="B133" s="67" t="s">
        <v>172</v>
      </c>
      <c r="C133" s="67" t="s">
        <v>548</v>
      </c>
      <c r="D133" s="67" t="s">
        <v>549</v>
      </c>
      <c r="E133" s="110">
        <v>6</v>
      </c>
    </row>
    <row r="134" spans="1:5" ht="15" x14ac:dyDescent="0.25">
      <c r="A134" s="67" t="s">
        <v>550</v>
      </c>
      <c r="B134" s="67" t="s">
        <v>172</v>
      </c>
      <c r="C134" s="67" t="s">
        <v>551</v>
      </c>
      <c r="D134" s="67" t="s">
        <v>552</v>
      </c>
      <c r="E134" s="110">
        <v>0</v>
      </c>
    </row>
    <row r="135" spans="1:5" ht="15" x14ac:dyDescent="0.25">
      <c r="A135" s="67" t="s">
        <v>553</v>
      </c>
      <c r="B135" s="67" t="s">
        <v>172</v>
      </c>
      <c r="C135" s="67" t="s">
        <v>554</v>
      </c>
      <c r="D135" s="67" t="s">
        <v>555</v>
      </c>
      <c r="E135" s="110">
        <v>3</v>
      </c>
    </row>
    <row r="136" spans="1:5" ht="15" x14ac:dyDescent="0.25">
      <c r="A136" s="67" t="s">
        <v>559</v>
      </c>
      <c r="B136" s="67" t="s">
        <v>172</v>
      </c>
      <c r="C136" s="67" t="s">
        <v>560</v>
      </c>
      <c r="D136" s="67" t="s">
        <v>561</v>
      </c>
      <c r="E136" s="110">
        <v>4</v>
      </c>
    </row>
    <row r="137" spans="1:5" ht="15" x14ac:dyDescent="0.25">
      <c r="A137" s="67" t="s">
        <v>564</v>
      </c>
      <c r="B137" s="67" t="s">
        <v>172</v>
      </c>
      <c r="C137" s="67" t="s">
        <v>565</v>
      </c>
      <c r="D137" s="67" t="s">
        <v>566</v>
      </c>
      <c r="E137" s="110">
        <v>105</v>
      </c>
    </row>
    <row r="138" spans="1:5" ht="15" x14ac:dyDescent="0.25">
      <c r="A138" s="67" t="s">
        <v>567</v>
      </c>
      <c r="B138" s="67" t="s">
        <v>172</v>
      </c>
      <c r="C138" s="67" t="s">
        <v>568</v>
      </c>
      <c r="D138" s="67" t="s">
        <v>569</v>
      </c>
      <c r="E138" s="110">
        <v>116</v>
      </c>
    </row>
    <row r="139" spans="1:5" ht="15" x14ac:dyDescent="0.25">
      <c r="A139" s="67" t="s">
        <v>542</v>
      </c>
      <c r="B139" s="67" t="s">
        <v>172</v>
      </c>
      <c r="C139" s="67" t="s">
        <v>543</v>
      </c>
      <c r="D139" s="67" t="s">
        <v>544</v>
      </c>
      <c r="E139" s="110">
        <v>141</v>
      </c>
    </row>
    <row r="140" spans="1:5" ht="15" x14ac:dyDescent="0.25">
      <c r="A140" s="67" t="s">
        <v>545</v>
      </c>
      <c r="B140" s="67" t="s">
        <v>172</v>
      </c>
      <c r="C140" s="67" t="s">
        <v>543</v>
      </c>
      <c r="D140" s="67" t="s">
        <v>546</v>
      </c>
      <c r="E140" s="110">
        <v>4</v>
      </c>
    </row>
    <row r="141" spans="1:5" ht="15" x14ac:dyDescent="0.25">
      <c r="A141" s="67" t="s">
        <v>562</v>
      </c>
      <c r="B141" s="67" t="s">
        <v>172</v>
      </c>
      <c r="C141" s="67" t="s">
        <v>543</v>
      </c>
      <c r="D141" s="67" t="s">
        <v>563</v>
      </c>
      <c r="E141" s="110">
        <v>166</v>
      </c>
    </row>
    <row r="142" spans="1:5" ht="15" x14ac:dyDescent="0.25">
      <c r="A142" s="67" t="s">
        <v>572</v>
      </c>
      <c r="B142" s="67" t="s">
        <v>172</v>
      </c>
      <c r="C142" s="67" t="s">
        <v>543</v>
      </c>
      <c r="D142" s="67" t="s">
        <v>573</v>
      </c>
      <c r="E142" s="110">
        <v>126</v>
      </c>
    </row>
    <row r="143" spans="1:5" ht="15" x14ac:dyDescent="0.25">
      <c r="A143" s="67" t="s">
        <v>574</v>
      </c>
      <c r="B143" s="67" t="s">
        <v>172</v>
      </c>
      <c r="C143" s="67" t="s">
        <v>543</v>
      </c>
      <c r="D143" s="67" t="s">
        <v>575</v>
      </c>
      <c r="E143" s="110">
        <v>295</v>
      </c>
    </row>
    <row r="144" spans="1:5" ht="15" x14ac:dyDescent="0.25">
      <c r="A144" s="67" t="s">
        <v>614</v>
      </c>
      <c r="B144" s="67" t="s">
        <v>172</v>
      </c>
      <c r="C144" s="67" t="s">
        <v>543</v>
      </c>
      <c r="D144" s="67" t="s">
        <v>615</v>
      </c>
      <c r="E144" s="110">
        <v>134</v>
      </c>
    </row>
    <row r="145" spans="1:5" ht="15" x14ac:dyDescent="0.25">
      <c r="A145" s="67" t="s">
        <v>578</v>
      </c>
      <c r="B145" s="67" t="s">
        <v>172</v>
      </c>
      <c r="C145" s="67" t="s">
        <v>579</v>
      </c>
      <c r="D145" s="67" t="s">
        <v>580</v>
      </c>
      <c r="E145" s="110">
        <v>7</v>
      </c>
    </row>
    <row r="146" spans="1:5" ht="15" x14ac:dyDescent="0.25">
      <c r="A146" s="67" t="s">
        <v>583</v>
      </c>
      <c r="B146" s="67" t="s">
        <v>172</v>
      </c>
      <c r="C146" s="67" t="s">
        <v>584</v>
      </c>
      <c r="D146" s="67" t="s">
        <v>585</v>
      </c>
      <c r="E146" s="110">
        <v>0</v>
      </c>
    </row>
    <row r="147" spans="1:5" ht="15" x14ac:dyDescent="0.25">
      <c r="A147" s="67" t="s">
        <v>556</v>
      </c>
      <c r="B147" s="67" t="s">
        <v>172</v>
      </c>
      <c r="C147" s="67" t="s">
        <v>557</v>
      </c>
      <c r="D147" s="67" t="s">
        <v>558</v>
      </c>
      <c r="E147" s="110">
        <v>22</v>
      </c>
    </row>
    <row r="148" spans="1:5" ht="15" x14ac:dyDescent="0.25">
      <c r="A148" s="67" t="s">
        <v>570</v>
      </c>
      <c r="B148" s="67" t="s">
        <v>172</v>
      </c>
      <c r="C148" s="67" t="s">
        <v>557</v>
      </c>
      <c r="D148" s="67" t="s">
        <v>571</v>
      </c>
      <c r="E148" s="110">
        <v>10</v>
      </c>
    </row>
    <row r="149" spans="1:5" ht="15" x14ac:dyDescent="0.25">
      <c r="A149" s="67" t="s">
        <v>576</v>
      </c>
      <c r="B149" s="67" t="s">
        <v>172</v>
      </c>
      <c r="C149" s="67" t="s">
        <v>557</v>
      </c>
      <c r="D149" s="67" t="s">
        <v>577</v>
      </c>
      <c r="E149" s="110">
        <v>0</v>
      </c>
    </row>
    <row r="150" spans="1:5" ht="15" x14ac:dyDescent="0.25">
      <c r="A150" s="67" t="s">
        <v>581</v>
      </c>
      <c r="B150" s="67" t="s">
        <v>172</v>
      </c>
      <c r="C150" s="67" t="s">
        <v>557</v>
      </c>
      <c r="D150" s="67" t="s">
        <v>582</v>
      </c>
      <c r="E150" s="110">
        <v>1</v>
      </c>
    </row>
    <row r="151" spans="1:5" ht="15" x14ac:dyDescent="0.25">
      <c r="A151" s="67" t="s">
        <v>586</v>
      </c>
      <c r="B151" s="67" t="s">
        <v>172</v>
      </c>
      <c r="C151" s="67" t="s">
        <v>557</v>
      </c>
      <c r="D151" s="67" t="s">
        <v>587</v>
      </c>
      <c r="E151" s="110">
        <v>37</v>
      </c>
    </row>
    <row r="152" spans="1:5" ht="15" x14ac:dyDescent="0.25">
      <c r="A152" s="67" t="s">
        <v>597</v>
      </c>
      <c r="B152" s="67" t="s">
        <v>172</v>
      </c>
      <c r="C152" s="67" t="s">
        <v>557</v>
      </c>
      <c r="D152" s="67" t="s">
        <v>598</v>
      </c>
      <c r="E152" s="110">
        <v>11</v>
      </c>
    </row>
    <row r="153" spans="1:5" ht="15" x14ac:dyDescent="0.25">
      <c r="A153" s="67" t="s">
        <v>599</v>
      </c>
      <c r="B153" s="67" t="s">
        <v>172</v>
      </c>
      <c r="C153" s="67" t="s">
        <v>557</v>
      </c>
      <c r="D153" s="67" t="s">
        <v>600</v>
      </c>
      <c r="E153" s="110">
        <v>3</v>
      </c>
    </row>
    <row r="154" spans="1:5" ht="15" x14ac:dyDescent="0.25">
      <c r="A154" s="67" t="s">
        <v>601</v>
      </c>
      <c r="B154" s="67" t="s">
        <v>172</v>
      </c>
      <c r="C154" s="67" t="s">
        <v>557</v>
      </c>
      <c r="D154" s="67" t="s">
        <v>602</v>
      </c>
      <c r="E154" s="110">
        <v>27</v>
      </c>
    </row>
    <row r="155" spans="1:5" ht="15" x14ac:dyDescent="0.25">
      <c r="A155" s="67" t="s">
        <v>606</v>
      </c>
      <c r="B155" s="67" t="s">
        <v>172</v>
      </c>
      <c r="C155" s="67" t="s">
        <v>557</v>
      </c>
      <c r="D155" s="67" t="s">
        <v>607</v>
      </c>
      <c r="E155" s="110">
        <v>1</v>
      </c>
    </row>
    <row r="156" spans="1:5" ht="15" x14ac:dyDescent="0.25">
      <c r="A156" s="67" t="s">
        <v>616</v>
      </c>
      <c r="B156" s="67" t="s">
        <v>172</v>
      </c>
      <c r="C156" s="67" t="s">
        <v>557</v>
      </c>
      <c r="D156" s="67" t="s">
        <v>617</v>
      </c>
      <c r="E156" s="110">
        <v>3</v>
      </c>
    </row>
    <row r="157" spans="1:5" ht="15" x14ac:dyDescent="0.25">
      <c r="A157" s="67" t="s">
        <v>633</v>
      </c>
      <c r="B157" s="67" t="s">
        <v>172</v>
      </c>
      <c r="C157" s="67" t="s">
        <v>557</v>
      </c>
      <c r="D157" s="67" t="s">
        <v>634</v>
      </c>
      <c r="E157" s="110">
        <v>12</v>
      </c>
    </row>
    <row r="158" spans="1:5" ht="15" x14ac:dyDescent="0.25">
      <c r="A158" s="67" t="s">
        <v>641</v>
      </c>
      <c r="B158" s="67" t="s">
        <v>172</v>
      </c>
      <c r="C158" s="67" t="s">
        <v>557</v>
      </c>
      <c r="D158" s="67" t="s">
        <v>642</v>
      </c>
      <c r="E158" s="110">
        <v>8</v>
      </c>
    </row>
    <row r="159" spans="1:5" ht="15" x14ac:dyDescent="0.25">
      <c r="A159" s="67" t="s">
        <v>588</v>
      </c>
      <c r="B159" s="67" t="s">
        <v>172</v>
      </c>
      <c r="C159" s="67" t="s">
        <v>589</v>
      </c>
      <c r="D159" s="67" t="s">
        <v>590</v>
      </c>
      <c r="E159" s="110">
        <v>4</v>
      </c>
    </row>
    <row r="160" spans="1:5" ht="15" x14ac:dyDescent="0.25">
      <c r="A160" s="67" t="s">
        <v>591</v>
      </c>
      <c r="B160" s="67" t="s">
        <v>172</v>
      </c>
      <c r="C160" s="67" t="s">
        <v>592</v>
      </c>
      <c r="D160" s="67" t="s">
        <v>593</v>
      </c>
      <c r="E160" s="110">
        <v>5</v>
      </c>
    </row>
    <row r="161" spans="1:5" ht="15" x14ac:dyDescent="0.25">
      <c r="A161" s="67" t="s">
        <v>594</v>
      </c>
      <c r="B161" s="67" t="s">
        <v>172</v>
      </c>
      <c r="C161" s="67" t="s">
        <v>595</v>
      </c>
      <c r="D161" s="67" t="s">
        <v>596</v>
      </c>
      <c r="E161" s="110">
        <v>2</v>
      </c>
    </row>
    <row r="162" spans="1:5" ht="15" x14ac:dyDescent="0.25">
      <c r="A162" s="67" t="s">
        <v>603</v>
      </c>
      <c r="B162" s="67" t="s">
        <v>172</v>
      </c>
      <c r="C162" s="67" t="s">
        <v>604</v>
      </c>
      <c r="D162" s="67" t="s">
        <v>605</v>
      </c>
      <c r="E162" s="110">
        <v>2</v>
      </c>
    </row>
    <row r="163" spans="1:5" ht="15" x14ac:dyDescent="0.25">
      <c r="A163" s="67" t="s">
        <v>608</v>
      </c>
      <c r="B163" s="67" t="s">
        <v>172</v>
      </c>
      <c r="C163" s="67" t="s">
        <v>609</v>
      </c>
      <c r="D163" s="67" t="s">
        <v>610</v>
      </c>
      <c r="E163" s="110">
        <v>5</v>
      </c>
    </row>
    <row r="164" spans="1:5" ht="15" x14ac:dyDescent="0.25">
      <c r="A164" s="67" t="s">
        <v>611</v>
      </c>
      <c r="B164" s="67" t="s">
        <v>172</v>
      </c>
      <c r="C164" s="67" t="s">
        <v>612</v>
      </c>
      <c r="D164" s="67" t="s">
        <v>613</v>
      </c>
      <c r="E164" s="110">
        <v>13</v>
      </c>
    </row>
    <row r="165" spans="1:5" ht="15" x14ac:dyDescent="0.25">
      <c r="A165" s="67" t="s">
        <v>618</v>
      </c>
      <c r="B165" s="67" t="s">
        <v>172</v>
      </c>
      <c r="C165" s="67" t="s">
        <v>619</v>
      </c>
      <c r="D165" s="67" t="s">
        <v>620</v>
      </c>
      <c r="E165" s="110">
        <v>12</v>
      </c>
    </row>
    <row r="166" spans="1:5" ht="15" x14ac:dyDescent="0.25">
      <c r="A166" s="67" t="s">
        <v>621</v>
      </c>
      <c r="B166" s="67" t="s">
        <v>172</v>
      </c>
      <c r="C166" s="67" t="s">
        <v>622</v>
      </c>
      <c r="D166" s="67" t="s">
        <v>623</v>
      </c>
      <c r="E166" s="110">
        <v>5</v>
      </c>
    </row>
    <row r="167" spans="1:5" ht="15" x14ac:dyDescent="0.25">
      <c r="A167" s="67" t="s">
        <v>624</v>
      </c>
      <c r="B167" s="67" t="s">
        <v>172</v>
      </c>
      <c r="C167" s="67" t="s">
        <v>625</v>
      </c>
      <c r="D167" s="67" t="s">
        <v>626</v>
      </c>
      <c r="E167" s="110">
        <v>4</v>
      </c>
    </row>
    <row r="168" spans="1:5" ht="15" x14ac:dyDescent="0.25">
      <c r="A168" s="67" t="s">
        <v>627</v>
      </c>
      <c r="B168" s="67" t="s">
        <v>172</v>
      </c>
      <c r="C168" s="67" t="s">
        <v>628</v>
      </c>
      <c r="D168" s="67" t="s">
        <v>629</v>
      </c>
      <c r="E168" s="110">
        <v>1</v>
      </c>
    </row>
    <row r="169" spans="1:5" ht="15" x14ac:dyDescent="0.25">
      <c r="A169" s="67" t="s">
        <v>630</v>
      </c>
      <c r="B169" s="67" t="s">
        <v>172</v>
      </c>
      <c r="C169" s="67" t="s">
        <v>631</v>
      </c>
      <c r="D169" s="67" t="s">
        <v>632</v>
      </c>
      <c r="E169" s="110">
        <v>12</v>
      </c>
    </row>
    <row r="170" spans="1:5" ht="15" x14ac:dyDescent="0.25">
      <c r="A170" s="67" t="s">
        <v>635</v>
      </c>
      <c r="B170" s="67" t="s">
        <v>172</v>
      </c>
      <c r="C170" s="67" t="s">
        <v>636</v>
      </c>
      <c r="D170" s="67" t="s">
        <v>637</v>
      </c>
      <c r="E170" s="110">
        <v>12</v>
      </c>
    </row>
    <row r="171" spans="1:5" ht="15" x14ac:dyDescent="0.25">
      <c r="A171" s="67" t="s">
        <v>638</v>
      </c>
      <c r="B171" s="67" t="s">
        <v>172</v>
      </c>
      <c r="C171" s="67" t="s">
        <v>639</v>
      </c>
      <c r="D171" s="67" t="s">
        <v>640</v>
      </c>
      <c r="E171" s="110">
        <v>9</v>
      </c>
    </row>
    <row r="172" spans="1:5" ht="15" x14ac:dyDescent="0.25">
      <c r="A172" s="67" t="s">
        <v>654</v>
      </c>
      <c r="B172" s="67" t="s">
        <v>178</v>
      </c>
      <c r="C172" s="67" t="s">
        <v>655</v>
      </c>
      <c r="D172" s="67" t="s">
        <v>656</v>
      </c>
      <c r="E172" s="110">
        <v>12</v>
      </c>
    </row>
    <row r="173" spans="1:5" ht="15" x14ac:dyDescent="0.25">
      <c r="A173" s="67" t="s">
        <v>660</v>
      </c>
      <c r="B173" s="67" t="s">
        <v>178</v>
      </c>
      <c r="C173" s="67" t="s">
        <v>661</v>
      </c>
      <c r="D173" s="67" t="s">
        <v>662</v>
      </c>
      <c r="E173" s="110">
        <v>144</v>
      </c>
    </row>
    <row r="174" spans="1:5" ht="15" x14ac:dyDescent="0.25">
      <c r="A174" s="67" t="s">
        <v>727</v>
      </c>
      <c r="B174" s="67" t="s">
        <v>178</v>
      </c>
      <c r="C174" s="67" t="s">
        <v>728</v>
      </c>
      <c r="D174" s="67" t="s">
        <v>729</v>
      </c>
      <c r="E174" s="110">
        <v>15</v>
      </c>
    </row>
    <row r="175" spans="1:5" ht="15" x14ac:dyDescent="0.25">
      <c r="A175" s="67" t="s">
        <v>748</v>
      </c>
      <c r="B175" s="67" t="s">
        <v>178</v>
      </c>
      <c r="C175" s="67" t="s">
        <v>749</v>
      </c>
      <c r="D175" s="67" t="s">
        <v>750</v>
      </c>
      <c r="E175" s="110">
        <v>40</v>
      </c>
    </row>
    <row r="176" spans="1:5" ht="15" x14ac:dyDescent="0.25">
      <c r="A176" s="67" t="s">
        <v>678</v>
      </c>
      <c r="B176" s="67" t="s">
        <v>178</v>
      </c>
      <c r="C176" s="67" t="s">
        <v>679</v>
      </c>
      <c r="D176" s="67" t="s">
        <v>680</v>
      </c>
      <c r="E176" s="110">
        <v>38</v>
      </c>
    </row>
    <row r="177" spans="1:5" ht="15" x14ac:dyDescent="0.25">
      <c r="A177" s="67" t="s">
        <v>700</v>
      </c>
      <c r="B177" s="67" t="s">
        <v>178</v>
      </c>
      <c r="C177" s="67" t="s">
        <v>679</v>
      </c>
      <c r="D177" s="67" t="s">
        <v>701</v>
      </c>
      <c r="E177" s="110">
        <v>6</v>
      </c>
    </row>
    <row r="178" spans="1:5" ht="15" x14ac:dyDescent="0.25">
      <c r="A178" s="67" t="s">
        <v>709</v>
      </c>
      <c r="B178" s="67" t="s">
        <v>178</v>
      </c>
      <c r="C178" s="67" t="s">
        <v>679</v>
      </c>
      <c r="D178" s="67" t="s">
        <v>710</v>
      </c>
      <c r="E178" s="110">
        <v>115</v>
      </c>
    </row>
    <row r="179" spans="1:5" ht="15" x14ac:dyDescent="0.25">
      <c r="A179" s="67" t="s">
        <v>735</v>
      </c>
      <c r="B179" s="67" t="s">
        <v>178</v>
      </c>
      <c r="C179" s="67" t="s">
        <v>679</v>
      </c>
      <c r="D179" s="67" t="s">
        <v>736</v>
      </c>
      <c r="E179" s="110">
        <v>43</v>
      </c>
    </row>
    <row r="180" spans="1:5" ht="15" x14ac:dyDescent="0.25">
      <c r="A180" s="67" t="s">
        <v>771</v>
      </c>
      <c r="B180" s="67" t="s">
        <v>178</v>
      </c>
      <c r="C180" s="67" t="s">
        <v>679</v>
      </c>
      <c r="D180" s="67" t="s">
        <v>772</v>
      </c>
      <c r="E180" s="110">
        <v>104</v>
      </c>
    </row>
    <row r="181" spans="1:5" ht="15" x14ac:dyDescent="0.25">
      <c r="A181" s="67" t="s">
        <v>651</v>
      </c>
      <c r="B181" s="67" t="s">
        <v>178</v>
      </c>
      <c r="C181" s="67" t="s">
        <v>652</v>
      </c>
      <c r="D181" s="67" t="s">
        <v>653</v>
      </c>
      <c r="E181" s="110">
        <v>61</v>
      </c>
    </row>
    <row r="182" spans="1:5" ht="15" x14ac:dyDescent="0.25">
      <c r="A182" s="67" t="s">
        <v>676</v>
      </c>
      <c r="B182" s="67" t="s">
        <v>178</v>
      </c>
      <c r="C182" s="67" t="s">
        <v>652</v>
      </c>
      <c r="D182" s="67" t="s">
        <v>677</v>
      </c>
      <c r="E182" s="110">
        <v>77</v>
      </c>
    </row>
    <row r="183" spans="1:5" ht="15" x14ac:dyDescent="0.25">
      <c r="A183" s="67" t="s">
        <v>681</v>
      </c>
      <c r="B183" s="67" t="s">
        <v>178</v>
      </c>
      <c r="C183" s="67" t="s">
        <v>652</v>
      </c>
      <c r="D183" s="67" t="s">
        <v>682</v>
      </c>
      <c r="E183" s="110">
        <v>9</v>
      </c>
    </row>
    <row r="184" spans="1:5" ht="15" x14ac:dyDescent="0.25">
      <c r="A184" s="67" t="s">
        <v>688</v>
      </c>
      <c r="B184" s="67" t="s">
        <v>178</v>
      </c>
      <c r="C184" s="67" t="s">
        <v>652</v>
      </c>
      <c r="D184" s="67" t="s">
        <v>689</v>
      </c>
      <c r="E184" s="110">
        <v>5</v>
      </c>
    </row>
    <row r="185" spans="1:5" ht="15" x14ac:dyDescent="0.25">
      <c r="A185" s="67" t="s">
        <v>692</v>
      </c>
      <c r="B185" s="67" t="s">
        <v>178</v>
      </c>
      <c r="C185" s="67" t="s">
        <v>652</v>
      </c>
      <c r="D185" s="67" t="s">
        <v>693</v>
      </c>
      <c r="E185" s="110">
        <v>13</v>
      </c>
    </row>
    <row r="186" spans="1:5" ht="15" x14ac:dyDescent="0.25">
      <c r="A186" s="67" t="s">
        <v>698</v>
      </c>
      <c r="B186" s="67" t="s">
        <v>178</v>
      </c>
      <c r="C186" s="67" t="s">
        <v>652</v>
      </c>
      <c r="D186" s="67" t="s">
        <v>699</v>
      </c>
      <c r="E186" s="110">
        <v>9</v>
      </c>
    </row>
    <row r="187" spans="1:5" ht="15" x14ac:dyDescent="0.25">
      <c r="A187" s="67" t="s">
        <v>702</v>
      </c>
      <c r="B187" s="67" t="s">
        <v>178</v>
      </c>
      <c r="C187" s="67" t="s">
        <v>652</v>
      </c>
      <c r="D187" s="67" t="s">
        <v>703</v>
      </c>
      <c r="E187" s="110">
        <v>7</v>
      </c>
    </row>
    <row r="188" spans="1:5" ht="15" x14ac:dyDescent="0.25">
      <c r="A188" s="67" t="s">
        <v>723</v>
      </c>
      <c r="B188" s="67" t="s">
        <v>178</v>
      </c>
      <c r="C188" s="67" t="s">
        <v>652</v>
      </c>
      <c r="D188" s="67" t="s">
        <v>724</v>
      </c>
      <c r="E188" s="110">
        <v>226</v>
      </c>
    </row>
    <row r="189" spans="1:5" ht="15" x14ac:dyDescent="0.25">
      <c r="A189" s="67" t="s">
        <v>739</v>
      </c>
      <c r="B189" s="67" t="s">
        <v>178</v>
      </c>
      <c r="C189" s="67" t="s">
        <v>652</v>
      </c>
      <c r="D189" s="67" t="s">
        <v>740</v>
      </c>
      <c r="E189" s="110">
        <v>2</v>
      </c>
    </row>
    <row r="190" spans="1:5" ht="15" x14ac:dyDescent="0.25">
      <c r="A190" s="67" t="s">
        <v>759</v>
      </c>
      <c r="B190" s="67" t="s">
        <v>178</v>
      </c>
      <c r="C190" s="67" t="s">
        <v>652</v>
      </c>
      <c r="D190" s="67" t="s">
        <v>760</v>
      </c>
      <c r="E190" s="110">
        <v>93</v>
      </c>
    </row>
    <row r="191" spans="1:5" ht="15" x14ac:dyDescent="0.25">
      <c r="A191" s="67" t="s">
        <v>778</v>
      </c>
      <c r="B191" s="67" t="s">
        <v>178</v>
      </c>
      <c r="C191" s="67" t="s">
        <v>652</v>
      </c>
      <c r="D191" s="67" t="s">
        <v>779</v>
      </c>
      <c r="E191" s="110">
        <v>108</v>
      </c>
    </row>
    <row r="192" spans="1:5" ht="15" x14ac:dyDescent="0.25">
      <c r="A192" s="67" t="s">
        <v>706</v>
      </c>
      <c r="B192" s="67" t="s">
        <v>178</v>
      </c>
      <c r="C192" s="67" t="s">
        <v>707</v>
      </c>
      <c r="D192" s="67" t="s">
        <v>708</v>
      </c>
      <c r="E192" s="110">
        <v>123</v>
      </c>
    </row>
    <row r="193" spans="1:5" ht="15" x14ac:dyDescent="0.25">
      <c r="A193" s="67" t="s">
        <v>648</v>
      </c>
      <c r="B193" s="67" t="s">
        <v>178</v>
      </c>
      <c r="C193" s="67" t="s">
        <v>649</v>
      </c>
      <c r="D193" s="67" t="s">
        <v>650</v>
      </c>
      <c r="E193" s="110">
        <v>39</v>
      </c>
    </row>
    <row r="194" spans="1:5" ht="15" x14ac:dyDescent="0.25">
      <c r="A194" s="67" t="s">
        <v>663</v>
      </c>
      <c r="B194" s="67" t="s">
        <v>178</v>
      </c>
      <c r="C194" s="67" t="s">
        <v>649</v>
      </c>
      <c r="D194" s="67" t="s">
        <v>664</v>
      </c>
      <c r="E194" s="110">
        <v>56</v>
      </c>
    </row>
    <row r="195" spans="1:5" ht="15" x14ac:dyDescent="0.25">
      <c r="A195" s="67" t="s">
        <v>672</v>
      </c>
      <c r="B195" s="67" t="s">
        <v>178</v>
      </c>
      <c r="C195" s="67" t="s">
        <v>649</v>
      </c>
      <c r="D195" s="67" t="s">
        <v>673</v>
      </c>
      <c r="E195" s="110">
        <v>12</v>
      </c>
    </row>
    <row r="196" spans="1:5" ht="15" x14ac:dyDescent="0.25">
      <c r="A196" s="67" t="s">
        <v>674</v>
      </c>
      <c r="B196" s="67" t="s">
        <v>178</v>
      </c>
      <c r="C196" s="67" t="s">
        <v>649</v>
      </c>
      <c r="D196" s="67" t="s">
        <v>675</v>
      </c>
      <c r="E196" s="110">
        <v>50</v>
      </c>
    </row>
    <row r="197" spans="1:5" ht="15" x14ac:dyDescent="0.25">
      <c r="A197" s="67" t="s">
        <v>690</v>
      </c>
      <c r="B197" s="67" t="s">
        <v>178</v>
      </c>
      <c r="C197" s="67" t="s">
        <v>649</v>
      </c>
      <c r="D197" s="67" t="s">
        <v>691</v>
      </c>
      <c r="E197" s="110">
        <v>67</v>
      </c>
    </row>
    <row r="198" spans="1:5" ht="15" x14ac:dyDescent="0.25">
      <c r="A198" s="67" t="s">
        <v>694</v>
      </c>
      <c r="B198" s="67" t="s">
        <v>178</v>
      </c>
      <c r="C198" s="67" t="s">
        <v>649</v>
      </c>
      <c r="D198" s="67" t="s">
        <v>695</v>
      </c>
      <c r="E198" s="110">
        <v>8</v>
      </c>
    </row>
    <row r="199" spans="1:5" ht="15" x14ac:dyDescent="0.25">
      <c r="A199" s="67" t="s">
        <v>711</v>
      </c>
      <c r="B199" s="67" t="s">
        <v>178</v>
      </c>
      <c r="C199" s="67" t="s">
        <v>649</v>
      </c>
      <c r="D199" s="67" t="s">
        <v>712</v>
      </c>
      <c r="E199" s="110">
        <v>25</v>
      </c>
    </row>
    <row r="200" spans="1:5" ht="15" x14ac:dyDescent="0.25">
      <c r="A200" s="67" t="s">
        <v>741</v>
      </c>
      <c r="B200" s="67" t="s">
        <v>178</v>
      </c>
      <c r="C200" s="67" t="s">
        <v>649</v>
      </c>
      <c r="D200" s="67" t="s">
        <v>742</v>
      </c>
      <c r="E200" s="110">
        <v>25</v>
      </c>
    </row>
    <row r="201" spans="1:5" ht="15" x14ac:dyDescent="0.25">
      <c r="A201" s="67" t="s">
        <v>755</v>
      </c>
      <c r="B201" s="67" t="s">
        <v>178</v>
      </c>
      <c r="C201" s="67" t="s">
        <v>649</v>
      </c>
      <c r="D201" s="67" t="s">
        <v>756</v>
      </c>
      <c r="E201" s="110">
        <v>22</v>
      </c>
    </row>
    <row r="202" spans="1:5" ht="15" x14ac:dyDescent="0.25">
      <c r="A202" s="67" t="s">
        <v>761</v>
      </c>
      <c r="B202" s="67" t="s">
        <v>178</v>
      </c>
      <c r="C202" s="67" t="s">
        <v>649</v>
      </c>
      <c r="D202" s="67" t="s">
        <v>762</v>
      </c>
      <c r="E202" s="110">
        <v>13</v>
      </c>
    </row>
    <row r="203" spans="1:5" ht="15" x14ac:dyDescent="0.25">
      <c r="A203" s="67" t="s">
        <v>763</v>
      </c>
      <c r="B203" s="67" t="s">
        <v>178</v>
      </c>
      <c r="C203" s="67" t="s">
        <v>649</v>
      </c>
      <c r="D203" s="67" t="s">
        <v>764</v>
      </c>
      <c r="E203" s="110">
        <v>25</v>
      </c>
    </row>
    <row r="204" spans="1:5" ht="15" x14ac:dyDescent="0.25">
      <c r="A204" s="67" t="s">
        <v>765</v>
      </c>
      <c r="B204" s="67" t="s">
        <v>178</v>
      </c>
      <c r="C204" s="67" t="s">
        <v>649</v>
      </c>
      <c r="D204" s="67" t="s">
        <v>766</v>
      </c>
      <c r="E204" s="110">
        <v>10</v>
      </c>
    </row>
    <row r="205" spans="1:5" ht="15" x14ac:dyDescent="0.25">
      <c r="A205" s="67" t="s">
        <v>713</v>
      </c>
      <c r="B205" s="67" t="s">
        <v>178</v>
      </c>
      <c r="C205" s="67" t="s">
        <v>714</v>
      </c>
      <c r="D205" s="67" t="s">
        <v>715</v>
      </c>
      <c r="E205" s="110">
        <v>77</v>
      </c>
    </row>
    <row r="206" spans="1:5" ht="15" x14ac:dyDescent="0.25">
      <c r="A206" s="67" t="s">
        <v>718</v>
      </c>
      <c r="B206" s="67" t="s">
        <v>178</v>
      </c>
      <c r="C206" s="67" t="s">
        <v>719</v>
      </c>
      <c r="D206" s="67" t="s">
        <v>720</v>
      </c>
      <c r="E206" s="110">
        <v>48</v>
      </c>
    </row>
    <row r="207" spans="1:5" ht="15" x14ac:dyDescent="0.25">
      <c r="A207" s="67" t="s">
        <v>665</v>
      </c>
      <c r="B207" s="67" t="s">
        <v>178</v>
      </c>
      <c r="C207" s="67" t="s">
        <v>666</v>
      </c>
      <c r="D207" s="67" t="s">
        <v>667</v>
      </c>
      <c r="E207" s="110">
        <v>38</v>
      </c>
    </row>
    <row r="208" spans="1:5" ht="15" x14ac:dyDescent="0.25">
      <c r="A208" s="67" t="s">
        <v>725</v>
      </c>
      <c r="B208" s="67" t="s">
        <v>178</v>
      </c>
      <c r="C208" s="67" t="s">
        <v>666</v>
      </c>
      <c r="D208" s="67" t="s">
        <v>726</v>
      </c>
      <c r="E208" s="110">
        <v>10</v>
      </c>
    </row>
    <row r="209" spans="1:5" ht="15" x14ac:dyDescent="0.25">
      <c r="A209" s="67" t="s">
        <v>746</v>
      </c>
      <c r="B209" s="67" t="s">
        <v>178</v>
      </c>
      <c r="C209" s="67" t="s">
        <v>666</v>
      </c>
      <c r="D209" s="67" t="s">
        <v>747</v>
      </c>
      <c r="E209" s="110">
        <v>50</v>
      </c>
    </row>
    <row r="210" spans="1:5" ht="15" x14ac:dyDescent="0.25">
      <c r="A210" s="67" t="s">
        <v>767</v>
      </c>
      <c r="B210" s="67" t="s">
        <v>178</v>
      </c>
      <c r="C210" s="67" t="s">
        <v>666</v>
      </c>
      <c r="D210" s="67" t="s">
        <v>768</v>
      </c>
      <c r="E210" s="110">
        <v>64</v>
      </c>
    </row>
    <row r="211" spans="1:5" ht="15" x14ac:dyDescent="0.25">
      <c r="A211" s="67" t="s">
        <v>776</v>
      </c>
      <c r="B211" s="67" t="s">
        <v>178</v>
      </c>
      <c r="C211" s="67" t="s">
        <v>666</v>
      </c>
      <c r="D211" s="67" t="s">
        <v>777</v>
      </c>
      <c r="E211" s="110">
        <v>135</v>
      </c>
    </row>
    <row r="212" spans="1:5" ht="15" x14ac:dyDescent="0.25">
      <c r="A212" s="67" t="s">
        <v>730</v>
      </c>
      <c r="B212" s="67" t="s">
        <v>178</v>
      </c>
      <c r="C212" s="67" t="s">
        <v>731</v>
      </c>
      <c r="D212" s="67" t="s">
        <v>732</v>
      </c>
      <c r="E212" s="110">
        <v>2</v>
      </c>
    </row>
    <row r="213" spans="1:5" ht="15" x14ac:dyDescent="0.25">
      <c r="A213" s="67" t="s">
        <v>743</v>
      </c>
      <c r="B213" s="67" t="s">
        <v>178</v>
      </c>
      <c r="C213" s="67" t="s">
        <v>744</v>
      </c>
      <c r="D213" s="67" t="s">
        <v>745</v>
      </c>
      <c r="E213" s="110">
        <v>2</v>
      </c>
    </row>
    <row r="214" spans="1:5" ht="15" x14ac:dyDescent="0.25">
      <c r="A214" s="67" t="s">
        <v>683</v>
      </c>
      <c r="B214" s="67" t="s">
        <v>178</v>
      </c>
      <c r="C214" s="67" t="s">
        <v>684</v>
      </c>
      <c r="D214" s="67" t="s">
        <v>685</v>
      </c>
      <c r="E214" s="110">
        <v>6</v>
      </c>
    </row>
    <row r="215" spans="1:5" ht="15" x14ac:dyDescent="0.25">
      <c r="A215" s="67" t="s">
        <v>686</v>
      </c>
      <c r="B215" s="67" t="s">
        <v>178</v>
      </c>
      <c r="C215" s="67" t="s">
        <v>684</v>
      </c>
      <c r="D215" s="67" t="s">
        <v>687</v>
      </c>
      <c r="E215" s="110">
        <v>2</v>
      </c>
    </row>
    <row r="216" spans="1:5" ht="15" x14ac:dyDescent="0.25">
      <c r="A216" s="67" t="s">
        <v>696</v>
      </c>
      <c r="B216" s="67" t="s">
        <v>178</v>
      </c>
      <c r="C216" s="67" t="s">
        <v>684</v>
      </c>
      <c r="D216" s="67" t="s">
        <v>697</v>
      </c>
      <c r="E216" s="110">
        <v>32</v>
      </c>
    </row>
    <row r="217" spans="1:5" ht="15" x14ac:dyDescent="0.25">
      <c r="A217" s="67" t="s">
        <v>721</v>
      </c>
      <c r="B217" s="67" t="s">
        <v>178</v>
      </c>
      <c r="C217" s="67" t="s">
        <v>684</v>
      </c>
      <c r="D217" s="67" t="s">
        <v>722</v>
      </c>
      <c r="E217" s="110">
        <v>27</v>
      </c>
    </row>
    <row r="218" spans="1:5" ht="15" x14ac:dyDescent="0.25">
      <c r="A218" s="67" t="s">
        <v>733</v>
      </c>
      <c r="B218" s="67" t="s">
        <v>178</v>
      </c>
      <c r="C218" s="67" t="s">
        <v>684</v>
      </c>
      <c r="D218" s="67" t="s">
        <v>734</v>
      </c>
      <c r="E218" s="110">
        <v>25</v>
      </c>
    </row>
    <row r="219" spans="1:5" ht="15" x14ac:dyDescent="0.25">
      <c r="A219" s="67" t="s">
        <v>737</v>
      </c>
      <c r="B219" s="67" t="s">
        <v>178</v>
      </c>
      <c r="C219" s="67" t="s">
        <v>684</v>
      </c>
      <c r="D219" s="67" t="s">
        <v>738</v>
      </c>
      <c r="E219" s="110">
        <v>8</v>
      </c>
    </row>
    <row r="220" spans="1:5" ht="15" x14ac:dyDescent="0.25">
      <c r="A220" s="67" t="s">
        <v>751</v>
      </c>
      <c r="B220" s="67" t="s">
        <v>178</v>
      </c>
      <c r="C220" s="67" t="s">
        <v>684</v>
      </c>
      <c r="D220" s="67" t="s">
        <v>752</v>
      </c>
      <c r="E220" s="110">
        <v>4</v>
      </c>
    </row>
    <row r="221" spans="1:5" ht="15" x14ac:dyDescent="0.25">
      <c r="A221" s="67" t="s">
        <v>753</v>
      </c>
      <c r="B221" s="67" t="s">
        <v>178</v>
      </c>
      <c r="C221" s="67" t="s">
        <v>684</v>
      </c>
      <c r="D221" s="67" t="s">
        <v>754</v>
      </c>
      <c r="E221" s="110">
        <v>4</v>
      </c>
    </row>
    <row r="222" spans="1:5" ht="15" x14ac:dyDescent="0.25">
      <c r="A222" s="67" t="s">
        <v>757</v>
      </c>
      <c r="B222" s="67" t="s">
        <v>178</v>
      </c>
      <c r="C222" s="67" t="s">
        <v>684</v>
      </c>
      <c r="D222" s="67" t="s">
        <v>758</v>
      </c>
      <c r="E222" s="110">
        <v>22</v>
      </c>
    </row>
    <row r="223" spans="1:5" ht="15" x14ac:dyDescent="0.25">
      <c r="A223" s="67" t="s">
        <v>769</v>
      </c>
      <c r="B223" s="67" t="s">
        <v>178</v>
      </c>
      <c r="C223" s="67" t="s">
        <v>684</v>
      </c>
      <c r="D223" s="67" t="s">
        <v>770</v>
      </c>
      <c r="E223" s="110">
        <v>29</v>
      </c>
    </row>
    <row r="224" spans="1:5" ht="15" x14ac:dyDescent="0.25">
      <c r="A224" s="67" t="s">
        <v>783</v>
      </c>
      <c r="B224" s="67" t="s">
        <v>178</v>
      </c>
      <c r="C224" s="67" t="s">
        <v>684</v>
      </c>
      <c r="D224" s="67" t="s">
        <v>784</v>
      </c>
      <c r="E224" s="110">
        <v>5</v>
      </c>
    </row>
    <row r="225" spans="1:5" ht="15" x14ac:dyDescent="0.25">
      <c r="A225" s="67" t="s">
        <v>657</v>
      </c>
      <c r="B225" s="67" t="s">
        <v>178</v>
      </c>
      <c r="C225" s="67" t="s">
        <v>658</v>
      </c>
      <c r="D225" s="67" t="s">
        <v>659</v>
      </c>
      <c r="E225" s="110">
        <v>16</v>
      </c>
    </row>
    <row r="226" spans="1:5" ht="15" x14ac:dyDescent="0.25">
      <c r="A226" s="67" t="s">
        <v>773</v>
      </c>
      <c r="B226" s="67" t="s">
        <v>178</v>
      </c>
      <c r="C226" s="67" t="s">
        <v>774</v>
      </c>
      <c r="D226" s="67" t="s">
        <v>775</v>
      </c>
      <c r="E226" s="110">
        <v>81</v>
      </c>
    </row>
    <row r="227" spans="1:5" ht="15" x14ac:dyDescent="0.25">
      <c r="A227" s="67" t="s">
        <v>643</v>
      </c>
      <c r="B227" s="67" t="s">
        <v>178</v>
      </c>
      <c r="C227" s="67" t="s">
        <v>644</v>
      </c>
      <c r="D227" s="67" t="s">
        <v>645</v>
      </c>
      <c r="E227" s="110">
        <v>9</v>
      </c>
    </row>
    <row r="228" spans="1:5" ht="15" x14ac:dyDescent="0.25">
      <c r="A228" s="67" t="s">
        <v>646</v>
      </c>
      <c r="B228" s="67" t="s">
        <v>178</v>
      </c>
      <c r="C228" s="67" t="s">
        <v>644</v>
      </c>
      <c r="D228" s="67" t="s">
        <v>647</v>
      </c>
      <c r="E228" s="110">
        <v>37</v>
      </c>
    </row>
    <row r="229" spans="1:5" ht="15" x14ac:dyDescent="0.25">
      <c r="A229" s="67" t="s">
        <v>668</v>
      </c>
      <c r="B229" s="67" t="s">
        <v>178</v>
      </c>
      <c r="C229" s="67" t="s">
        <v>644</v>
      </c>
      <c r="D229" s="67" t="s">
        <v>669</v>
      </c>
      <c r="E229" s="110">
        <v>203</v>
      </c>
    </row>
    <row r="230" spans="1:5" ht="15" x14ac:dyDescent="0.25">
      <c r="A230" s="67" t="s">
        <v>670</v>
      </c>
      <c r="B230" s="67" t="s">
        <v>178</v>
      </c>
      <c r="C230" s="67" t="s">
        <v>644</v>
      </c>
      <c r="D230" s="67" t="s">
        <v>671</v>
      </c>
      <c r="E230" s="110">
        <v>4</v>
      </c>
    </row>
    <row r="231" spans="1:5" ht="15" x14ac:dyDescent="0.25">
      <c r="A231" s="67" t="s">
        <v>704</v>
      </c>
      <c r="B231" s="67" t="s">
        <v>178</v>
      </c>
      <c r="C231" s="67" t="s">
        <v>644</v>
      </c>
      <c r="D231" s="67" t="s">
        <v>705</v>
      </c>
      <c r="E231" s="110">
        <v>71</v>
      </c>
    </row>
    <row r="232" spans="1:5" ht="15" x14ac:dyDescent="0.25">
      <c r="A232" s="67" t="s">
        <v>716</v>
      </c>
      <c r="B232" s="67" t="s">
        <v>178</v>
      </c>
      <c r="C232" s="67" t="s">
        <v>644</v>
      </c>
      <c r="D232" s="67" t="s">
        <v>717</v>
      </c>
      <c r="E232" s="110">
        <v>24</v>
      </c>
    </row>
    <row r="233" spans="1:5" ht="15" x14ac:dyDescent="0.25">
      <c r="A233" s="67" t="s">
        <v>788</v>
      </c>
      <c r="B233" s="67" t="s">
        <v>178</v>
      </c>
      <c r="C233" s="67" t="s">
        <v>644</v>
      </c>
      <c r="D233" s="67" t="s">
        <v>789</v>
      </c>
      <c r="E233" s="110">
        <v>2</v>
      </c>
    </row>
    <row r="234" spans="1:5" ht="15" x14ac:dyDescent="0.25">
      <c r="A234" s="67" t="s">
        <v>780</v>
      </c>
      <c r="B234" s="67" t="s">
        <v>178</v>
      </c>
      <c r="C234" s="67" t="s">
        <v>781</v>
      </c>
      <c r="D234" s="67" t="s">
        <v>782</v>
      </c>
      <c r="E234" s="110">
        <v>17</v>
      </c>
    </row>
    <row r="235" spans="1:5" ht="15" x14ac:dyDescent="0.25">
      <c r="A235" s="67" t="s">
        <v>785</v>
      </c>
      <c r="B235" s="67" t="s">
        <v>178</v>
      </c>
      <c r="C235" s="67" t="s">
        <v>786</v>
      </c>
      <c r="D235" s="67" t="s">
        <v>787</v>
      </c>
      <c r="E235" s="110">
        <v>18</v>
      </c>
    </row>
    <row r="236" spans="1:5" ht="15" x14ac:dyDescent="0.25">
      <c r="A236" s="67" t="s">
        <v>790</v>
      </c>
      <c r="B236" s="67" t="s">
        <v>179</v>
      </c>
      <c r="C236" s="67" t="s">
        <v>791</v>
      </c>
      <c r="D236" s="67" t="s">
        <v>792</v>
      </c>
      <c r="E236" s="110">
        <v>57</v>
      </c>
    </row>
    <row r="237" spans="1:5" ht="15" x14ac:dyDescent="0.25">
      <c r="A237" s="67" t="s">
        <v>793</v>
      </c>
      <c r="B237" s="67" t="s">
        <v>179</v>
      </c>
      <c r="C237" s="67" t="s">
        <v>794</v>
      </c>
      <c r="D237" s="67" t="s">
        <v>795</v>
      </c>
      <c r="E237" s="110">
        <v>32</v>
      </c>
    </row>
    <row r="238" spans="1:5" ht="15" x14ac:dyDescent="0.25">
      <c r="A238" s="67" t="s">
        <v>796</v>
      </c>
      <c r="B238" s="67" t="s">
        <v>179</v>
      </c>
      <c r="C238" s="67" t="s">
        <v>797</v>
      </c>
      <c r="D238" s="67" t="s">
        <v>798</v>
      </c>
      <c r="E238" s="110">
        <v>24</v>
      </c>
    </row>
    <row r="239" spans="1:5" ht="15" x14ac:dyDescent="0.25">
      <c r="A239" s="67" t="s">
        <v>832</v>
      </c>
      <c r="B239" s="67" t="s">
        <v>179</v>
      </c>
      <c r="C239" s="67" t="s">
        <v>833</v>
      </c>
      <c r="D239" s="67" t="s">
        <v>834</v>
      </c>
      <c r="E239" s="110">
        <v>33</v>
      </c>
    </row>
    <row r="240" spans="1:5" ht="15" x14ac:dyDescent="0.25">
      <c r="A240" s="67" t="s">
        <v>802</v>
      </c>
      <c r="B240" s="67" t="s">
        <v>179</v>
      </c>
      <c r="C240" s="67" t="s">
        <v>803</v>
      </c>
      <c r="D240" s="67" t="s">
        <v>804</v>
      </c>
      <c r="E240" s="110">
        <v>1348</v>
      </c>
    </row>
    <row r="241" spans="1:5" ht="15" x14ac:dyDescent="0.25">
      <c r="A241" s="67" t="s">
        <v>810</v>
      </c>
      <c r="B241" s="67" t="s">
        <v>179</v>
      </c>
      <c r="C241" s="67" t="s">
        <v>811</v>
      </c>
      <c r="D241" s="67" t="s">
        <v>812</v>
      </c>
      <c r="E241" s="110">
        <v>112</v>
      </c>
    </row>
    <row r="242" spans="1:5" ht="15" x14ac:dyDescent="0.25">
      <c r="A242" s="67" t="s">
        <v>813</v>
      </c>
      <c r="B242" s="67" t="s">
        <v>179</v>
      </c>
      <c r="C242" s="67" t="s">
        <v>811</v>
      </c>
      <c r="D242" s="67" t="s">
        <v>814</v>
      </c>
      <c r="E242" s="110">
        <v>18</v>
      </c>
    </row>
    <row r="243" spans="1:5" ht="15" x14ac:dyDescent="0.25">
      <c r="A243" s="67" t="s">
        <v>825</v>
      </c>
      <c r="B243" s="67" t="s">
        <v>179</v>
      </c>
      <c r="C243" s="67" t="s">
        <v>811</v>
      </c>
      <c r="D243" s="67" t="s">
        <v>826</v>
      </c>
      <c r="E243" s="110">
        <v>49</v>
      </c>
    </row>
    <row r="244" spans="1:5" ht="15" x14ac:dyDescent="0.25">
      <c r="A244" s="67" t="s">
        <v>827</v>
      </c>
      <c r="B244" s="67" t="s">
        <v>179</v>
      </c>
      <c r="C244" s="67" t="s">
        <v>811</v>
      </c>
      <c r="D244" s="67" t="s">
        <v>828</v>
      </c>
      <c r="E244" s="110">
        <v>144</v>
      </c>
    </row>
    <row r="245" spans="1:5" ht="15" x14ac:dyDescent="0.25">
      <c r="A245" s="67" t="s">
        <v>842</v>
      </c>
      <c r="B245" s="67" t="s">
        <v>179</v>
      </c>
      <c r="C245" s="67" t="s">
        <v>811</v>
      </c>
      <c r="D245" s="67" t="s">
        <v>843</v>
      </c>
      <c r="E245" s="110">
        <v>415</v>
      </c>
    </row>
    <row r="246" spans="1:5" ht="15" x14ac:dyDescent="0.25">
      <c r="A246" s="67" t="s">
        <v>851</v>
      </c>
      <c r="B246" s="67" t="s">
        <v>179</v>
      </c>
      <c r="C246" s="67" t="s">
        <v>811</v>
      </c>
      <c r="D246" s="67" t="s">
        <v>852</v>
      </c>
      <c r="E246" s="110">
        <v>124</v>
      </c>
    </row>
    <row r="247" spans="1:5" ht="15" x14ac:dyDescent="0.25">
      <c r="A247" s="67" t="s">
        <v>858</v>
      </c>
      <c r="B247" s="67" t="s">
        <v>179</v>
      </c>
      <c r="C247" s="67" t="s">
        <v>811</v>
      </c>
      <c r="D247" s="67" t="s">
        <v>859</v>
      </c>
      <c r="E247" s="110">
        <v>147</v>
      </c>
    </row>
    <row r="248" spans="1:5" ht="15" x14ac:dyDescent="0.25">
      <c r="A248" s="67" t="s">
        <v>860</v>
      </c>
      <c r="B248" s="67" t="s">
        <v>179</v>
      </c>
      <c r="C248" s="67" t="s">
        <v>811</v>
      </c>
      <c r="D248" s="67" t="s">
        <v>861</v>
      </c>
      <c r="E248" s="110">
        <v>729</v>
      </c>
    </row>
    <row r="249" spans="1:5" ht="15" x14ac:dyDescent="0.25">
      <c r="A249" s="67" t="s">
        <v>807</v>
      </c>
      <c r="B249" s="67" t="s">
        <v>179</v>
      </c>
      <c r="C249" s="67" t="s">
        <v>808</v>
      </c>
      <c r="D249" s="67" t="s">
        <v>809</v>
      </c>
      <c r="E249" s="110">
        <v>986</v>
      </c>
    </row>
    <row r="250" spans="1:5" ht="15" x14ac:dyDescent="0.25">
      <c r="A250" s="67" t="s">
        <v>799</v>
      </c>
      <c r="B250" s="67" t="s">
        <v>179</v>
      </c>
      <c r="C250" s="67" t="s">
        <v>800</v>
      </c>
      <c r="D250" s="67" t="s">
        <v>801</v>
      </c>
      <c r="E250" s="110">
        <v>6</v>
      </c>
    </row>
    <row r="251" spans="1:5" ht="15" x14ac:dyDescent="0.25">
      <c r="A251" s="67" t="s">
        <v>805</v>
      </c>
      <c r="B251" s="67" t="s">
        <v>179</v>
      </c>
      <c r="C251" s="67" t="s">
        <v>800</v>
      </c>
      <c r="D251" s="67" t="s">
        <v>806</v>
      </c>
      <c r="E251" s="110">
        <v>234</v>
      </c>
    </row>
    <row r="252" spans="1:5" ht="15" x14ac:dyDescent="0.25">
      <c r="A252" s="67" t="s">
        <v>815</v>
      </c>
      <c r="B252" s="67" t="s">
        <v>179</v>
      </c>
      <c r="C252" s="67" t="s">
        <v>800</v>
      </c>
      <c r="D252" s="67" t="s">
        <v>816</v>
      </c>
      <c r="E252" s="110">
        <v>92</v>
      </c>
    </row>
    <row r="253" spans="1:5" ht="15" x14ac:dyDescent="0.25">
      <c r="A253" s="67" t="s">
        <v>817</v>
      </c>
      <c r="B253" s="67" t="s">
        <v>179</v>
      </c>
      <c r="C253" s="67" t="s">
        <v>800</v>
      </c>
      <c r="D253" s="67" t="s">
        <v>818</v>
      </c>
      <c r="E253" s="110">
        <v>21</v>
      </c>
    </row>
    <row r="254" spans="1:5" ht="15" x14ac:dyDescent="0.25">
      <c r="A254" s="67" t="s">
        <v>846</v>
      </c>
      <c r="B254" s="67" t="s">
        <v>179</v>
      </c>
      <c r="C254" s="67" t="s">
        <v>800</v>
      </c>
      <c r="D254" s="67" t="s">
        <v>847</v>
      </c>
      <c r="E254" s="110">
        <v>68</v>
      </c>
    </row>
    <row r="255" spans="1:5" ht="15" x14ac:dyDescent="0.25">
      <c r="A255" s="67" t="s">
        <v>853</v>
      </c>
      <c r="B255" s="67" t="s">
        <v>179</v>
      </c>
      <c r="C255" s="67" t="s">
        <v>800</v>
      </c>
      <c r="D255" s="67" t="s">
        <v>854</v>
      </c>
      <c r="E255" s="110">
        <v>54</v>
      </c>
    </row>
    <row r="256" spans="1:5" ht="15" x14ac:dyDescent="0.25">
      <c r="A256" s="67" t="s">
        <v>819</v>
      </c>
      <c r="B256" s="67" t="s">
        <v>179</v>
      </c>
      <c r="C256" s="67" t="s">
        <v>820</v>
      </c>
      <c r="D256" s="67" t="s">
        <v>821</v>
      </c>
      <c r="E256" s="110">
        <v>238</v>
      </c>
    </row>
    <row r="257" spans="1:5" ht="15" x14ac:dyDescent="0.25">
      <c r="A257" s="67" t="s">
        <v>829</v>
      </c>
      <c r="B257" s="67" t="s">
        <v>179</v>
      </c>
      <c r="C257" s="67" t="s">
        <v>830</v>
      </c>
      <c r="D257" s="67" t="s">
        <v>831</v>
      </c>
      <c r="E257" s="110">
        <v>66</v>
      </c>
    </row>
    <row r="258" spans="1:5" ht="15" x14ac:dyDescent="0.25">
      <c r="A258" s="67" t="s">
        <v>822</v>
      </c>
      <c r="B258" s="67" t="s">
        <v>179</v>
      </c>
      <c r="C258" s="67" t="s">
        <v>823</v>
      </c>
      <c r="D258" s="67" t="s">
        <v>824</v>
      </c>
      <c r="E258" s="110">
        <v>233</v>
      </c>
    </row>
    <row r="259" spans="1:5" ht="15" x14ac:dyDescent="0.25">
      <c r="A259" s="67" t="s">
        <v>835</v>
      </c>
      <c r="B259" s="67" t="s">
        <v>179</v>
      </c>
      <c r="C259" s="67" t="s">
        <v>823</v>
      </c>
      <c r="D259" s="67" t="s">
        <v>836</v>
      </c>
      <c r="E259" s="110">
        <v>78</v>
      </c>
    </row>
    <row r="260" spans="1:5" ht="15" x14ac:dyDescent="0.25">
      <c r="A260" s="67" t="s">
        <v>837</v>
      </c>
      <c r="B260" s="67" t="s">
        <v>179</v>
      </c>
      <c r="C260" s="67" t="s">
        <v>823</v>
      </c>
      <c r="D260" s="67" t="s">
        <v>838</v>
      </c>
      <c r="E260" s="110">
        <v>229</v>
      </c>
    </row>
    <row r="261" spans="1:5" ht="15" x14ac:dyDescent="0.25">
      <c r="A261" s="67" t="s">
        <v>844</v>
      </c>
      <c r="B261" s="67" t="s">
        <v>179</v>
      </c>
      <c r="C261" s="67" t="s">
        <v>823</v>
      </c>
      <c r="D261" s="67" t="s">
        <v>845</v>
      </c>
      <c r="E261" s="110">
        <v>65</v>
      </c>
    </row>
    <row r="262" spans="1:5" ht="15" x14ac:dyDescent="0.25">
      <c r="A262" s="67" t="s">
        <v>839</v>
      </c>
      <c r="B262" s="67" t="s">
        <v>179</v>
      </c>
      <c r="C262" s="67" t="s">
        <v>840</v>
      </c>
      <c r="D262" s="67" t="s">
        <v>841</v>
      </c>
      <c r="E262" s="110">
        <v>37</v>
      </c>
    </row>
    <row r="263" spans="1:5" ht="15" x14ac:dyDescent="0.25">
      <c r="A263" s="67" t="s">
        <v>848</v>
      </c>
      <c r="B263" s="67" t="s">
        <v>179</v>
      </c>
      <c r="C263" s="67" t="s">
        <v>849</v>
      </c>
      <c r="D263" s="67" t="s">
        <v>850</v>
      </c>
      <c r="E263" s="110">
        <v>53</v>
      </c>
    </row>
    <row r="264" spans="1:5" ht="15" x14ac:dyDescent="0.25">
      <c r="A264" s="67" t="s">
        <v>855</v>
      </c>
      <c r="B264" s="67" t="s">
        <v>179</v>
      </c>
      <c r="C264" s="67" t="s">
        <v>856</v>
      </c>
      <c r="D264" s="67" t="s">
        <v>857</v>
      </c>
      <c r="E264" s="110">
        <v>11</v>
      </c>
    </row>
    <row r="265" spans="1:5" ht="15" x14ac:dyDescent="0.25">
      <c r="A265" s="67" t="s">
        <v>862</v>
      </c>
      <c r="B265" s="67" t="s">
        <v>179</v>
      </c>
      <c r="C265" s="67" t="s">
        <v>863</v>
      </c>
      <c r="D265" s="67" t="s">
        <v>864</v>
      </c>
      <c r="E265" s="110">
        <v>1291</v>
      </c>
    </row>
    <row r="266" spans="1:5" ht="15" x14ac:dyDescent="0.25">
      <c r="A266" s="67" t="s">
        <v>865</v>
      </c>
      <c r="B266" s="67" t="s">
        <v>175</v>
      </c>
      <c r="C266" s="67" t="s">
        <v>866</v>
      </c>
      <c r="D266" s="67" t="s">
        <v>867</v>
      </c>
      <c r="E266" s="110">
        <v>13</v>
      </c>
    </row>
    <row r="267" spans="1:5" ht="15" x14ac:dyDescent="0.25">
      <c r="A267" s="67" t="s">
        <v>915</v>
      </c>
      <c r="B267" s="67" t="s">
        <v>175</v>
      </c>
      <c r="C267" s="67" t="s">
        <v>916</v>
      </c>
      <c r="D267" s="67" t="s">
        <v>917</v>
      </c>
      <c r="E267" s="110">
        <v>5</v>
      </c>
    </row>
    <row r="268" spans="1:5" ht="15" x14ac:dyDescent="0.25">
      <c r="A268" s="67" t="s">
        <v>930</v>
      </c>
      <c r="B268" s="67" t="s">
        <v>175</v>
      </c>
      <c r="C268" s="67" t="s">
        <v>931</v>
      </c>
      <c r="D268" s="67" t="s">
        <v>932</v>
      </c>
      <c r="E268" s="110">
        <v>4</v>
      </c>
    </row>
    <row r="269" spans="1:5" ht="15" x14ac:dyDescent="0.25">
      <c r="A269" s="67" t="s">
        <v>882</v>
      </c>
      <c r="B269" s="67" t="s">
        <v>175</v>
      </c>
      <c r="C269" s="67" t="s">
        <v>883</v>
      </c>
      <c r="D269" s="67" t="s">
        <v>884</v>
      </c>
      <c r="E269" s="110">
        <v>262</v>
      </c>
    </row>
    <row r="270" spans="1:5" ht="15" x14ac:dyDescent="0.25">
      <c r="A270" s="67" t="s">
        <v>874</v>
      </c>
      <c r="B270" s="67" t="s">
        <v>175</v>
      </c>
      <c r="C270" s="67" t="s">
        <v>875</v>
      </c>
      <c r="D270" s="67" t="s">
        <v>876</v>
      </c>
      <c r="E270" s="110">
        <v>10</v>
      </c>
    </row>
    <row r="271" spans="1:5" ht="15" x14ac:dyDescent="0.25">
      <c r="A271" s="67" t="s">
        <v>877</v>
      </c>
      <c r="B271" s="67" t="s">
        <v>175</v>
      </c>
      <c r="C271" s="67" t="s">
        <v>878</v>
      </c>
      <c r="D271" s="67" t="s">
        <v>879</v>
      </c>
      <c r="E271" s="110">
        <v>10</v>
      </c>
    </row>
    <row r="272" spans="1:5" ht="15" x14ac:dyDescent="0.25">
      <c r="A272" s="67" t="s">
        <v>900</v>
      </c>
      <c r="B272" s="67" t="s">
        <v>175</v>
      </c>
      <c r="C272" s="67" t="s">
        <v>901</v>
      </c>
      <c r="D272" s="67" t="s">
        <v>902</v>
      </c>
      <c r="E272" s="110">
        <v>7</v>
      </c>
    </row>
    <row r="273" spans="1:5" ht="15" x14ac:dyDescent="0.25">
      <c r="A273" s="67" t="s">
        <v>903</v>
      </c>
      <c r="B273" s="67" t="s">
        <v>175</v>
      </c>
      <c r="C273" s="67" t="s">
        <v>904</v>
      </c>
      <c r="D273" s="67" t="s">
        <v>905</v>
      </c>
      <c r="E273" s="110">
        <v>431</v>
      </c>
    </row>
    <row r="274" spans="1:5" ht="15" x14ac:dyDescent="0.25">
      <c r="A274" s="67" t="s">
        <v>906</v>
      </c>
      <c r="B274" s="67" t="s">
        <v>175</v>
      </c>
      <c r="C274" s="67" t="s">
        <v>907</v>
      </c>
      <c r="D274" s="67" t="s">
        <v>908</v>
      </c>
      <c r="E274" s="110">
        <v>14</v>
      </c>
    </row>
    <row r="275" spans="1:5" ht="15" x14ac:dyDescent="0.25">
      <c r="A275" s="67" t="s">
        <v>871</v>
      </c>
      <c r="B275" s="67" t="s">
        <v>175</v>
      </c>
      <c r="C275" s="67" t="s">
        <v>872</v>
      </c>
      <c r="D275" s="67" t="s">
        <v>873</v>
      </c>
      <c r="E275" s="110">
        <v>4</v>
      </c>
    </row>
    <row r="276" spans="1:5" ht="15" x14ac:dyDescent="0.25">
      <c r="A276" s="67" t="s">
        <v>880</v>
      </c>
      <c r="B276" s="67" t="s">
        <v>175</v>
      </c>
      <c r="C276" s="67" t="s">
        <v>872</v>
      </c>
      <c r="D276" s="67" t="s">
        <v>881</v>
      </c>
      <c r="E276" s="110">
        <v>55</v>
      </c>
    </row>
    <row r="277" spans="1:5" ht="15" x14ac:dyDescent="0.25">
      <c r="A277" s="67" t="s">
        <v>885</v>
      </c>
      <c r="B277" s="67" t="s">
        <v>175</v>
      </c>
      <c r="C277" s="67" t="s">
        <v>872</v>
      </c>
      <c r="D277" s="67" t="s">
        <v>886</v>
      </c>
      <c r="E277" s="110">
        <v>15</v>
      </c>
    </row>
    <row r="278" spans="1:5" ht="15" x14ac:dyDescent="0.25">
      <c r="A278" s="67" t="s">
        <v>889</v>
      </c>
      <c r="B278" s="67" t="s">
        <v>175</v>
      </c>
      <c r="C278" s="67" t="s">
        <v>872</v>
      </c>
      <c r="D278" s="67" t="s">
        <v>890</v>
      </c>
      <c r="E278" s="110">
        <v>13</v>
      </c>
    </row>
    <row r="279" spans="1:5" ht="15" x14ac:dyDescent="0.25">
      <c r="A279" s="67" t="s">
        <v>909</v>
      </c>
      <c r="B279" s="67" t="s">
        <v>175</v>
      </c>
      <c r="C279" s="67" t="s">
        <v>872</v>
      </c>
      <c r="D279" s="67" t="s">
        <v>910</v>
      </c>
      <c r="E279" s="110">
        <v>23</v>
      </c>
    </row>
    <row r="280" spans="1:5" ht="15" x14ac:dyDescent="0.25">
      <c r="A280" s="67" t="s">
        <v>911</v>
      </c>
      <c r="B280" s="67" t="s">
        <v>175</v>
      </c>
      <c r="C280" s="67" t="s">
        <v>872</v>
      </c>
      <c r="D280" s="67" t="s">
        <v>912</v>
      </c>
      <c r="E280" s="110">
        <v>43</v>
      </c>
    </row>
    <row r="281" spans="1:5" ht="15" x14ac:dyDescent="0.25">
      <c r="A281" s="67" t="s">
        <v>913</v>
      </c>
      <c r="B281" s="67" t="s">
        <v>175</v>
      </c>
      <c r="C281" s="67" t="s">
        <v>872</v>
      </c>
      <c r="D281" s="67" t="s">
        <v>914</v>
      </c>
      <c r="E281" s="110">
        <v>117</v>
      </c>
    </row>
    <row r="282" spans="1:5" ht="15" x14ac:dyDescent="0.25">
      <c r="A282" s="67" t="s">
        <v>920</v>
      </c>
      <c r="B282" s="67" t="s">
        <v>175</v>
      </c>
      <c r="C282" s="67" t="s">
        <v>872</v>
      </c>
      <c r="D282" s="67" t="s">
        <v>921</v>
      </c>
      <c r="E282" s="110">
        <v>3</v>
      </c>
    </row>
    <row r="283" spans="1:5" ht="15" x14ac:dyDescent="0.25">
      <c r="A283" s="67" t="s">
        <v>922</v>
      </c>
      <c r="B283" s="67" t="s">
        <v>175</v>
      </c>
      <c r="C283" s="67" t="s">
        <v>923</v>
      </c>
      <c r="D283" s="67" t="s">
        <v>924</v>
      </c>
      <c r="E283" s="110">
        <v>27</v>
      </c>
    </row>
    <row r="284" spans="1:5" ht="15" x14ac:dyDescent="0.25">
      <c r="A284" s="67" t="s">
        <v>925</v>
      </c>
      <c r="B284" s="67" t="s">
        <v>175</v>
      </c>
      <c r="C284" s="67" t="s">
        <v>926</v>
      </c>
      <c r="D284" s="67" t="s">
        <v>927</v>
      </c>
      <c r="E284" s="110">
        <v>5</v>
      </c>
    </row>
    <row r="285" spans="1:5" ht="15" x14ac:dyDescent="0.25">
      <c r="A285" s="67" t="s">
        <v>891</v>
      </c>
      <c r="B285" s="67" t="s">
        <v>175</v>
      </c>
      <c r="C285" s="67" t="s">
        <v>892</v>
      </c>
      <c r="D285" s="67" t="s">
        <v>893</v>
      </c>
      <c r="E285" s="110">
        <v>27</v>
      </c>
    </row>
    <row r="286" spans="1:5" ht="15" x14ac:dyDescent="0.25">
      <c r="A286" s="67" t="s">
        <v>894</v>
      </c>
      <c r="B286" s="67" t="s">
        <v>175</v>
      </c>
      <c r="C286" s="67" t="s">
        <v>892</v>
      </c>
      <c r="D286" s="67" t="s">
        <v>895</v>
      </c>
      <c r="E286" s="110">
        <v>2</v>
      </c>
    </row>
    <row r="287" spans="1:5" ht="15" x14ac:dyDescent="0.25">
      <c r="A287" s="67" t="s">
        <v>898</v>
      </c>
      <c r="B287" s="67" t="s">
        <v>175</v>
      </c>
      <c r="C287" s="67" t="s">
        <v>892</v>
      </c>
      <c r="D287" s="67" t="s">
        <v>899</v>
      </c>
      <c r="E287" s="110">
        <v>26</v>
      </c>
    </row>
    <row r="288" spans="1:5" ht="15" x14ac:dyDescent="0.25">
      <c r="A288" s="67" t="s">
        <v>918</v>
      </c>
      <c r="B288" s="67" t="s">
        <v>175</v>
      </c>
      <c r="C288" s="67" t="s">
        <v>892</v>
      </c>
      <c r="D288" s="67" t="s">
        <v>919</v>
      </c>
      <c r="E288" s="110">
        <v>81</v>
      </c>
    </row>
    <row r="289" spans="1:5" ht="15" x14ac:dyDescent="0.25">
      <c r="A289" s="67" t="s">
        <v>928</v>
      </c>
      <c r="B289" s="67" t="s">
        <v>175</v>
      </c>
      <c r="C289" s="67" t="s">
        <v>892</v>
      </c>
      <c r="D289" s="67" t="s">
        <v>929</v>
      </c>
      <c r="E289" s="110">
        <v>38</v>
      </c>
    </row>
    <row r="290" spans="1:5" ht="15" x14ac:dyDescent="0.25">
      <c r="A290" s="67" t="s">
        <v>868</v>
      </c>
      <c r="B290" s="67" t="s">
        <v>175</v>
      </c>
      <c r="C290" s="67" t="s">
        <v>869</v>
      </c>
      <c r="D290" s="67" t="s">
        <v>870</v>
      </c>
      <c r="E290" s="110">
        <v>14</v>
      </c>
    </row>
    <row r="291" spans="1:5" ht="15" x14ac:dyDescent="0.25">
      <c r="A291" s="67" t="s">
        <v>887</v>
      </c>
      <c r="B291" s="67" t="s">
        <v>175</v>
      </c>
      <c r="C291" s="67" t="s">
        <v>869</v>
      </c>
      <c r="D291" s="67" t="s">
        <v>888</v>
      </c>
      <c r="E291" s="110">
        <v>46</v>
      </c>
    </row>
    <row r="292" spans="1:5" ht="15" x14ac:dyDescent="0.25">
      <c r="A292" s="67" t="s">
        <v>896</v>
      </c>
      <c r="B292" s="67" t="s">
        <v>175</v>
      </c>
      <c r="C292" s="67" t="s">
        <v>869</v>
      </c>
      <c r="D292" s="67" t="s">
        <v>897</v>
      </c>
      <c r="E292" s="110">
        <v>8</v>
      </c>
    </row>
    <row r="293" spans="1:5" ht="15" x14ac:dyDescent="0.25">
      <c r="A293" s="67" t="s">
        <v>933</v>
      </c>
      <c r="B293" s="67" t="s">
        <v>175</v>
      </c>
      <c r="C293" s="67" t="s">
        <v>869</v>
      </c>
      <c r="D293" s="67" t="s">
        <v>934</v>
      </c>
      <c r="E293" s="110">
        <v>18</v>
      </c>
    </row>
    <row r="294" spans="1:5" ht="15" x14ac:dyDescent="0.25">
      <c r="A294" s="67" t="s">
        <v>935</v>
      </c>
      <c r="B294" s="67" t="s">
        <v>175</v>
      </c>
      <c r="C294" s="67" t="s">
        <v>869</v>
      </c>
      <c r="D294" s="67" t="s">
        <v>936</v>
      </c>
      <c r="E294" s="110">
        <v>72</v>
      </c>
    </row>
    <row r="295" spans="1:5" ht="15" x14ac:dyDescent="0.25">
      <c r="A295" s="67" t="s">
        <v>937</v>
      </c>
      <c r="B295" s="67" t="s">
        <v>175</v>
      </c>
      <c r="C295" s="67" t="s">
        <v>869</v>
      </c>
      <c r="D295" s="67" t="s">
        <v>938</v>
      </c>
      <c r="E295" s="110">
        <v>9</v>
      </c>
    </row>
    <row r="296" spans="1:5" ht="15" x14ac:dyDescent="0.25">
      <c r="A296" s="67" t="s">
        <v>939</v>
      </c>
      <c r="B296" s="67" t="s">
        <v>173</v>
      </c>
      <c r="C296" s="67" t="s">
        <v>941</v>
      </c>
      <c r="D296" s="67" t="s">
        <v>942</v>
      </c>
      <c r="E296" s="110">
        <v>25</v>
      </c>
    </row>
    <row r="297" spans="1:5" ht="15" x14ac:dyDescent="0.25">
      <c r="A297" s="67" t="s">
        <v>943</v>
      </c>
      <c r="B297" s="67" t="s">
        <v>173</v>
      </c>
      <c r="C297" s="67" t="s">
        <v>944</v>
      </c>
      <c r="D297" s="67" t="s">
        <v>945</v>
      </c>
      <c r="E297" s="110">
        <v>195</v>
      </c>
    </row>
    <row r="298" spans="1:5" ht="15" x14ac:dyDescent="0.25">
      <c r="A298" s="67" t="s">
        <v>946</v>
      </c>
      <c r="B298" s="67" t="s">
        <v>173</v>
      </c>
      <c r="C298" s="67" t="s">
        <v>947</v>
      </c>
      <c r="D298" s="67" t="s">
        <v>948</v>
      </c>
      <c r="E298" s="110">
        <v>34</v>
      </c>
    </row>
    <row r="299" spans="1:5" ht="15" x14ac:dyDescent="0.25">
      <c r="A299" s="67" t="s">
        <v>962</v>
      </c>
      <c r="B299" s="67" t="s">
        <v>173</v>
      </c>
      <c r="C299" s="67" t="s">
        <v>963</v>
      </c>
      <c r="D299" s="67" t="s">
        <v>964</v>
      </c>
      <c r="E299" s="110">
        <v>2</v>
      </c>
    </row>
    <row r="300" spans="1:5" ht="15" x14ac:dyDescent="0.25">
      <c r="A300" s="67" t="s">
        <v>952</v>
      </c>
      <c r="B300" s="67" t="s">
        <v>173</v>
      </c>
      <c r="C300" s="67" t="s">
        <v>953</v>
      </c>
      <c r="D300" s="67" t="s">
        <v>954</v>
      </c>
      <c r="E300" s="110">
        <v>51</v>
      </c>
    </row>
    <row r="301" spans="1:5" ht="15" x14ac:dyDescent="0.25">
      <c r="A301" s="67" t="s">
        <v>955</v>
      </c>
      <c r="B301" s="67" t="s">
        <v>173</v>
      </c>
      <c r="C301" s="67" t="s">
        <v>956</v>
      </c>
      <c r="D301" s="67" t="s">
        <v>957</v>
      </c>
      <c r="E301" s="110">
        <v>342</v>
      </c>
    </row>
    <row r="302" spans="1:5" ht="15" x14ac:dyDescent="0.25">
      <c r="A302" s="67" t="s">
        <v>965</v>
      </c>
      <c r="B302" s="67" t="s">
        <v>173</v>
      </c>
      <c r="C302" s="67" t="s">
        <v>966</v>
      </c>
      <c r="D302" s="67" t="s">
        <v>967</v>
      </c>
      <c r="E302" s="110">
        <v>22</v>
      </c>
    </row>
    <row r="303" spans="1:5" ht="15" x14ac:dyDescent="0.25">
      <c r="A303" s="67" t="s">
        <v>968</v>
      </c>
      <c r="B303" s="67" t="s">
        <v>173</v>
      </c>
      <c r="C303" s="67" t="s">
        <v>969</v>
      </c>
      <c r="D303" s="67" t="s">
        <v>970</v>
      </c>
      <c r="E303" s="110">
        <v>58</v>
      </c>
    </row>
    <row r="304" spans="1:5" ht="15" x14ac:dyDescent="0.25">
      <c r="A304" s="67" t="s">
        <v>971</v>
      </c>
      <c r="B304" s="67" t="s">
        <v>173</v>
      </c>
      <c r="C304" s="67" t="s">
        <v>972</v>
      </c>
      <c r="D304" s="67" t="s">
        <v>973</v>
      </c>
      <c r="E304" s="110">
        <v>10</v>
      </c>
    </row>
    <row r="305" spans="1:5" ht="15" x14ac:dyDescent="0.25">
      <c r="A305" s="67" t="s">
        <v>974</v>
      </c>
      <c r="B305" s="67" t="s">
        <v>173</v>
      </c>
      <c r="C305" s="67" t="s">
        <v>975</v>
      </c>
      <c r="D305" s="67" t="s">
        <v>976</v>
      </c>
      <c r="E305" s="110">
        <v>46</v>
      </c>
    </row>
    <row r="306" spans="1:5" ht="15" x14ac:dyDescent="0.25">
      <c r="A306" s="67" t="s">
        <v>949</v>
      </c>
      <c r="B306" s="67" t="s">
        <v>173</v>
      </c>
      <c r="C306" s="67" t="s">
        <v>950</v>
      </c>
      <c r="D306" s="67" t="s">
        <v>951</v>
      </c>
      <c r="E306" s="110">
        <v>165</v>
      </c>
    </row>
    <row r="307" spans="1:5" ht="15" x14ac:dyDescent="0.25">
      <c r="A307" s="67" t="s">
        <v>958</v>
      </c>
      <c r="B307" s="67" t="s">
        <v>173</v>
      </c>
      <c r="C307" s="67" t="s">
        <v>950</v>
      </c>
      <c r="D307" s="67" t="s">
        <v>959</v>
      </c>
      <c r="E307" s="110">
        <v>206</v>
      </c>
    </row>
    <row r="308" spans="1:5" ht="15" x14ac:dyDescent="0.25">
      <c r="A308" s="67" t="s">
        <v>960</v>
      </c>
      <c r="B308" s="67" t="s">
        <v>173</v>
      </c>
      <c r="C308" s="67" t="s">
        <v>950</v>
      </c>
      <c r="D308" s="67" t="s">
        <v>961</v>
      </c>
      <c r="E308" s="110">
        <v>169</v>
      </c>
    </row>
    <row r="309" spans="1:5" ht="15" x14ac:dyDescent="0.25">
      <c r="A309" s="67" t="s">
        <v>977</v>
      </c>
      <c r="B309" s="67" t="s">
        <v>173</v>
      </c>
      <c r="C309" s="67" t="s">
        <v>950</v>
      </c>
      <c r="D309" s="67" t="s">
        <v>978</v>
      </c>
      <c r="E309" s="110">
        <v>160</v>
      </c>
    </row>
    <row r="310" spans="1:5" ht="15" x14ac:dyDescent="0.25">
      <c r="A310" s="67" t="s">
        <v>982</v>
      </c>
      <c r="B310" s="67" t="s">
        <v>173</v>
      </c>
      <c r="C310" s="67" t="s">
        <v>950</v>
      </c>
      <c r="D310" s="67" t="s">
        <v>983</v>
      </c>
      <c r="E310" s="110">
        <v>515</v>
      </c>
    </row>
    <row r="311" spans="1:5" ht="15" x14ac:dyDescent="0.25">
      <c r="A311" s="67" t="s">
        <v>984</v>
      </c>
      <c r="B311" s="67" t="s">
        <v>173</v>
      </c>
      <c r="C311" s="67" t="s">
        <v>950</v>
      </c>
      <c r="D311" s="67" t="s">
        <v>985</v>
      </c>
      <c r="E311" s="110">
        <v>471</v>
      </c>
    </row>
    <row r="312" spans="1:5" ht="15" x14ac:dyDescent="0.25">
      <c r="A312" s="67" t="s">
        <v>986</v>
      </c>
      <c r="B312" s="67" t="s">
        <v>173</v>
      </c>
      <c r="C312" s="67" t="s">
        <v>950</v>
      </c>
      <c r="D312" s="67" t="s">
        <v>987</v>
      </c>
      <c r="E312" s="110">
        <v>45</v>
      </c>
    </row>
    <row r="313" spans="1:5" ht="15" x14ac:dyDescent="0.25">
      <c r="A313" s="67" t="s">
        <v>979</v>
      </c>
      <c r="B313" s="67" t="s">
        <v>173</v>
      </c>
      <c r="C313" s="67" t="s">
        <v>980</v>
      </c>
      <c r="D313" s="67" t="s">
        <v>981</v>
      </c>
      <c r="E313" s="110">
        <v>37</v>
      </c>
    </row>
    <row r="314" spans="1:5" ht="15" x14ac:dyDescent="0.25">
      <c r="A314" s="67" t="s">
        <v>988</v>
      </c>
      <c r="B314" s="67" t="s">
        <v>173</v>
      </c>
      <c r="C314" s="67" t="s">
        <v>989</v>
      </c>
      <c r="D314" s="67" t="s">
        <v>990</v>
      </c>
      <c r="E314" s="110">
        <v>46</v>
      </c>
    </row>
    <row r="315" spans="1:5" ht="15" x14ac:dyDescent="0.25">
      <c r="A315" s="67" t="s">
        <v>991</v>
      </c>
      <c r="B315" s="67" t="s">
        <v>173</v>
      </c>
      <c r="C315" s="67" t="s">
        <v>992</v>
      </c>
      <c r="D315" s="67" t="s">
        <v>993</v>
      </c>
      <c r="E315" s="110">
        <v>24</v>
      </c>
    </row>
    <row r="316" spans="1:5" ht="15" x14ac:dyDescent="0.25">
      <c r="A316" s="67" t="s">
        <v>994</v>
      </c>
      <c r="B316" s="67" t="s">
        <v>173</v>
      </c>
      <c r="C316" s="67" t="s">
        <v>995</v>
      </c>
      <c r="D316" s="67" t="s">
        <v>996</v>
      </c>
      <c r="E316" s="110">
        <v>21</v>
      </c>
    </row>
    <row r="317" spans="1:5" ht="15" x14ac:dyDescent="0.25">
      <c r="A317" s="67"/>
      <c r="B317" s="67" t="s">
        <v>257</v>
      </c>
      <c r="C317" s="67"/>
      <c r="D317" s="67"/>
      <c r="E317" s="76">
        <f>SUBTOTAL(109,Scheduled_Monuments_by_Local_Authority[Scheduled Monuments])</f>
        <v>19923</v>
      </c>
    </row>
    <row r="318" spans="1:5" ht="15" x14ac:dyDescent="0.25">
      <c r="A318" s="67"/>
      <c r="B318" s="67"/>
      <c r="C318" s="67"/>
      <c r="D318" s="67"/>
      <c r="E318" s="67"/>
    </row>
    <row r="319" spans="1:5" s="7" customFormat="1" ht="18.75" x14ac:dyDescent="0.3">
      <c r="A319" s="54"/>
      <c r="B319" s="54" t="s">
        <v>10747</v>
      </c>
      <c r="C319" s="54"/>
      <c r="D319" s="54"/>
      <c r="E319" s="54"/>
    </row>
    <row r="320" spans="1:5" ht="15" x14ac:dyDescent="0.25">
      <c r="A320" s="67"/>
      <c r="B320" s="67" t="s">
        <v>998</v>
      </c>
      <c r="C320" s="67" t="s">
        <v>999</v>
      </c>
      <c r="D320" s="67" t="s">
        <v>1000</v>
      </c>
      <c r="E320" s="67" t="s">
        <v>10746</v>
      </c>
    </row>
    <row r="321" spans="1:5" ht="15" x14ac:dyDescent="0.25">
      <c r="A321" s="67"/>
      <c r="B321" s="67" t="s">
        <v>10748</v>
      </c>
      <c r="C321" s="67"/>
      <c r="D321" s="67" t="s">
        <v>1002</v>
      </c>
      <c r="E321" s="70">
        <v>1082</v>
      </c>
    </row>
    <row r="322" spans="1:5" ht="15" x14ac:dyDescent="0.25">
      <c r="A322" s="67"/>
      <c r="B322" s="67" t="s">
        <v>10748</v>
      </c>
      <c r="C322" s="67"/>
      <c r="D322" s="67" t="s">
        <v>1003</v>
      </c>
      <c r="E322" s="70">
        <v>202</v>
      </c>
    </row>
    <row r="323" spans="1:5" ht="15" x14ac:dyDescent="0.25">
      <c r="A323" s="67"/>
      <c r="B323" s="67" t="s">
        <v>10748</v>
      </c>
      <c r="C323" s="67"/>
      <c r="D323" s="67" t="s">
        <v>1004</v>
      </c>
      <c r="E323" s="70">
        <v>287</v>
      </c>
    </row>
    <row r="324" spans="1:5" ht="15" x14ac:dyDescent="0.25">
      <c r="A324" s="67"/>
      <c r="B324" s="67" t="s">
        <v>10748</v>
      </c>
      <c r="C324" s="67"/>
      <c r="D324" s="67" t="s">
        <v>724</v>
      </c>
      <c r="E324" s="70">
        <v>186</v>
      </c>
    </row>
    <row r="325" spans="1:5" ht="15" x14ac:dyDescent="0.25">
      <c r="A325" s="67"/>
      <c r="B325" s="67" t="s">
        <v>10748</v>
      </c>
      <c r="C325" s="67"/>
      <c r="D325" s="67" t="s">
        <v>1005</v>
      </c>
      <c r="E325" s="70">
        <v>844</v>
      </c>
    </row>
    <row r="326" spans="1:5" ht="15" x14ac:dyDescent="0.25">
      <c r="A326" s="67"/>
      <c r="B326" s="67" t="s">
        <v>10748</v>
      </c>
      <c r="C326" s="67"/>
      <c r="D326" s="67" t="s">
        <v>529</v>
      </c>
      <c r="E326" s="70">
        <v>425</v>
      </c>
    </row>
    <row r="327" spans="1:5" ht="15" x14ac:dyDescent="0.25">
      <c r="A327" s="67"/>
      <c r="B327" s="67" t="s">
        <v>10748</v>
      </c>
      <c r="C327" s="67"/>
      <c r="D327" s="67" t="s">
        <v>1006</v>
      </c>
      <c r="E327" s="70">
        <v>473</v>
      </c>
    </row>
    <row r="328" spans="1:5" ht="15" x14ac:dyDescent="0.25">
      <c r="A328" s="67"/>
      <c r="B328" s="67" t="s">
        <v>10748</v>
      </c>
      <c r="C328" s="67"/>
      <c r="D328" s="67" t="s">
        <v>1007</v>
      </c>
      <c r="E328" s="70">
        <v>575</v>
      </c>
    </row>
    <row r="329" spans="1:5" ht="15" x14ac:dyDescent="0.25">
      <c r="A329" s="67"/>
      <c r="B329" s="67" t="s">
        <v>10748</v>
      </c>
      <c r="C329" s="67"/>
      <c r="D329" s="67" t="s">
        <v>1008</v>
      </c>
      <c r="E329" s="70">
        <v>16</v>
      </c>
    </row>
    <row r="330" spans="1:5" ht="15" x14ac:dyDescent="0.25">
      <c r="A330" s="67"/>
      <c r="B330" s="67" t="s">
        <v>10748</v>
      </c>
      <c r="C330" s="67"/>
      <c r="D330" s="67" t="s">
        <v>1009</v>
      </c>
      <c r="E330" s="70">
        <v>292</v>
      </c>
    </row>
    <row r="331" spans="1:5" ht="15" x14ac:dyDescent="0.25">
      <c r="A331" s="67"/>
      <c r="B331" s="67" t="s">
        <v>257</v>
      </c>
      <c r="C331" s="67"/>
      <c r="D331" s="67"/>
      <c r="E331" s="76">
        <f>SUBTOTAL(109,Scheduled_Monuments_by_National_Parks[Scheduled Monuments])</f>
        <v>4382</v>
      </c>
    </row>
    <row r="332" spans="1:5" ht="15" x14ac:dyDescent="0.25">
      <c r="A332" s="67"/>
      <c r="B332" s="67"/>
      <c r="C332" s="67"/>
      <c r="D332" s="67"/>
      <c r="E332" s="67"/>
    </row>
    <row r="333" spans="1:5" s="7" customFormat="1" ht="18.75" x14ac:dyDescent="0.3">
      <c r="A333" s="54"/>
      <c r="B333" s="54" t="s">
        <v>10749</v>
      </c>
      <c r="C333" s="54"/>
      <c r="D333" s="54"/>
      <c r="E333" s="54"/>
    </row>
    <row r="334" spans="1:5" ht="15" x14ac:dyDescent="0.25">
      <c r="A334" s="67"/>
      <c r="B334" s="67" t="s">
        <v>998</v>
      </c>
      <c r="C334" s="67" t="s">
        <v>999</v>
      </c>
      <c r="D334" s="67" t="s">
        <v>1000</v>
      </c>
      <c r="E334" s="67" t="s">
        <v>10746</v>
      </c>
    </row>
    <row r="335" spans="1:5" ht="15" x14ac:dyDescent="0.25">
      <c r="A335" s="67"/>
      <c r="B335" s="67" t="s">
        <v>1011</v>
      </c>
      <c r="C335" s="67"/>
      <c r="D335" s="67" t="s">
        <v>1012</v>
      </c>
      <c r="E335" s="70">
        <v>10</v>
      </c>
    </row>
    <row r="336" spans="1:5" ht="15" x14ac:dyDescent="0.25">
      <c r="A336" s="67"/>
      <c r="B336" s="67" t="s">
        <v>1011</v>
      </c>
      <c r="C336" s="67"/>
      <c r="D336" s="67" t="s">
        <v>1013</v>
      </c>
      <c r="E336" s="70">
        <v>26</v>
      </c>
    </row>
    <row r="337" spans="1:5" ht="15" x14ac:dyDescent="0.25">
      <c r="A337" s="67"/>
      <c r="B337" s="67" t="s">
        <v>1011</v>
      </c>
      <c r="C337" s="67"/>
      <c r="D337" s="67" t="s">
        <v>873</v>
      </c>
      <c r="E337" s="70">
        <v>7</v>
      </c>
    </row>
    <row r="338" spans="1:5" ht="15" x14ac:dyDescent="0.25">
      <c r="A338" s="67"/>
      <c r="B338" s="67" t="s">
        <v>1011</v>
      </c>
      <c r="C338" s="67"/>
      <c r="D338" s="67" t="s">
        <v>1014</v>
      </c>
      <c r="E338" s="70">
        <v>4</v>
      </c>
    </row>
    <row r="339" spans="1:5" ht="15" x14ac:dyDescent="0.25">
      <c r="A339" s="67"/>
      <c r="B339" s="67" t="s">
        <v>1011</v>
      </c>
      <c r="C339" s="67"/>
      <c r="D339" s="67" t="s">
        <v>1015</v>
      </c>
      <c r="E339" s="70">
        <v>113</v>
      </c>
    </row>
    <row r="340" spans="1:5" ht="15" x14ac:dyDescent="0.25">
      <c r="A340" s="67"/>
      <c r="B340" s="67" t="s">
        <v>1011</v>
      </c>
      <c r="C340" s="67"/>
      <c r="D340" s="67" t="s">
        <v>804</v>
      </c>
      <c r="E340" s="70">
        <v>673</v>
      </c>
    </row>
    <row r="341" spans="1:5" ht="15" x14ac:dyDescent="0.25">
      <c r="A341" s="67"/>
      <c r="B341" s="67" t="s">
        <v>1011</v>
      </c>
      <c r="C341" s="67"/>
      <c r="D341" s="67" t="s">
        <v>1016</v>
      </c>
      <c r="E341" s="70">
        <v>441</v>
      </c>
    </row>
    <row r="342" spans="1:5" ht="15" x14ac:dyDescent="0.25">
      <c r="A342" s="67"/>
      <c r="B342" s="67" t="s">
        <v>1011</v>
      </c>
      <c r="C342" s="67"/>
      <c r="D342" s="67" t="s">
        <v>1017</v>
      </c>
      <c r="E342" s="70">
        <v>402</v>
      </c>
    </row>
    <row r="343" spans="1:5" ht="15" x14ac:dyDescent="0.25">
      <c r="A343" s="67"/>
      <c r="B343" s="67" t="s">
        <v>1011</v>
      </c>
      <c r="C343" s="67"/>
      <c r="D343" s="67" t="s">
        <v>1018</v>
      </c>
      <c r="E343" s="70">
        <v>7</v>
      </c>
    </row>
    <row r="344" spans="1:5" ht="15" x14ac:dyDescent="0.25">
      <c r="A344" s="67"/>
      <c r="B344" s="67" t="s">
        <v>1011</v>
      </c>
      <c r="C344" s="67"/>
      <c r="D344" s="67" t="s">
        <v>809</v>
      </c>
      <c r="E344" s="70">
        <v>542</v>
      </c>
    </row>
    <row r="345" spans="1:5" ht="15" x14ac:dyDescent="0.25">
      <c r="A345" s="67"/>
      <c r="B345" s="67" t="s">
        <v>1011</v>
      </c>
      <c r="C345" s="67"/>
      <c r="D345" s="67" t="s">
        <v>812</v>
      </c>
      <c r="E345" s="70">
        <v>59</v>
      </c>
    </row>
    <row r="346" spans="1:5" ht="15" x14ac:dyDescent="0.25">
      <c r="A346" s="67"/>
      <c r="B346" s="67" t="s">
        <v>1011</v>
      </c>
      <c r="C346" s="67"/>
      <c r="D346" s="67" t="s">
        <v>1019</v>
      </c>
      <c r="E346" s="70">
        <v>20</v>
      </c>
    </row>
    <row r="347" spans="1:5" ht="15" x14ac:dyDescent="0.25">
      <c r="A347" s="67"/>
      <c r="B347" s="67" t="s">
        <v>1011</v>
      </c>
      <c r="C347" s="67"/>
      <c r="D347" s="67" t="s">
        <v>1020</v>
      </c>
      <c r="E347" s="70">
        <v>91</v>
      </c>
    </row>
    <row r="348" spans="1:5" ht="15" x14ac:dyDescent="0.25">
      <c r="A348" s="67"/>
      <c r="B348" s="67" t="s">
        <v>1011</v>
      </c>
      <c r="C348" s="67"/>
      <c r="D348" s="67" t="s">
        <v>1021</v>
      </c>
      <c r="E348" s="70">
        <v>79</v>
      </c>
    </row>
    <row r="349" spans="1:5" ht="15" x14ac:dyDescent="0.25">
      <c r="A349" s="67"/>
      <c r="B349" s="67" t="s">
        <v>1011</v>
      </c>
      <c r="C349" s="67"/>
      <c r="D349" s="67" t="s">
        <v>1022</v>
      </c>
      <c r="E349" s="70">
        <v>111</v>
      </c>
    </row>
    <row r="350" spans="1:5" ht="15" x14ac:dyDescent="0.25">
      <c r="A350" s="67"/>
      <c r="B350" s="67" t="s">
        <v>1011</v>
      </c>
      <c r="C350" s="67"/>
      <c r="D350" s="67" t="s">
        <v>1023</v>
      </c>
      <c r="E350" s="70">
        <v>238</v>
      </c>
    </row>
    <row r="351" spans="1:5" ht="15" x14ac:dyDescent="0.25">
      <c r="A351" s="67"/>
      <c r="B351" s="67" t="s">
        <v>1011</v>
      </c>
      <c r="C351" s="67"/>
      <c r="D351" s="67" t="s">
        <v>1024</v>
      </c>
      <c r="E351" s="70">
        <v>102</v>
      </c>
    </row>
    <row r="352" spans="1:5" ht="15" x14ac:dyDescent="0.25">
      <c r="A352" s="67"/>
      <c r="B352" s="67" t="s">
        <v>1011</v>
      </c>
      <c r="C352" s="67"/>
      <c r="D352" s="67" t="s">
        <v>1025</v>
      </c>
      <c r="E352" s="70">
        <v>101</v>
      </c>
    </row>
    <row r="353" spans="1:5" ht="15" x14ac:dyDescent="0.25">
      <c r="A353" s="67"/>
      <c r="B353" s="67" t="s">
        <v>1011</v>
      </c>
      <c r="C353" s="67"/>
      <c r="D353" s="67" t="s">
        <v>888</v>
      </c>
      <c r="E353" s="70">
        <v>11</v>
      </c>
    </row>
    <row r="354" spans="1:5" ht="15" x14ac:dyDescent="0.25">
      <c r="A354" s="67"/>
      <c r="B354" s="67" t="s">
        <v>1011</v>
      </c>
      <c r="C354" s="67"/>
      <c r="D354" s="67" t="s">
        <v>1026</v>
      </c>
      <c r="E354" s="70">
        <v>173</v>
      </c>
    </row>
    <row r="355" spans="1:5" ht="15" x14ac:dyDescent="0.25">
      <c r="A355" s="67"/>
      <c r="B355" s="67" t="s">
        <v>1011</v>
      </c>
      <c r="C355" s="67"/>
      <c r="D355" s="67" t="s">
        <v>1027</v>
      </c>
      <c r="E355" s="70">
        <v>125</v>
      </c>
    </row>
    <row r="356" spans="1:5" ht="15" x14ac:dyDescent="0.25">
      <c r="A356" s="67"/>
      <c r="B356" s="67" t="s">
        <v>1011</v>
      </c>
      <c r="C356" s="67"/>
      <c r="D356" s="67" t="s">
        <v>1028</v>
      </c>
      <c r="E356" s="70">
        <v>61</v>
      </c>
    </row>
    <row r="357" spans="1:5" ht="15" x14ac:dyDescent="0.25">
      <c r="A357" s="67"/>
      <c r="B357" s="67" t="s">
        <v>1011</v>
      </c>
      <c r="C357" s="67"/>
      <c r="D357" s="67" t="s">
        <v>828</v>
      </c>
      <c r="E357" s="70">
        <v>25</v>
      </c>
    </row>
    <row r="358" spans="1:5" ht="15" x14ac:dyDescent="0.25">
      <c r="A358" s="67"/>
      <c r="B358" s="67" t="s">
        <v>1011</v>
      </c>
      <c r="C358" s="67"/>
      <c r="D358" s="67" t="s">
        <v>1029</v>
      </c>
      <c r="E358" s="70">
        <v>163</v>
      </c>
    </row>
    <row r="359" spans="1:5" ht="15" x14ac:dyDescent="0.25">
      <c r="A359" s="67"/>
      <c r="B359" s="67" t="s">
        <v>1011</v>
      </c>
      <c r="C359" s="67"/>
      <c r="D359" s="67" t="s">
        <v>1030</v>
      </c>
      <c r="E359" s="70">
        <v>478</v>
      </c>
    </row>
    <row r="360" spans="1:5" ht="15" x14ac:dyDescent="0.25">
      <c r="A360" s="67"/>
      <c r="B360" s="67" t="s">
        <v>1011</v>
      </c>
      <c r="C360" s="67"/>
      <c r="D360" s="67" t="s">
        <v>1031</v>
      </c>
      <c r="E360" s="70">
        <v>21</v>
      </c>
    </row>
    <row r="361" spans="1:5" ht="15" x14ac:dyDescent="0.25">
      <c r="A361" s="67"/>
      <c r="B361" s="67" t="s">
        <v>1011</v>
      </c>
      <c r="C361" s="67"/>
      <c r="D361" s="67" t="s">
        <v>1032</v>
      </c>
      <c r="E361" s="70">
        <v>51</v>
      </c>
    </row>
    <row r="362" spans="1:5" ht="15" x14ac:dyDescent="0.25">
      <c r="A362" s="67"/>
      <c r="B362" s="67" t="s">
        <v>1011</v>
      </c>
      <c r="C362" s="67"/>
      <c r="D362" s="67" t="s">
        <v>1033</v>
      </c>
      <c r="E362" s="70">
        <v>175</v>
      </c>
    </row>
    <row r="363" spans="1:5" ht="15" x14ac:dyDescent="0.25">
      <c r="A363" s="67"/>
      <c r="B363" s="67" t="s">
        <v>1011</v>
      </c>
      <c r="C363" s="67"/>
      <c r="D363" s="67" t="s">
        <v>1034</v>
      </c>
      <c r="E363" s="70">
        <v>50</v>
      </c>
    </row>
    <row r="364" spans="1:5" ht="15" x14ac:dyDescent="0.25">
      <c r="A364" s="67"/>
      <c r="B364" s="67" t="s">
        <v>1011</v>
      </c>
      <c r="C364" s="67"/>
      <c r="D364" s="67" t="s">
        <v>1035</v>
      </c>
      <c r="E364" s="70">
        <v>55</v>
      </c>
    </row>
    <row r="365" spans="1:5" ht="15" x14ac:dyDescent="0.25">
      <c r="A365" s="67"/>
      <c r="B365" s="67" t="s">
        <v>1011</v>
      </c>
      <c r="C365" s="67"/>
      <c r="D365" s="67" t="s">
        <v>1036</v>
      </c>
      <c r="E365" s="70">
        <v>43</v>
      </c>
    </row>
    <row r="366" spans="1:5" ht="15" x14ac:dyDescent="0.25">
      <c r="A366" s="67"/>
      <c r="B366" s="67" t="s">
        <v>1011</v>
      </c>
      <c r="C366" s="67"/>
      <c r="D366" s="67" t="s">
        <v>1037</v>
      </c>
      <c r="E366" s="70">
        <v>61</v>
      </c>
    </row>
    <row r="367" spans="1:5" ht="15" x14ac:dyDescent="0.25">
      <c r="A367" s="67"/>
      <c r="B367" s="67" t="s">
        <v>1011</v>
      </c>
      <c r="C367" s="67"/>
      <c r="D367" s="67" t="s">
        <v>1038</v>
      </c>
      <c r="E367" s="70">
        <v>27</v>
      </c>
    </row>
    <row r="368" spans="1:5" ht="15" x14ac:dyDescent="0.25">
      <c r="A368" s="67"/>
      <c r="B368" s="67" t="s">
        <v>1011</v>
      </c>
      <c r="C368" s="67"/>
      <c r="D368" s="67" t="s">
        <v>1039</v>
      </c>
      <c r="E368" s="70">
        <v>81</v>
      </c>
    </row>
    <row r="369" spans="1:5" ht="15" x14ac:dyDescent="0.25">
      <c r="A369" s="67"/>
      <c r="B369" s="67" t="s">
        <v>257</v>
      </c>
      <c r="C369" s="67"/>
      <c r="D369" s="67"/>
      <c r="E369" s="76">
        <f>SUBTOTAL(109,Scheduled_Monuments_by_AONB[Scheduled Monuments])</f>
        <v>4626</v>
      </c>
    </row>
    <row r="370" spans="1:5" s="8" customFormat="1" ht="12" x14ac:dyDescent="0.25">
      <c r="B370" s="8" t="s">
        <v>252</v>
      </c>
    </row>
  </sheetData>
  <mergeCells count="2">
    <mergeCell ref="B3:D3"/>
    <mergeCell ref="B4:D4"/>
  </mergeCells>
  <conditionalFormatting sqref="B8:B316">
    <cfRule type="expression" dxfId="640" priority="1">
      <formula>B8=B7</formula>
    </cfRule>
  </conditionalFormatting>
  <hyperlinks>
    <hyperlink ref="B1" location="'Contents'!B7" display="⇐ Return to contents" xr:uid="{A5A0323E-252C-4027-8A01-0FABE7E7CB88}"/>
  </hyperlinks>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C5E92D2BFF6A4EB5BC40AD30D49B01" ma:contentTypeVersion="13" ma:contentTypeDescription="Create a new document." ma:contentTypeScope="" ma:versionID="244284f73e5e139cdc1e7205a05fa4c7">
  <xsd:schema xmlns:xsd="http://www.w3.org/2001/XMLSchema" xmlns:xs="http://www.w3.org/2001/XMLSchema" xmlns:p="http://schemas.microsoft.com/office/2006/metadata/properties" xmlns:ns3="0e7b28c4-9080-41a0-a612-f3b45401b9ed" xmlns:ns4="fbde76ea-74e1-4b9b-a20f-68846168d7fa" targetNamespace="http://schemas.microsoft.com/office/2006/metadata/properties" ma:root="true" ma:fieldsID="0483e3743820050291df3d8fae52b567" ns3:_="" ns4:_="">
    <xsd:import namespace="0e7b28c4-9080-41a0-a612-f3b45401b9ed"/>
    <xsd:import namespace="fbde76ea-74e1-4b9b-a20f-68846168d7f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7b28c4-9080-41a0-a612-f3b45401b9e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de76ea-74e1-4b9b-a20f-68846168d7f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808003-F7E6-4257-9A10-8F862A09D9DE}">
  <ds:schemaRefs>
    <ds:schemaRef ds:uri="http://schemas.microsoft.com/office/2006/documentManagement/type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http://schemas.microsoft.com/office/infopath/2007/PartnerControls"/>
    <ds:schemaRef ds:uri="fbde76ea-74e1-4b9b-a20f-68846168d7fa"/>
    <ds:schemaRef ds:uri="0e7b28c4-9080-41a0-a612-f3b45401b9ed"/>
    <ds:schemaRef ds:uri="http://purl.org/dc/elements/1.1/"/>
  </ds:schemaRefs>
</ds:datastoreItem>
</file>

<file path=customXml/itemProps2.xml><?xml version="1.0" encoding="utf-8"?>
<ds:datastoreItem xmlns:ds="http://schemas.openxmlformats.org/officeDocument/2006/customXml" ds:itemID="{DFCE3463-D30E-42EC-BB10-2D3CF7CB7122}">
  <ds:schemaRefs>
    <ds:schemaRef ds:uri="http://schemas.microsoft.com/sharepoint/v3/contenttype/forms"/>
  </ds:schemaRefs>
</ds:datastoreItem>
</file>

<file path=customXml/itemProps3.xml><?xml version="1.0" encoding="utf-8"?>
<ds:datastoreItem xmlns:ds="http://schemas.openxmlformats.org/officeDocument/2006/customXml" ds:itemID="{C8299BC6-075C-4ACA-984E-10C1A1DEB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7b28c4-9080-41a0-a612-f3b45401b9ed"/>
    <ds:schemaRef ds:uri="fbde76ea-74e1-4b9b-a20f-68846168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8</vt:i4>
      </vt:variant>
    </vt:vector>
  </HeadingPairs>
  <TitlesOfParts>
    <vt:vector size="34" baseType="lpstr">
      <vt:lpstr>Contents</vt:lpstr>
      <vt:lpstr>Tables</vt:lpstr>
      <vt:lpstr>Summary</vt:lpstr>
      <vt:lpstr>Listed Buildings (Regional)</vt:lpstr>
      <vt:lpstr>Listed Buildings LA</vt:lpstr>
      <vt:lpstr>Conservation Areas (Regional)</vt:lpstr>
      <vt:lpstr>Conservation Areas LA</vt:lpstr>
      <vt:lpstr>Scheduled Monuments (Regional)</vt:lpstr>
      <vt:lpstr>Scheduled Monuments LA</vt:lpstr>
      <vt:lpstr>Historic Battlefields</vt:lpstr>
      <vt:lpstr>Parks and Gardens (Regional)</vt:lpstr>
      <vt:lpstr>Parks and Gardens LA</vt:lpstr>
      <vt:lpstr>Protected Historic Wreck Sites</vt:lpstr>
      <vt:lpstr>World Heritage Sites</vt:lpstr>
      <vt:lpstr>AONBs and National Parks</vt:lpstr>
      <vt:lpstr>Historic Environment Records</vt:lpstr>
      <vt:lpstr>HLC regional</vt:lpstr>
      <vt:lpstr>HLC surveys</vt:lpstr>
      <vt:lpstr>Local Lists (Regional)</vt:lpstr>
      <vt:lpstr>Local Lists</vt:lpstr>
      <vt:lpstr>Marine Historic Environment</vt:lpstr>
      <vt:lpstr>Pre-1919 Dwellings</vt:lpstr>
      <vt:lpstr>Pre-1919 Dwellings (LA)</vt:lpstr>
      <vt:lpstr>Non-Domestic Build Periods</vt:lpstr>
      <vt:lpstr>Pre-1919 Dwellings (parl. con.)</vt:lpstr>
      <vt:lpstr>Listed Building Use</vt:lpstr>
      <vt:lpstr>Tables!Cover_Range</vt:lpstr>
      <vt:lpstr>Cover_Range</vt:lpstr>
      <vt:lpstr>Credit_Statement</vt:lpstr>
      <vt:lpstr>Document_Description</vt:lpstr>
      <vt:lpstr>Tables!Document_Title</vt:lpstr>
      <vt:lpstr>Document_Title</vt:lpstr>
      <vt:lpstr>Tables!Series_Name</vt:lpstr>
      <vt:lpstr>Series_Name</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 Simon</dc:creator>
  <cp:keywords/>
  <dc:description/>
  <cp:lastModifiedBy>Wilson, Simon</cp:lastModifiedBy>
  <cp:revision/>
  <dcterms:created xsi:type="dcterms:W3CDTF">2020-06-25T17:46:48Z</dcterms:created>
  <dcterms:modified xsi:type="dcterms:W3CDTF">2022-01-10T16:01:30Z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b4b7aa79-9f8c-4fdc-8f21-4903e6b57b63</vt:lpwstr>
  </property>
  <property fmtid="{D5CDD505-2E9C-101B-9397-08002B2CF9AE}" pid="3" name="ContentTypeId">
    <vt:lpwstr>0x010100BCC5E92D2BFF6A4EB5BC40AD30D49B01</vt:lpwstr>
  </property>
</Properties>
</file>