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drawings/drawing1.xml" ContentType="application/vnd.openxmlformats-officedocument.drawing+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chart4.xml" ContentType="application/vnd.openxmlformats-officedocument.drawingml.chart+xml"/>
  <Override PartName="/xl/charts/style3.xml" ContentType="application/vnd.ms-office.chartstyle+xml"/>
  <Override PartName="/xl/charts/colors3.xml" ContentType="application/vnd.ms-office.chartcolorstyle+xml"/>
  <Override PartName="/xl/charts/chart5.xml" ContentType="application/vnd.openxmlformats-officedocument.drawingml.chart+xml"/>
  <Override PartName="/xl/charts/style4.xml" ContentType="application/vnd.ms-office.chartstyle+xml"/>
  <Override PartName="/xl/charts/colors4.xml" ContentType="application/vnd.ms-office.chartcolorstyle+xml"/>
  <Override PartName="/xl/charts/chart6.xml" ContentType="application/vnd.openxmlformats-officedocument.drawingml.chart+xml"/>
  <Override PartName="/xl/charts/style5.xml" ContentType="application/vnd.ms-office.chartstyle+xml"/>
  <Override PartName="/xl/charts/colors5.xml" ContentType="application/vnd.ms-office.chartcolorstyle+xml"/>
  <Override PartName="/xl/charts/chart7.xml" ContentType="application/vnd.openxmlformats-officedocument.drawingml.chart+xml"/>
  <Override PartName="/xl/charts/style6.xml" ContentType="application/vnd.ms-office.chartstyle+xml"/>
  <Override PartName="/xl/charts/colors6.xml" ContentType="application/vnd.ms-office.chartcolorstyle+xml"/>
  <Override PartName="/xl/charts/chart8.xml" ContentType="application/vnd.openxmlformats-officedocument.drawingml.chart+xml"/>
  <Override PartName="/xl/charts/style7.xml" ContentType="application/vnd.ms-office.chartstyle+xml"/>
  <Override PartName="/xl/charts/colors7.xml" ContentType="application/vnd.ms-office.chartcolorsty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tables/table48.xml" ContentType="application/vnd.openxmlformats-officedocument.spreadsheetml.table+xml"/>
  <Override PartName="/xl/tables/table49.xml" ContentType="application/vnd.openxmlformats-officedocument.spreadsheetml.table+xml"/>
  <Override PartName="/xl/tables/table50.xml" ContentType="application/vnd.openxmlformats-officedocument.spreadsheetml.table+xml"/>
  <Override PartName="/xl/tables/table51.xml" ContentType="application/vnd.openxmlformats-officedocument.spreadsheetml.table+xml"/>
  <Override PartName="/xl/tables/table52.xml" ContentType="application/vnd.openxmlformats-officedocument.spreadsheetml.table+xml"/>
  <Override PartName="/xl/tables/table53.xml" ContentType="application/vnd.openxmlformats-officedocument.spreadsheetml.table+xml"/>
  <Override PartName="/xl/tables/table54.xml" ContentType="application/vnd.openxmlformats-officedocument.spreadsheetml.table+xml"/>
  <Override PartName="/xl/tables/table55.xml" ContentType="application/vnd.openxmlformats-officedocument.spreadsheetml.table+xml"/>
  <Override PartName="/xl/tables/table56.xml" ContentType="application/vnd.openxmlformats-officedocument.spreadsheetml.table+xml"/>
  <Override PartName="/xl/tables/table57.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codeName="ThisWorkbook"/>
  <mc:AlternateContent xmlns:mc="http://schemas.openxmlformats.org/markup-compatibility/2006">
    <mc:Choice Requires="x15">
      <x15ac:absPath xmlns:x15ac="http://schemas.microsoft.com/office/spreadsheetml/2010/11/ac" url="https://heazure-my.sharepoint.com/personal/simon_wilson_historicengland_org_uk/Documents/Desktop/2021 Indicator Web Materials/OneDrive_1_10-01-2022/"/>
    </mc:Choice>
  </mc:AlternateContent>
  <xr:revisionPtr revIDLastSave="0" documentId="8_{57458629-ABA0-4B15-B725-CE094455B0A0}" xr6:coauthVersionLast="44" xr6:coauthVersionMax="44" xr10:uidLastSave="{00000000-0000-0000-0000-000000000000}"/>
  <bookViews>
    <workbookView xWindow="-4800" yWindow="-21720" windowWidth="38640" windowHeight="21240" xr2:uid="{15DF0F80-F4D1-4149-A865-D35AE737E25D}"/>
  </bookViews>
  <sheets>
    <sheet name="Contents" sheetId="2" r:id="rId1"/>
    <sheet name="Tables" sheetId="14" r:id="rId2"/>
    <sheet name="Summary" sheetId="15" r:id="rId3"/>
    <sheet name="Visits" sheetId="1" r:id="rId4"/>
    <sheet name="Participation" sheetId="3" r:id="rId5"/>
    <sheet name="Membership" sheetId="5" r:id="rId6"/>
    <sheet name="Heritage Open Days" sheetId="6" r:id="rId7"/>
    <sheet name="Volunteering" sheetId="7" r:id="rId8"/>
    <sheet name="Museums and Galleries" sheetId="8" r:id="rId9"/>
    <sheet name="Educational Visits" sheetId="9" r:id="rId10"/>
    <sheet name="Education" sheetId="10" r:id="rId11"/>
    <sheet name="Social Media" sheetId="12" r:id="rId12"/>
    <sheet name="Wellbeing" sheetId="11" r:id="rId13"/>
  </sheets>
  <definedNames>
    <definedName name="Cover_Range" localSheetId="1">Tables!$C$2:$G$7</definedName>
    <definedName name="Cover_Range">Contents!$C$2:$M$8</definedName>
    <definedName name="Credit_Statement" localSheetId="1">Tables!#REF!</definedName>
    <definedName name="Credit_Statement">Contents!$C$35</definedName>
    <definedName name="Document_Description" localSheetId="1">Tables!$C$6</definedName>
    <definedName name="Document_Description">Contents!$C$6</definedName>
    <definedName name="Document_Title" localSheetId="1">Tables!$C$4</definedName>
    <definedName name="Document_Title">Contents!$C$4</definedName>
    <definedName name="Series_Name" localSheetId="1">Tables!$C$3</definedName>
    <definedName name="Series_Name">Contents!$C$3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159" i="15" l="1"/>
  <c r="C40" i="15"/>
  <c r="B107" i="15"/>
  <c r="B106" i="15"/>
  <c r="B105" i="15"/>
  <c r="O100" i="15"/>
  <c r="O101" i="15"/>
  <c r="O102" i="15"/>
  <c r="D90" i="15"/>
  <c r="W9" i="10" l="1"/>
  <c r="W7" i="10"/>
  <c r="T10" i="10" l="1"/>
  <c r="U8" i="10"/>
  <c r="U10" i="10"/>
  <c r="V8" i="10"/>
  <c r="W8" i="10" s="1"/>
  <c r="X9" i="10"/>
  <c r="X7" i="10"/>
  <c r="AK11" i="1"/>
  <c r="AK12" i="1"/>
  <c r="AK13" i="1"/>
  <c r="AK14" i="1"/>
  <c r="AK15" i="1"/>
  <c r="AK16" i="1"/>
  <c r="AK17" i="1"/>
  <c r="AK10" i="1"/>
  <c r="V10" i="10" l="1"/>
  <c r="W10" i="10" s="1"/>
  <c r="U31" i="10"/>
  <c r="U32" i="10"/>
  <c r="U33" i="10"/>
  <c r="U34" i="10"/>
  <c r="U35" i="10"/>
  <c r="U36" i="10"/>
  <c r="U37" i="10"/>
  <c r="U30" i="10"/>
  <c r="W21" i="10"/>
  <c r="W22" i="10"/>
  <c r="W23" i="10"/>
  <c r="W24" i="10"/>
  <c r="W25" i="10"/>
  <c r="W26" i="10"/>
  <c r="W27" i="10"/>
  <c r="W20" i="10"/>
  <c r="V21" i="10"/>
  <c r="V22" i="10"/>
  <c r="V23" i="10"/>
  <c r="V24" i="10"/>
  <c r="V25" i="10"/>
  <c r="V26" i="10"/>
  <c r="V27" i="10"/>
  <c r="V20" i="10"/>
  <c r="D55" i="10" l="1"/>
  <c r="F55" i="10"/>
  <c r="H55" i="10"/>
  <c r="B55" i="10"/>
  <c r="G49" i="10"/>
  <c r="G50" i="10"/>
  <c r="G51" i="10"/>
  <c r="G52" i="10"/>
  <c r="G53" i="10"/>
  <c r="G54" i="10"/>
  <c r="E49" i="10"/>
  <c r="E50" i="10"/>
  <c r="E51" i="10"/>
  <c r="E52" i="10"/>
  <c r="E53" i="10"/>
  <c r="E54" i="10"/>
  <c r="C49" i="10"/>
  <c r="C50" i="10"/>
  <c r="C51" i="10"/>
  <c r="C52" i="10"/>
  <c r="C53" i="10"/>
  <c r="C54" i="10"/>
  <c r="G48" i="10"/>
  <c r="E48" i="10"/>
  <c r="C48" i="10"/>
  <c r="U30" i="9"/>
  <c r="E55" i="10" l="1"/>
  <c r="G55" i="10"/>
  <c r="C55" i="10"/>
  <c r="R42" i="5" l="1"/>
  <c r="Q42" i="5"/>
  <c r="X25" i="5"/>
  <c r="X30" i="5"/>
  <c r="X31" i="5"/>
  <c r="X32" i="5"/>
  <c r="X33" i="5"/>
  <c r="X34" i="5"/>
  <c r="X24" i="5"/>
  <c r="W30" i="5"/>
  <c r="W31" i="5"/>
  <c r="W32" i="5"/>
  <c r="W33" i="5"/>
  <c r="W34" i="5"/>
  <c r="W25" i="5"/>
  <c r="W24" i="5"/>
  <c r="X7" i="5"/>
  <c r="X8" i="5"/>
  <c r="X9" i="5"/>
  <c r="X10" i="5"/>
  <c r="X11" i="5"/>
  <c r="X12" i="5"/>
  <c r="X13" i="5"/>
  <c r="X14" i="5"/>
  <c r="X15" i="5"/>
  <c r="X16" i="5"/>
  <c r="X6" i="5"/>
  <c r="W7" i="5"/>
  <c r="W8" i="5"/>
  <c r="W9" i="5"/>
  <c r="W10" i="5"/>
  <c r="W11" i="5"/>
  <c r="W12" i="5"/>
  <c r="W13" i="5"/>
  <c r="W14" i="5"/>
  <c r="W15" i="5"/>
  <c r="W16" i="5"/>
  <c r="W6" i="5"/>
  <c r="S60" i="1"/>
  <c r="R60" i="1"/>
  <c r="S41" i="1"/>
  <c r="S42" i="1"/>
  <c r="S43" i="1"/>
  <c r="S44" i="1"/>
  <c r="S45" i="1"/>
  <c r="S46" i="1"/>
  <c r="S47" i="1"/>
  <c r="S48" i="1"/>
  <c r="S49" i="1"/>
  <c r="S40" i="1"/>
  <c r="R41" i="1"/>
  <c r="R42" i="1"/>
  <c r="R43" i="1"/>
  <c r="R44" i="1"/>
  <c r="R45" i="1"/>
  <c r="R46" i="1"/>
  <c r="R47" i="1"/>
  <c r="R48" i="1"/>
  <c r="R49" i="1"/>
  <c r="R40" i="1"/>
  <c r="Q41" i="1"/>
  <c r="Q42" i="1"/>
  <c r="Q43" i="1"/>
  <c r="Q44" i="1"/>
  <c r="Q45" i="1"/>
  <c r="Q46" i="1"/>
  <c r="Q47" i="1"/>
  <c r="Q48" i="1"/>
  <c r="Q49" i="1"/>
  <c r="Q40" i="1"/>
  <c r="X53" i="9" l="1"/>
  <c r="X54" i="9"/>
  <c r="X55" i="9"/>
  <c r="X57" i="9"/>
  <c r="X58" i="9"/>
  <c r="X59" i="9"/>
  <c r="X60" i="9"/>
  <c r="X61" i="9"/>
  <c r="X52" i="9"/>
  <c r="W53" i="9"/>
  <c r="W54" i="9"/>
  <c r="W55" i="9"/>
  <c r="W57" i="9"/>
  <c r="W58" i="9"/>
  <c r="W59" i="9"/>
  <c r="W60" i="9"/>
  <c r="W61" i="9"/>
  <c r="W52" i="9"/>
  <c r="X42" i="9"/>
  <c r="X43" i="9"/>
  <c r="X44" i="9"/>
  <c r="X45" i="9"/>
  <c r="X46" i="9"/>
  <c r="X47" i="9"/>
  <c r="X48" i="9"/>
  <c r="X49" i="9"/>
  <c r="X50" i="9"/>
  <c r="X41" i="9"/>
  <c r="W42" i="9"/>
  <c r="W43" i="9"/>
  <c r="W44" i="9"/>
  <c r="W45" i="9"/>
  <c r="W46" i="9"/>
  <c r="W47" i="9"/>
  <c r="W48" i="9"/>
  <c r="W49" i="9"/>
  <c r="W50" i="9"/>
  <c r="W41" i="9"/>
  <c r="AF7" i="6" l="1"/>
  <c r="AF8" i="6"/>
  <c r="AF9" i="6"/>
  <c r="AF10" i="6"/>
  <c r="AF11" i="6"/>
  <c r="AF12" i="6"/>
  <c r="AF13" i="6"/>
  <c r="AF14" i="6"/>
  <c r="AF15" i="6"/>
  <c r="AF16" i="6"/>
  <c r="AF19" i="6"/>
  <c r="AF6" i="6"/>
  <c r="E25" i="7"/>
  <c r="F25" i="7" s="1"/>
  <c r="E26" i="7"/>
  <c r="F26" i="7" s="1"/>
  <c r="E27" i="7"/>
  <c r="F27" i="7" s="1"/>
  <c r="E28" i="7"/>
  <c r="F28" i="7" s="1"/>
  <c r="E29" i="7"/>
  <c r="E30" i="7"/>
  <c r="F30" i="7" s="1"/>
  <c r="E24" i="7"/>
  <c r="F24" i="7" s="1"/>
  <c r="D89" i="15" l="1"/>
  <c r="M100" i="15" l="1"/>
  <c r="N100" i="15"/>
  <c r="M101" i="15"/>
  <c r="N101" i="15"/>
  <c r="M102" i="15"/>
  <c r="N102" i="15"/>
  <c r="L101" i="15"/>
  <c r="L102" i="15"/>
  <c r="L100" i="15"/>
  <c r="D88" i="15" l="1"/>
  <c r="D87" i="15"/>
  <c r="T8" i="10" l="1"/>
  <c r="S30" i="10" l="1"/>
  <c r="T30" i="10"/>
  <c r="T31" i="10"/>
  <c r="T32" i="10"/>
  <c r="T33" i="10"/>
  <c r="T34" i="10"/>
  <c r="T35" i="10"/>
  <c r="T36" i="10"/>
  <c r="T37" i="10"/>
  <c r="S31" i="10"/>
  <c r="S32" i="10"/>
  <c r="S33" i="10"/>
  <c r="S34" i="10"/>
  <c r="S35" i="10"/>
  <c r="S37" i="10"/>
  <c r="AH7" i="6" l="1"/>
  <c r="AH8" i="6"/>
  <c r="AH9" i="6"/>
  <c r="AH10" i="6"/>
  <c r="AH11" i="6"/>
  <c r="AH12" i="6"/>
  <c r="AH13" i="6"/>
  <c r="AH14" i="6"/>
  <c r="AH6" i="6"/>
  <c r="AG16" i="6"/>
  <c r="AG7" i="6"/>
  <c r="AG8" i="6"/>
  <c r="AG9" i="6"/>
  <c r="AG10" i="6"/>
  <c r="AG11" i="6"/>
  <c r="AG12" i="6"/>
  <c r="AG13" i="6"/>
  <c r="AG14" i="6"/>
  <c r="AG6" i="6"/>
  <c r="P105" i="1"/>
  <c r="O105" i="1"/>
  <c r="R37" i="10" l="1"/>
  <c r="R36" i="10"/>
  <c r="R35" i="10"/>
  <c r="R34" i="10"/>
  <c r="R33" i="10"/>
  <c r="R32" i="10"/>
  <c r="R31" i="10"/>
  <c r="R30" i="10"/>
  <c r="S26" i="10"/>
  <c r="T61" i="9"/>
  <c r="S61" i="9"/>
  <c r="T50" i="9"/>
  <c r="S50" i="9"/>
  <c r="I41" i="7"/>
  <c r="S36" i="10" l="1"/>
  <c r="N59" i="5" l="1"/>
  <c r="M59" i="5"/>
  <c r="L59" i="5"/>
  <c r="K59" i="5"/>
  <c r="M60" i="1" l="1"/>
  <c r="N60" i="1"/>
  <c r="O60" i="1"/>
</calcChain>
</file>

<file path=xl/sharedStrings.xml><?xml version="1.0" encoding="utf-8"?>
<sst xmlns="http://schemas.openxmlformats.org/spreadsheetml/2006/main" count="4180" uniqueCount="792">
  <si>
    <t>Heritage Indicators</t>
  </si>
  <si>
    <t>Public engagement</t>
  </si>
  <si>
    <t>Presents data on participation in heritage, heritage membership and volunteering in the sector</t>
  </si>
  <si>
    <t>Contents:</t>
  </si>
  <si>
    <t>1. Tables</t>
  </si>
  <si>
    <t>2. Summary</t>
  </si>
  <si>
    <t>3. Visits</t>
  </si>
  <si>
    <t>4. Participation</t>
  </si>
  <si>
    <t>5. Membership</t>
  </si>
  <si>
    <t>6. Heritage Open Days</t>
  </si>
  <si>
    <t>7. Volunteering</t>
  </si>
  <si>
    <t>8. Museums and Galleries</t>
  </si>
  <si>
    <t>9. Educational Visits</t>
  </si>
  <si>
    <t>10. Education</t>
  </si>
  <si>
    <t>11. Social Media</t>
  </si>
  <si>
    <t>12. Wellbeing</t>
  </si>
  <si>
    <t>Contact:</t>
  </si>
  <si>
    <t>Simon.Wilson@HistoricEngland.org.uk</t>
  </si>
  <si>
    <t>Updated:</t>
  </si>
  <si>
    <t>Prepared by the Socio-Economic Analysis and Evaluation team, Historic England, on behalf of the Heritage Alliance</t>
  </si>
  <si>
    <t>⇐ Return to contents</t>
  </si>
  <si>
    <t>Tables</t>
  </si>
  <si>
    <t>Worksheet</t>
  </si>
  <si>
    <t>Table</t>
  </si>
  <si>
    <t>Includes ONS Geography Codes</t>
  </si>
  <si>
    <t>1. Summary</t>
  </si>
  <si>
    <t>Visitor Trends</t>
  </si>
  <si>
    <t>Adult Participation</t>
  </si>
  <si>
    <t>Child Participation</t>
  </si>
  <si>
    <t>Heritage Open Days</t>
  </si>
  <si>
    <t>Memberships</t>
  </si>
  <si>
    <t>Membership Trends</t>
  </si>
  <si>
    <t>Membership Growth</t>
  </si>
  <si>
    <t>Volunteering</t>
  </si>
  <si>
    <t>Educational Visits</t>
  </si>
  <si>
    <t>2. Visits</t>
  </si>
  <si>
    <t>Visits to historic properties - by Type</t>
  </si>
  <si>
    <t>Visits to historic properties - by Region</t>
  </si>
  <si>
    <t>Y</t>
  </si>
  <si>
    <t>Number of visits to staffed English Heritage sites</t>
  </si>
  <si>
    <t>Number of visits to National Trust properties</t>
  </si>
  <si>
    <t>Historic Houses membership</t>
  </si>
  <si>
    <t>Number of Historic Houses properties that are open to the public</t>
  </si>
  <si>
    <t>Number of visits to Historic Houses properties</t>
  </si>
  <si>
    <t>Churches Conservation Trust visits</t>
  </si>
  <si>
    <t>3. Participation</t>
  </si>
  <si>
    <t>TPS - Participation by IMD Decile</t>
  </si>
  <si>
    <t>TPS - Youth Participation in Heritage</t>
  </si>
  <si>
    <t>TPS - Adult Participation in Heritage - Adults Living With Limiting Illness or Disability</t>
  </si>
  <si>
    <t>TPS - Adult Participation in Heritage - Black and Minority Ethnic Groups</t>
  </si>
  <si>
    <t>TPS - Adult Participation in Heritage - Lower SocioEconomic Groups</t>
  </si>
  <si>
    <t>TPS - Adult Participation in Heritage</t>
  </si>
  <si>
    <t>4. Membership</t>
  </si>
  <si>
    <t>English Heritage membership</t>
  </si>
  <si>
    <t>Historic Houses - Visiting members</t>
  </si>
  <si>
    <t>Institute of Historic Building Conservation membership</t>
  </si>
  <si>
    <t>National Trust membership</t>
  </si>
  <si>
    <t>5. Heritage Open Days</t>
  </si>
  <si>
    <t>Heritage Open Days events</t>
  </si>
  <si>
    <t>6. Volunteering</t>
  </si>
  <si>
    <t>National Trust volunteers</t>
  </si>
  <si>
    <t>English Heritage volunteers</t>
  </si>
  <si>
    <t>English Heritage volunteers - 2010-18</t>
  </si>
  <si>
    <t>Heritage Open Day volunteers</t>
  </si>
  <si>
    <t>TPS - Approximate number of historic environment volunteers</t>
  </si>
  <si>
    <t>TPS - Adult heritage volunteers by region</t>
  </si>
  <si>
    <t>TPS - Heritage volunteer demographics</t>
  </si>
  <si>
    <t>7. Museums and Galleries</t>
  </si>
  <si>
    <t>ACE - Acceditation by region</t>
  </si>
  <si>
    <t>ACE - Designated collections by region</t>
  </si>
  <si>
    <t>ACE - Designation by region</t>
  </si>
  <si>
    <t>ACE - Renaissance</t>
  </si>
  <si>
    <t>8. Educational Visits</t>
  </si>
  <si>
    <t>Educational visits by attraction type</t>
  </si>
  <si>
    <t>Educational visits by region</t>
  </si>
  <si>
    <t>Educational visits to English Heritage sites</t>
  </si>
  <si>
    <t>Educational visits - English Heritage Discovery Visits</t>
  </si>
  <si>
    <t>Educational visits to National Trust sites</t>
  </si>
  <si>
    <t>Educational visits to Historic Houses properties</t>
  </si>
  <si>
    <t>Historic Houses school programmes</t>
  </si>
  <si>
    <t>9. Education</t>
  </si>
  <si>
    <t>History GCSE and A-Level students by academic year</t>
  </si>
  <si>
    <t>Students of historic environment related topics - percentage of total students</t>
  </si>
  <si>
    <t>Students of historic environment related topics in Higher Education in the UK by academic year</t>
  </si>
  <si>
    <t>Percentage of higher education students by subject and country</t>
  </si>
  <si>
    <t>10. Social Media</t>
  </si>
  <si>
    <t>11. Wellbeing</t>
  </si>
  <si>
    <t>Wellbeing of historic environment-adjacent employees</t>
  </si>
  <si>
    <t>Wellbeing of other occupations</t>
  </si>
  <si>
    <t>TPS - Happiness by participation in heritage</t>
  </si>
  <si>
    <t>TPS - Importance of saving historic features</t>
  </si>
  <si>
    <t>TPS - Interest in the history of where we live</t>
  </si>
  <si>
    <t>Summary</t>
  </si>
  <si>
    <t>Visitor Trends (Visit England)</t>
  </si>
  <si>
    <t>Year</t>
  </si>
  <si>
    <t>No. visits to historic properties, 1989 = 100, England</t>
  </si>
  <si>
    <t>Source: VisitEngland / BDRC</t>
  </si>
  <si>
    <t>Participation</t>
  </si>
  <si>
    <t>Adult Participation in the Historic Environment (% who have participated)</t>
  </si>
  <si>
    <t>2005/06</t>
  </si>
  <si>
    <t>2006/07</t>
  </si>
  <si>
    <t>2007/08</t>
  </si>
  <si>
    <t>2008/09</t>
  </si>
  <si>
    <t>2009/10</t>
  </si>
  <si>
    <t>2010/11</t>
  </si>
  <si>
    <t>2011/12</t>
  </si>
  <si>
    <t>2012/13</t>
  </si>
  <si>
    <t>2013/14</t>
  </si>
  <si>
    <t>2014/15</t>
  </si>
  <si>
    <t>2015/16</t>
  </si>
  <si>
    <t>2016/17</t>
  </si>
  <si>
    <t>2017/18</t>
  </si>
  <si>
    <t>2018/19</t>
  </si>
  <si>
    <t>2019/20</t>
  </si>
  <si>
    <t>All adults (16 plus)</t>
  </si>
  <si>
    <t>Adults in Lower Socio-Economic Groups</t>
  </si>
  <si>
    <t>Black and Ethnic Minorities Adults</t>
  </si>
  <si>
    <t>People with limiting illness or disabilities</t>
  </si>
  <si>
    <t>Child Participation in the Historic Environment (% who have participated)</t>
  </si>
  <si>
    <t xml:space="preserve">11-15 year olds </t>
  </si>
  <si>
    <t>5-15 year olds</t>
  </si>
  <si>
    <t xml:space="preserve">5-10 year olds </t>
  </si>
  <si>
    <t>Source: DCMS Taking Part Survey</t>
  </si>
  <si>
    <t xml:space="preserve">Heritage Open Days </t>
  </si>
  <si>
    <t>HODs Events by Year</t>
  </si>
  <si>
    <t xml:space="preserve">Number of HODs events </t>
  </si>
  <si>
    <t>Number of HOD Visits</t>
  </si>
  <si>
    <t>No. of visits per HOD event</t>
  </si>
  <si>
    <t>Source: Heritage Open Days</t>
  </si>
  <si>
    <t>Membership</t>
  </si>
  <si>
    <t>Numbers</t>
  </si>
  <si>
    <t>English Heritage Membership</t>
  </si>
  <si>
    <t>National Trust Membership 
(including Northern Ireland and Wales)</t>
  </si>
  <si>
    <t xml:space="preserve">Historic Houses Association (HHA) </t>
  </si>
  <si>
    <t>Indexed (2007/09=100%)</t>
  </si>
  <si>
    <t>English Heritage (excl. corporate)</t>
  </si>
  <si>
    <t xml:space="preserve">National Trust </t>
  </si>
  <si>
    <t>Heritage membership growth</t>
  </si>
  <si>
    <t>Volunteers by age bracket</t>
  </si>
  <si>
    <t>16-24</t>
  </si>
  <si>
    <t>25-44</t>
  </si>
  <si>
    <t>45-64</t>
  </si>
  <si>
    <t>65-74</t>
  </si>
  <si>
    <t>75+</t>
  </si>
  <si>
    <t>Approx. number of Historic Environment Volunteers, England</t>
  </si>
  <si>
    <t>Source: Taking Part Survey</t>
  </si>
  <si>
    <t>Update not available for 2017/18 or 2018/19</t>
  </si>
  <si>
    <t>Education Visits</t>
  </si>
  <si>
    <t xml:space="preserve">(2001=100) </t>
  </si>
  <si>
    <t>Source: Visit England</t>
  </si>
  <si>
    <t>Visits to historic environment sites</t>
  </si>
  <si>
    <t>Visit England</t>
  </si>
  <si>
    <t xml:space="preserve">This survey measures visitor numbers throughout the leisure industry but Historic England commissions Visit England to produce findings for the historic environment sector. The full report is available on www.heritagecounts.org.uk </t>
  </si>
  <si>
    <t>The following tables present trends in the number of visits to historic properties by type and by region (indexed 1989 = 100)</t>
  </si>
  <si>
    <t>Visits by attraction type</t>
  </si>
  <si>
    <r>
      <t>…By attraction type (Indexed 1989=100)</t>
    </r>
    <r>
      <rPr>
        <vertAlign val="superscript"/>
        <sz val="11"/>
        <color theme="1"/>
        <rFont val="Calibri"/>
        <family val="2"/>
        <scheme val="minor"/>
      </rPr>
      <t xml:space="preserve"> [1]</t>
    </r>
  </si>
  <si>
    <t>1989</t>
  </si>
  <si>
    <t>1990</t>
  </si>
  <si>
    <t>1991</t>
  </si>
  <si>
    <t>1992</t>
  </si>
  <si>
    <t>1993</t>
  </si>
  <si>
    <t>1994</t>
  </si>
  <si>
    <t>1995</t>
  </si>
  <si>
    <t>1996</t>
  </si>
  <si>
    <t>1997</t>
  </si>
  <si>
    <t>1998</t>
  </si>
  <si>
    <t>1999</t>
  </si>
  <si>
    <t>2000</t>
  </si>
  <si>
    <t>2001</t>
  </si>
  <si>
    <t>2002</t>
  </si>
  <si>
    <t>2003</t>
  </si>
  <si>
    <t>2004</t>
  </si>
  <si>
    <t>2005</t>
  </si>
  <si>
    <t>2006</t>
  </si>
  <si>
    <t>2007</t>
  </si>
  <si>
    <t>2008</t>
  </si>
  <si>
    <t>2009</t>
  </si>
  <si>
    <t>2010</t>
  </si>
  <si>
    <t>2011</t>
  </si>
  <si>
    <t>2012</t>
  </si>
  <si>
    <t>2013</t>
  </si>
  <si>
    <t>2014</t>
  </si>
  <si>
    <t>2015</t>
  </si>
  <si>
    <t>2016</t>
  </si>
  <si>
    <t>2017</t>
  </si>
  <si>
    <t>2018</t>
  </si>
  <si>
    <t>2019</t>
  </si>
  <si>
    <t>2020</t>
  </si>
  <si>
    <t>Number of visits to historic properties 2020 (millions),
 (at 653 sites)</t>
  </si>
  <si>
    <r>
      <t xml:space="preserve">% change in number of visits 
2019 to 2020 </t>
    </r>
    <r>
      <rPr>
        <vertAlign val="superscript"/>
        <sz val="11"/>
        <color theme="1"/>
        <rFont val="Calibri"/>
        <family val="2"/>
        <scheme val="minor"/>
      </rPr>
      <t>[1]</t>
    </r>
  </si>
  <si>
    <t>Distribution, 2020</t>
  </si>
  <si>
    <t>Trend</t>
  </si>
  <si>
    <t>Castles / forts</t>
  </si>
  <si>
    <t>Gardens</t>
  </si>
  <si>
    <t>Historic Houses</t>
  </si>
  <si>
    <t xml:space="preserve">Historic monuments </t>
  </si>
  <si>
    <t xml:space="preserve">Visitor/ heritage centres </t>
  </si>
  <si>
    <t>Places of worship</t>
  </si>
  <si>
    <t>Other historic properties</t>
  </si>
  <si>
    <t xml:space="preserve">England historic properties </t>
  </si>
  <si>
    <t>Source: Visit England, Tables A.28 and A.30</t>
  </si>
  <si>
    <t>1 A base of 100 was established in 1989 the table shows percentage increased year-on-year from that point onwards. Change between years is only among properties which responded to the survey in both years.</t>
  </si>
  <si>
    <t>Visits by region</t>
  </si>
  <si>
    <t>ONS Code</t>
  </si>
  <si>
    <r>
      <t>…By region (Indexed 2000=100)</t>
    </r>
    <r>
      <rPr>
        <vertAlign val="superscript"/>
        <sz val="11"/>
        <color theme="1"/>
        <rFont val="Calibri"/>
        <family val="2"/>
        <scheme val="minor"/>
      </rPr>
      <t xml:space="preserve"> [1]</t>
    </r>
  </si>
  <si>
    <t>Number of visits to historic properties, 2020 (millions)</t>
  </si>
  <si>
    <r>
      <t xml:space="preserve">% change in number of visits 
2019 to 2020 </t>
    </r>
    <r>
      <rPr>
        <vertAlign val="superscript"/>
        <sz val="11"/>
        <color theme="1"/>
        <rFont val="Calibri"/>
        <family val="2"/>
        <scheme val="minor"/>
      </rPr>
      <t>[2]</t>
    </r>
  </si>
  <si>
    <t>Regional Distribution, 2020</t>
  </si>
  <si>
    <t>E12000001</t>
  </si>
  <si>
    <t>North East</t>
  </si>
  <si>
    <t>-</t>
  </si>
  <si>
    <t>E12000002</t>
  </si>
  <si>
    <t>North West</t>
  </si>
  <si>
    <t>E12000003</t>
  </si>
  <si>
    <t>Yorkshire and the Humber</t>
  </si>
  <si>
    <t>E12000004</t>
  </si>
  <si>
    <t>East Midlands</t>
  </si>
  <si>
    <t>E12000005</t>
  </si>
  <si>
    <t>West Midlands</t>
  </si>
  <si>
    <t>E12000006</t>
  </si>
  <si>
    <t>East of England</t>
  </si>
  <si>
    <t>E12000007</t>
  </si>
  <si>
    <t>London</t>
  </si>
  <si>
    <t>E12000008</t>
  </si>
  <si>
    <t>South East</t>
  </si>
  <si>
    <t>E12000009</t>
  </si>
  <si>
    <t>South West</t>
  </si>
  <si>
    <t>E92000001</t>
  </si>
  <si>
    <t>England</t>
  </si>
  <si>
    <t>Source: Visit England, Tables A.31 and A.4</t>
  </si>
  <si>
    <t>2 A base of 100 was established in 2000 the table shows percentage increased year-on-year from that point onwards. Change between years is only among properties which responded to the survey in both years.</t>
  </si>
  <si>
    <t>Visits to sites operated by national organisations</t>
  </si>
  <si>
    <t>English Heritage</t>
  </si>
  <si>
    <t>English Heritage visits to staffed sites</t>
  </si>
  <si>
    <t>2020/21</t>
  </si>
  <si>
    <t>% change in number of visits 
2007/08 to 2020/21</t>
  </si>
  <si>
    <t>% change in number of visits 
2019/20 to 2020/21</t>
  </si>
  <si>
    <t>Regional Distribution, 2020/21</t>
  </si>
  <si>
    <t>National Trust</t>
  </si>
  <si>
    <t xml:space="preserve">Number of visitors to staffed National Trust properties </t>
  </si>
  <si>
    <t>2019/20 [†]</t>
  </si>
  <si>
    <t>2020/21 [†]</t>
  </si>
  <si>
    <t>% change  
2006/07 to 2020/21</t>
  </si>
  <si>
    <t>% change  
2019/20 to 2020/21</t>
  </si>
  <si>
    <t>Yorkshire and North East</t>
  </si>
  <si>
    <r>
      <t>North West</t>
    </r>
    <r>
      <rPr>
        <vertAlign val="superscript"/>
        <sz val="11"/>
        <color theme="1"/>
        <rFont val="Calibri"/>
        <family val="2"/>
        <scheme val="minor"/>
      </rPr>
      <t>[3]</t>
    </r>
  </si>
  <si>
    <t>North East, North West, and Yorkshire</t>
  </si>
  <si>
    <t>*</t>
  </si>
  <si>
    <r>
      <t>Midlands</t>
    </r>
    <r>
      <rPr>
        <vertAlign val="superscript"/>
        <sz val="11"/>
        <color theme="1"/>
        <rFont val="Calibri"/>
        <family val="2"/>
        <scheme val="minor"/>
      </rPr>
      <t>[2]</t>
    </r>
  </si>
  <si>
    <t>South East and London</t>
  </si>
  <si>
    <t>† Precise figure not available for indicated years</t>
  </si>
  <si>
    <t>Number of houses that are members of HH</t>
  </si>
  <si>
    <r>
      <t>2014</t>
    </r>
    <r>
      <rPr>
        <vertAlign val="superscript"/>
        <sz val="11"/>
        <color theme="1"/>
        <rFont val="Calibri"/>
        <family val="2"/>
        <scheme val="minor"/>
      </rPr>
      <t>[3]</t>
    </r>
  </si>
  <si>
    <r>
      <t>2017</t>
    </r>
    <r>
      <rPr>
        <vertAlign val="superscript"/>
        <sz val="11"/>
        <color theme="1"/>
        <rFont val="Calibri"/>
        <family val="2"/>
        <scheme val="minor"/>
      </rPr>
      <t>[6]</t>
    </r>
  </si>
  <si>
    <t>Number of HH houses open to the public</t>
  </si>
  <si>
    <t xml:space="preserve">Number of visits to HH Member Properties </t>
  </si>
  <si>
    <r>
      <t>2014</t>
    </r>
    <r>
      <rPr>
        <vertAlign val="superscript"/>
        <sz val="11"/>
        <color theme="1"/>
        <rFont val="Calibri"/>
        <family val="2"/>
        <scheme val="minor"/>
      </rPr>
      <t>[4]</t>
    </r>
  </si>
  <si>
    <r>
      <t>2016</t>
    </r>
    <r>
      <rPr>
        <vertAlign val="superscript"/>
        <sz val="11"/>
        <color theme="1"/>
        <rFont val="Calibri"/>
        <family val="2"/>
        <scheme val="minor"/>
      </rPr>
      <t>[5]</t>
    </r>
  </si>
  <si>
    <r>
      <t>2017</t>
    </r>
    <r>
      <rPr>
        <vertAlign val="superscript"/>
        <sz val="11"/>
        <color theme="1"/>
        <rFont val="Calibri"/>
        <family val="2"/>
        <scheme val="minor"/>
      </rPr>
      <t>[5]</t>
    </r>
  </si>
  <si>
    <t>3 Based on data provided by those Members that responded to the HH Visitor Numbers Survey carried out in 2012. The HH does not conduct staff surveys every year - it is only for years in which a survey has been conducted that data is available. Consequently the figures are likely to be understate the numbers of staff employed by Members.</t>
  </si>
  <si>
    <t>4 Based on visitor study DC Research 2015. These regional figures have been derived by taking the overall results from an independent study commissioned by the Historic Houses Association (HH) and carried out by DC Research Ltd. and applying a regional breakdown. This regional breakdown is based on combining the results from two sources (a survey carried out by the HH of its members about visitor numbers in 2014, and a survey carried out by DC Research on behalf of the HH that asked independently owned houses to report their visitor numbers for 2014). Combining these results, taking account of any double counting, and making case-by-case adjustments at the regional level to control for houses that receive more than 250,000 visitors provides the estimates set out above. (Source: DC Research Ltd. and Historic Houses Association, 2015).</t>
  </si>
  <si>
    <t>5 Based on 2017 research by HH</t>
  </si>
  <si>
    <t>6 Due to a change in data collection methods, regional breakdowns are no longer possible.</t>
  </si>
  <si>
    <t xml:space="preserve">Source: HH </t>
  </si>
  <si>
    <t>Churches Conservation Trust</t>
  </si>
  <si>
    <t>Number of visits to CCT Churches</t>
  </si>
  <si>
    <r>
      <t>2017/18</t>
    </r>
    <r>
      <rPr>
        <vertAlign val="superscript"/>
        <sz val="11"/>
        <color theme="1"/>
        <rFont val="Calibri"/>
        <family val="2"/>
        <scheme val="minor"/>
      </rPr>
      <t>[7]</t>
    </r>
  </si>
  <si>
    <t>Change in number of visits from 
2009/10 to 2019/20</t>
  </si>
  <si>
    <t>Change in number of visits from 
2017/18 to 2019/20</t>
  </si>
  <si>
    <t xml:space="preserve">* </t>
  </si>
  <si>
    <t>Source: Churches Conservation Trust</t>
  </si>
  <si>
    <t>* Data not available</t>
  </si>
  <si>
    <t>Participation in the historic environment</t>
  </si>
  <si>
    <t>People participate in the historic environment in a number of ways, by visiting sites, volunteering or joining heritage organisations. For the majority of people participation takes the form of visiting sites. This is measured by Taking Part
For more information please on the Taking Part Survey please visit https://www.gov.uk/government/collections/taking-part</t>
  </si>
  <si>
    <t>Adult participation as measured by Taking Part 2005/06 to present</t>
  </si>
  <si>
    <t xml:space="preserve">Source: Taking Part Survey, DCMS; Taking Part, Child Survey </t>
  </si>
  <si>
    <t>Participation by all adults and priority groups</t>
  </si>
  <si>
    <r>
      <t xml:space="preserve">Percentage of adults that have participated in the historic environment </t>
    </r>
    <r>
      <rPr>
        <vertAlign val="superscript"/>
        <sz val="11"/>
        <color theme="0"/>
        <rFont val="Calibri"/>
        <family val="2"/>
        <scheme val="minor"/>
      </rPr>
      <t>[1]</t>
    </r>
    <r>
      <rPr>
        <sz val="11"/>
        <color theme="0"/>
        <rFont val="Calibri"/>
        <family val="2"/>
        <scheme val="minor"/>
      </rPr>
      <t xml:space="preserve"> 
(All adults aged 16+)</t>
    </r>
  </si>
  <si>
    <r>
      <t>%</t>
    </r>
    <r>
      <rPr>
        <sz val="11"/>
        <color rgb="FF555555"/>
        <rFont val="Calibri"/>
        <family val="2"/>
        <scheme val="minor"/>
      </rPr>
      <t>_ 
2005/06</t>
    </r>
  </si>
  <si>
    <r>
      <t>Confidence interval</t>
    </r>
    <r>
      <rPr>
        <sz val="11"/>
        <color rgb="FF555555"/>
        <rFont val="Calibri"/>
        <family val="2"/>
        <scheme val="minor"/>
      </rPr>
      <t>_ 
2005/06</t>
    </r>
  </si>
  <si>
    <r>
      <t>%</t>
    </r>
    <r>
      <rPr>
        <sz val="11"/>
        <color rgb="FF555555"/>
        <rFont val="Calibri"/>
        <family val="2"/>
        <scheme val="minor"/>
      </rPr>
      <t>_ 
2006/07</t>
    </r>
  </si>
  <si>
    <r>
      <t>Confidence interval</t>
    </r>
    <r>
      <rPr>
        <sz val="11"/>
        <color rgb="FF555555"/>
        <rFont val="Calibri"/>
        <family val="2"/>
        <scheme val="minor"/>
      </rPr>
      <t>_ 
2006/07</t>
    </r>
  </si>
  <si>
    <r>
      <t>%</t>
    </r>
    <r>
      <rPr>
        <sz val="11"/>
        <color rgb="FF555555"/>
        <rFont val="Calibri"/>
        <family val="2"/>
        <scheme val="minor"/>
      </rPr>
      <t>_ 
2007/08</t>
    </r>
  </si>
  <si>
    <r>
      <t>Confidence interval</t>
    </r>
    <r>
      <rPr>
        <sz val="11"/>
        <color rgb="FF555555"/>
        <rFont val="Calibri"/>
        <family val="2"/>
        <scheme val="minor"/>
      </rPr>
      <t>_ 
2007/08</t>
    </r>
  </si>
  <si>
    <r>
      <t>%</t>
    </r>
    <r>
      <rPr>
        <sz val="11"/>
        <color rgb="FF555555"/>
        <rFont val="Calibri"/>
        <family val="2"/>
        <scheme val="minor"/>
      </rPr>
      <t>_ 
2008/09</t>
    </r>
  </si>
  <si>
    <r>
      <t>Confidence interval</t>
    </r>
    <r>
      <rPr>
        <sz val="11"/>
        <color rgb="FF555555"/>
        <rFont val="Calibri"/>
        <family val="2"/>
        <scheme val="minor"/>
      </rPr>
      <t>_ 
2008/09</t>
    </r>
  </si>
  <si>
    <r>
      <t>%</t>
    </r>
    <r>
      <rPr>
        <sz val="11"/>
        <color rgb="FF555555"/>
        <rFont val="Calibri"/>
        <family val="2"/>
        <scheme val="minor"/>
      </rPr>
      <t>_ 
2009/10</t>
    </r>
  </si>
  <si>
    <r>
      <t>Confidence interval</t>
    </r>
    <r>
      <rPr>
        <sz val="11"/>
        <color rgb="FF555555"/>
        <rFont val="Calibri"/>
        <family val="2"/>
        <scheme val="minor"/>
      </rPr>
      <t>_ 
2009/10</t>
    </r>
  </si>
  <si>
    <r>
      <t>%</t>
    </r>
    <r>
      <rPr>
        <sz val="11"/>
        <color rgb="FF555555"/>
        <rFont val="Calibri"/>
        <family val="2"/>
        <scheme val="minor"/>
      </rPr>
      <t>_ 
2010/11</t>
    </r>
  </si>
  <si>
    <r>
      <t>Confidence interval</t>
    </r>
    <r>
      <rPr>
        <sz val="11"/>
        <color rgb="FF555555"/>
        <rFont val="Calibri"/>
        <family val="2"/>
        <scheme val="minor"/>
      </rPr>
      <t>_ 
2010/11</t>
    </r>
  </si>
  <si>
    <r>
      <t>%</t>
    </r>
    <r>
      <rPr>
        <sz val="11"/>
        <color rgb="FF555555"/>
        <rFont val="Calibri"/>
        <family val="2"/>
        <scheme val="minor"/>
      </rPr>
      <t>_ 
2011/12</t>
    </r>
  </si>
  <si>
    <r>
      <t>Confidence interval</t>
    </r>
    <r>
      <rPr>
        <sz val="11"/>
        <color rgb="FF555555"/>
        <rFont val="Calibri"/>
        <family val="2"/>
        <scheme val="minor"/>
      </rPr>
      <t>_ 
2011/12</t>
    </r>
  </si>
  <si>
    <r>
      <t>%</t>
    </r>
    <r>
      <rPr>
        <sz val="11"/>
        <color rgb="FF555555"/>
        <rFont val="Calibri"/>
        <family val="2"/>
        <scheme val="minor"/>
      </rPr>
      <t>_ 
2012/13</t>
    </r>
  </si>
  <si>
    <r>
      <t>Confidence interval</t>
    </r>
    <r>
      <rPr>
        <sz val="11"/>
        <color rgb="FF555555"/>
        <rFont val="Calibri"/>
        <family val="2"/>
        <scheme val="minor"/>
      </rPr>
      <t>_ 
2012/13</t>
    </r>
  </si>
  <si>
    <r>
      <t>%</t>
    </r>
    <r>
      <rPr>
        <sz val="11"/>
        <color rgb="FF555555"/>
        <rFont val="Calibri"/>
        <family val="2"/>
        <scheme val="minor"/>
      </rPr>
      <t>_ 
2013/14</t>
    </r>
  </si>
  <si>
    <r>
      <t>Confidence interval</t>
    </r>
    <r>
      <rPr>
        <sz val="11"/>
        <color rgb="FF555555"/>
        <rFont val="Calibri"/>
        <family val="2"/>
        <scheme val="minor"/>
      </rPr>
      <t>_ 
2013/14</t>
    </r>
  </si>
  <si>
    <r>
      <t>%</t>
    </r>
    <r>
      <rPr>
        <sz val="11"/>
        <color rgb="FF555555"/>
        <rFont val="Calibri"/>
        <family val="2"/>
        <scheme val="minor"/>
      </rPr>
      <t>_ 
2014/15</t>
    </r>
  </si>
  <si>
    <r>
      <t>Confidence interval</t>
    </r>
    <r>
      <rPr>
        <sz val="11"/>
        <color rgb="FF555555"/>
        <rFont val="Calibri"/>
        <family val="2"/>
        <scheme val="minor"/>
      </rPr>
      <t>_ 
2014/15</t>
    </r>
  </si>
  <si>
    <r>
      <t>%</t>
    </r>
    <r>
      <rPr>
        <sz val="11"/>
        <color rgb="FF555555"/>
        <rFont val="Calibri"/>
        <family val="2"/>
        <scheme val="minor"/>
      </rPr>
      <t>_ 
2015/16</t>
    </r>
  </si>
  <si>
    <r>
      <t>Confidence interval</t>
    </r>
    <r>
      <rPr>
        <sz val="11"/>
        <color rgb="FF555555"/>
        <rFont val="Calibri"/>
        <family val="2"/>
        <scheme val="minor"/>
      </rPr>
      <t>_ 
2015/16</t>
    </r>
  </si>
  <si>
    <r>
      <t>%</t>
    </r>
    <r>
      <rPr>
        <sz val="11"/>
        <color rgb="FF555555"/>
        <rFont val="Calibri"/>
        <family val="2"/>
        <scheme val="minor"/>
      </rPr>
      <t>_ 
2016/17</t>
    </r>
  </si>
  <si>
    <r>
      <t>Lower estimate</t>
    </r>
    <r>
      <rPr>
        <sz val="11"/>
        <color rgb="FF555555"/>
        <rFont val="Calibri"/>
        <family val="2"/>
        <scheme val="minor"/>
      </rPr>
      <t>_ 
2016/17</t>
    </r>
  </si>
  <si>
    <r>
      <t>Upper estimate</t>
    </r>
    <r>
      <rPr>
        <sz val="11"/>
        <color rgb="FF555555"/>
        <rFont val="Calibri"/>
        <family val="2"/>
        <scheme val="minor"/>
      </rPr>
      <t>_ 
2016/17</t>
    </r>
  </si>
  <si>
    <r>
      <t>%</t>
    </r>
    <r>
      <rPr>
        <sz val="11"/>
        <color rgb="FF555555"/>
        <rFont val="Calibri"/>
        <family val="2"/>
        <scheme val="minor"/>
      </rPr>
      <t>_ 
2017/18</t>
    </r>
  </si>
  <si>
    <r>
      <t>Lower estimate</t>
    </r>
    <r>
      <rPr>
        <sz val="11"/>
        <color rgb="FF555555"/>
        <rFont val="Calibri"/>
        <family val="2"/>
        <scheme val="minor"/>
      </rPr>
      <t>_ 
2017/18</t>
    </r>
  </si>
  <si>
    <r>
      <t>Upper estimate</t>
    </r>
    <r>
      <rPr>
        <sz val="11"/>
        <color rgb="FF555555"/>
        <rFont val="Calibri"/>
        <family val="2"/>
        <scheme val="minor"/>
      </rPr>
      <t>_ 
2017/18</t>
    </r>
  </si>
  <si>
    <r>
      <t>Sample size</t>
    </r>
    <r>
      <rPr>
        <sz val="11"/>
        <color rgb="FF555555"/>
        <rFont val="Calibri"/>
        <family val="2"/>
        <scheme val="minor"/>
      </rPr>
      <t>_ 
2017/18</t>
    </r>
  </si>
  <si>
    <r>
      <t>%</t>
    </r>
    <r>
      <rPr>
        <sz val="11"/>
        <color rgb="FF555555"/>
        <rFont val="Calibri"/>
        <family val="2"/>
        <scheme val="minor"/>
      </rPr>
      <t>_ 
2018/19</t>
    </r>
  </si>
  <si>
    <r>
      <t>Lower estimate</t>
    </r>
    <r>
      <rPr>
        <sz val="11"/>
        <color rgb="FF555555"/>
        <rFont val="Calibri"/>
        <family val="2"/>
        <scheme val="minor"/>
      </rPr>
      <t>_ 
2018/19</t>
    </r>
  </si>
  <si>
    <r>
      <t>Upper estimate</t>
    </r>
    <r>
      <rPr>
        <sz val="11"/>
        <color rgb="FF555555"/>
        <rFont val="Calibri"/>
        <family val="2"/>
        <scheme val="minor"/>
      </rPr>
      <t>_ 
2018/19</t>
    </r>
  </si>
  <si>
    <r>
      <t>Sample size</t>
    </r>
    <r>
      <rPr>
        <sz val="11"/>
        <color rgb="FF555555"/>
        <rFont val="Calibri"/>
        <family val="2"/>
        <scheme val="minor"/>
      </rPr>
      <t>_ 
2018/19</t>
    </r>
  </si>
  <si>
    <r>
      <t>%</t>
    </r>
    <r>
      <rPr>
        <sz val="11"/>
        <color rgb="FF555555"/>
        <rFont val="Calibri"/>
        <family val="2"/>
        <scheme val="minor"/>
      </rPr>
      <t>_ 
2019/20</t>
    </r>
  </si>
  <si>
    <r>
      <t>Lower estimate</t>
    </r>
    <r>
      <rPr>
        <sz val="11"/>
        <color rgb="FF555555"/>
        <rFont val="Calibri"/>
        <family val="2"/>
        <scheme val="minor"/>
      </rPr>
      <t>_ 
2019/20</t>
    </r>
  </si>
  <si>
    <r>
      <t>Upper estimate</t>
    </r>
    <r>
      <rPr>
        <sz val="11"/>
        <color rgb="FF555555"/>
        <rFont val="Calibri"/>
        <family val="2"/>
        <scheme val="minor"/>
      </rPr>
      <t>_ 
2019/20</t>
    </r>
  </si>
  <si>
    <r>
      <t>Sample size</t>
    </r>
    <r>
      <rPr>
        <sz val="11"/>
        <color rgb="FF555555"/>
        <rFont val="Calibri"/>
        <family val="2"/>
        <scheme val="minor"/>
      </rPr>
      <t>_ 
2019/20</t>
    </r>
  </si>
  <si>
    <t>+/- 0.7</t>
  </si>
  <si>
    <t>+/-0.8</t>
  </si>
  <si>
    <t>+/- 0.8</t>
  </si>
  <si>
    <t>+/-1.0</t>
  </si>
  <si>
    <t>+/-2.4</t>
  </si>
  <si>
    <t>+/-1.1</t>
  </si>
  <si>
    <t>+/-1.2</t>
  </si>
  <si>
    <t xml:space="preserve"> +/-1.3</t>
  </si>
  <si>
    <t>+/- 2.2</t>
  </si>
  <si>
    <t>+/- 2.5</t>
  </si>
  <si>
    <t>+/- 2.7</t>
  </si>
  <si>
    <t>+/- 4.1</t>
  </si>
  <si>
    <t>+/- 10.2</t>
  </si>
  <si>
    <t>+/- 4.2</t>
  </si>
  <si>
    <t>+/-3.6</t>
  </si>
  <si>
    <t>+/- 3.6</t>
  </si>
  <si>
    <t>+/-3.3</t>
  </si>
  <si>
    <t>+/-2.49</t>
  </si>
  <si>
    <t xml:space="preserve"> +/-4.0</t>
  </si>
  <si>
    <t>+/- 1.9</t>
  </si>
  <si>
    <t>+/- 2.3</t>
  </si>
  <si>
    <t>+/- 2.4</t>
  </si>
  <si>
    <t>+/- 6.8</t>
  </si>
  <si>
    <t xml:space="preserve"> +/- 3.5</t>
  </si>
  <si>
    <t>+/-3.2</t>
  </si>
  <si>
    <t>+/-2.46</t>
  </si>
  <si>
    <t xml:space="preserve"> +/-3.5</t>
  </si>
  <si>
    <t>+/- 2.0</t>
  </si>
  <si>
    <t>+/- 3.2</t>
  </si>
  <si>
    <t>+/- 7.1</t>
  </si>
  <si>
    <t>+/- 3.0</t>
  </si>
  <si>
    <t>+/-3.7</t>
  </si>
  <si>
    <t>+/-2.83</t>
  </si>
  <si>
    <t xml:space="preserve"> +/-4.1</t>
  </si>
  <si>
    <t>+/- 2.1</t>
  </si>
  <si>
    <t>+/- 3.3</t>
  </si>
  <si>
    <t>+/- 8.0</t>
  </si>
  <si>
    <t>+/- 3.1</t>
  </si>
  <si>
    <t>+/-3.9</t>
  </si>
  <si>
    <t>+/- 3.9</t>
  </si>
  <si>
    <t>+/-2.68</t>
  </si>
  <si>
    <t xml:space="preserve"> +/-3.9</t>
  </si>
  <si>
    <t>+/- 7.8</t>
  </si>
  <si>
    <t>+/-2.66</t>
  </si>
  <si>
    <t>+/- 2.9</t>
  </si>
  <si>
    <t>+/- 6.9</t>
  </si>
  <si>
    <t>+/- 2.8</t>
  </si>
  <si>
    <t>+/-3.4</t>
  </si>
  <si>
    <t>+/-2.71</t>
  </si>
  <si>
    <t xml:space="preserve"> +/-3.8</t>
  </si>
  <si>
    <t>+/- 6.7</t>
  </si>
  <si>
    <t>+/- 2.6</t>
  </si>
  <si>
    <t>+/-3.1</t>
  </si>
  <si>
    <t>+/-4.2</t>
  </si>
  <si>
    <t>+/-2.99</t>
  </si>
  <si>
    <t xml:space="preserve"> +/-4.3</t>
  </si>
  <si>
    <t>+/- 1.7</t>
  </si>
  <si>
    <t>+/- 5.1</t>
  </si>
  <si>
    <t>+/-2.7</t>
  </si>
  <si>
    <t>+/-2.9</t>
  </si>
  <si>
    <t>+/-2.8</t>
  </si>
  <si>
    <t>+/-2.11</t>
  </si>
  <si>
    <t xml:space="preserve"> +/-3.0</t>
  </si>
  <si>
    <t>+/-3.8</t>
  </si>
  <si>
    <t>+/-4</t>
  </si>
  <si>
    <t>+/-2.78</t>
  </si>
  <si>
    <r>
      <t xml:space="preserve">Percentage of adults that have participated in the historic environment </t>
    </r>
    <r>
      <rPr>
        <vertAlign val="superscript"/>
        <sz val="11"/>
        <color theme="0"/>
        <rFont val="Calibri"/>
        <family val="2"/>
        <scheme val="minor"/>
      </rPr>
      <t>[1]</t>
    </r>
    <r>
      <rPr>
        <sz val="11"/>
        <color theme="0"/>
        <rFont val="Calibri"/>
        <family val="2"/>
        <scheme val="minor"/>
      </rPr>
      <t xml:space="preserve">  
(Lower Socio-Economic Groups)</t>
    </r>
  </si>
  <si>
    <t>+/-1.3</t>
  </si>
  <si>
    <t xml:space="preserve">+/-1.4       </t>
  </si>
  <si>
    <t>+/-1.7</t>
  </si>
  <si>
    <t>+/-3.5</t>
  </si>
  <si>
    <t>+/- 1.6</t>
  </si>
  <si>
    <t>+/-2.0</t>
  </si>
  <si>
    <t>+/-1.8</t>
  </si>
  <si>
    <t>+/-2.2</t>
  </si>
  <si>
    <r>
      <t xml:space="preserve">Percentage of adults that have participated in the historic environment </t>
    </r>
    <r>
      <rPr>
        <vertAlign val="superscript"/>
        <sz val="11"/>
        <color theme="0"/>
        <rFont val="Calibri"/>
        <family val="2"/>
        <scheme val="minor"/>
      </rPr>
      <t>[1]</t>
    </r>
    <r>
      <rPr>
        <sz val="11"/>
        <color theme="0"/>
        <rFont val="Calibri"/>
        <family val="2"/>
        <scheme val="minor"/>
      </rPr>
      <t xml:space="preserve"> 
(Black and Ethnic Minorities) </t>
    </r>
  </si>
  <si>
    <t>+/-1.9</t>
  </si>
  <si>
    <t>+/-7.5</t>
  </si>
  <si>
    <t>+/-4.8</t>
  </si>
  <si>
    <t>+/- 4.9</t>
  </si>
  <si>
    <t>+/-5.1</t>
  </si>
  <si>
    <t xml:space="preserve"> +/-5.2</t>
  </si>
  <si>
    <t xml:space="preserve"> +/-5.1</t>
  </si>
  <si>
    <r>
      <t>South West</t>
    </r>
    <r>
      <rPr>
        <vertAlign val="superscript"/>
        <sz val="11"/>
        <color theme="1"/>
        <rFont val="Calibri"/>
        <family val="2"/>
        <scheme val="minor"/>
      </rPr>
      <t>[2]</t>
    </r>
  </si>
  <si>
    <r>
      <t xml:space="preserve">Percentage of adults that have participated in the historic environment </t>
    </r>
    <r>
      <rPr>
        <vertAlign val="superscript"/>
        <sz val="11"/>
        <color theme="0"/>
        <rFont val="Calibri"/>
        <family val="2"/>
        <scheme val="minor"/>
      </rPr>
      <t>[1]</t>
    </r>
    <r>
      <rPr>
        <sz val="11"/>
        <color theme="0"/>
        <rFont val="Calibri"/>
        <family val="2"/>
        <scheme val="minor"/>
      </rPr>
      <t xml:space="preserve"> 
(People with limiting illness or disabilities)</t>
    </r>
  </si>
  <si>
    <t>+/-1.4</t>
  </si>
  <si>
    <t>+/- 1.5</t>
  </si>
  <si>
    <t>+/-1.6</t>
  </si>
  <si>
    <t xml:space="preserve"> +/-1.8</t>
  </si>
  <si>
    <r>
      <t xml:space="preserve">Percentage of all 11-15 year olds who have participated in the historic environment </t>
    </r>
    <r>
      <rPr>
        <vertAlign val="superscript"/>
        <sz val="11"/>
        <color theme="0"/>
        <rFont val="Calibri"/>
        <family val="2"/>
        <scheme val="minor"/>
      </rPr>
      <t>[1]</t>
    </r>
    <r>
      <rPr>
        <sz val="11"/>
        <color theme="0"/>
        <rFont val="Calibri"/>
        <family val="2"/>
        <scheme val="minor"/>
      </rPr>
      <t xml:space="preserve"> [3]</t>
    </r>
  </si>
  <si>
    <t>+/-2.1</t>
  </si>
  <si>
    <t>+/- 7.9</t>
  </si>
  <si>
    <r>
      <t xml:space="preserve">Percentage of children (5-15 year olds) participated in the historic environment </t>
    </r>
    <r>
      <rPr>
        <vertAlign val="superscript"/>
        <sz val="11"/>
        <color theme="1"/>
        <rFont val="Calibri"/>
        <family val="2"/>
        <scheme val="minor"/>
      </rPr>
      <t>[1]</t>
    </r>
    <r>
      <rPr>
        <sz val="11"/>
        <color theme="1"/>
        <rFont val="Calibri"/>
        <family val="2"/>
        <scheme val="minor"/>
      </rPr>
      <t xml:space="preserve"> England</t>
    </r>
  </si>
  <si>
    <t>n/a</t>
  </si>
  <si>
    <t>+/-5.2</t>
  </si>
  <si>
    <t>+/- 1.8</t>
  </si>
  <si>
    <t>+/-2.3</t>
  </si>
  <si>
    <t>+/-2.5</t>
  </si>
  <si>
    <r>
      <t xml:space="preserve">Percentage of all 5-10 year olds who have participated in the historic environment </t>
    </r>
    <r>
      <rPr>
        <vertAlign val="superscript"/>
        <sz val="11"/>
        <color theme="1"/>
        <rFont val="Calibri"/>
        <family val="2"/>
        <scheme val="minor"/>
      </rPr>
      <t>[1]</t>
    </r>
    <r>
      <rPr>
        <sz val="11"/>
        <color theme="1"/>
        <rFont val="Calibri"/>
        <family val="2"/>
        <scheme val="minor"/>
      </rPr>
      <t xml:space="preserve"> England</t>
    </r>
  </si>
  <si>
    <t>+/-2.6</t>
  </si>
  <si>
    <t>+/-6.5</t>
  </si>
  <si>
    <t xml:space="preserve"> +/-3.2</t>
  </si>
  <si>
    <t xml:space="preserve"> +/-3.1</t>
  </si>
  <si>
    <t>Participation by Index of Deprivation 
(1 = most deprived, 10 = least deprived)</t>
  </si>
  <si>
    <t>IMD decile 1</t>
  </si>
  <si>
    <t>IMD decile 2</t>
  </si>
  <si>
    <t>IMD decile 3</t>
  </si>
  <si>
    <t>IMD decile 4</t>
  </si>
  <si>
    <t>IMD decile 5</t>
  </si>
  <si>
    <t>IMD decile 6</t>
  </si>
  <si>
    <t>IMD decile 7</t>
  </si>
  <si>
    <t>IMD decile 8</t>
  </si>
  <si>
    <t>IMD decile 9</t>
  </si>
  <si>
    <t>IMD decile 10</t>
  </si>
  <si>
    <t>* Data suppressed due to small sample sizes</t>
  </si>
  <si>
    <t>1  Participation is defined as at least one attendance at a heritage site during the past 12 months.</t>
  </si>
  <si>
    <t>2  Data is not available due to a small sample size</t>
  </si>
  <si>
    <t>3  Sample size was too small for regional data in 2009/10</t>
  </si>
  <si>
    <t>Membership of historic environment organisations</t>
  </si>
  <si>
    <t>Number of members (excluding those receiving corporate membership) thousands</t>
  </si>
  <si>
    <r>
      <t xml:space="preserve">2001/02 </t>
    </r>
    <r>
      <rPr>
        <vertAlign val="superscript"/>
        <sz val="11"/>
        <color theme="1"/>
        <rFont val="Calibri"/>
        <family val="2"/>
        <scheme val="minor"/>
      </rPr>
      <t>[1]</t>
    </r>
  </si>
  <si>
    <t>2002/03</t>
  </si>
  <si>
    <t>2003/04</t>
  </si>
  <si>
    <t>2004/05</t>
  </si>
  <si>
    <r>
      <t xml:space="preserve">2006/07 </t>
    </r>
    <r>
      <rPr>
        <vertAlign val="superscript"/>
        <sz val="11"/>
        <color theme="1"/>
        <rFont val="Calibri"/>
        <family val="2"/>
        <scheme val="minor"/>
      </rPr>
      <t>[3]</t>
    </r>
  </si>
  <si>
    <r>
      <t xml:space="preserve">2015/16 </t>
    </r>
    <r>
      <rPr>
        <vertAlign val="superscript"/>
        <sz val="11"/>
        <color theme="1"/>
        <rFont val="Calibri"/>
        <family val="2"/>
        <scheme val="minor"/>
      </rPr>
      <t>[2]</t>
    </r>
  </si>
  <si>
    <t>% change 
2007/08 to 2020/21</t>
  </si>
  <si>
    <t>% change 
2020/20 to 2020/21</t>
  </si>
  <si>
    <t xml:space="preserve">Total English Heritage members </t>
  </si>
  <si>
    <t>Other UK, overseas and unknown</t>
  </si>
  <si>
    <t>1 Member figures for 2001/02 - 2014/15  as of October of each year. Pre-2006 figures are accurate to the thousand</t>
  </si>
  <si>
    <t>2 Member figures for 2015/16 - 2019/20 as at 31st March (2015/16 to 2018/19 restated in 2020 on this basis)</t>
  </si>
  <si>
    <t>3 Regional breakdown unavailable before 2006/07</t>
  </si>
  <si>
    <t xml:space="preserve">Source: English Heritage </t>
  </si>
  <si>
    <t>National Trust Membership</t>
  </si>
  <si>
    <t>National Trust members</t>
  </si>
  <si>
    <t>2001/02</t>
  </si>
  <si>
    <t>% change 
2009/10 to 2020/21</t>
  </si>
  <si>
    <t>Total (incl. Northern Ireland and Wales)</t>
  </si>
  <si>
    <t>Yorkshire and the Humber and North East</t>
  </si>
  <si>
    <r>
      <t xml:space="preserve">North West </t>
    </r>
    <r>
      <rPr>
        <vertAlign val="superscript"/>
        <sz val="11"/>
        <color theme="1"/>
        <rFont val="Calibri"/>
        <family val="2"/>
        <scheme val="minor"/>
      </rPr>
      <t>[5]</t>
    </r>
  </si>
  <si>
    <r>
      <t xml:space="preserve">Midlands </t>
    </r>
    <r>
      <rPr>
        <vertAlign val="superscript"/>
        <sz val="11"/>
        <color theme="1"/>
        <rFont val="Calibri"/>
        <family val="2"/>
        <scheme val="minor"/>
      </rPr>
      <t>[4]</t>
    </r>
  </si>
  <si>
    <t xml:space="preserve">4 In 2010 the East and West Midland regions were merged by the National Trust and therefore in the future data will be reported at this level </t>
  </si>
  <si>
    <t>Note total Figures include membership in Northern Ireland and Wales</t>
  </si>
  <si>
    <t>5 In 2015/16 northern regions were combined.</t>
  </si>
  <si>
    <t>Source: National Trust, 2019</t>
  </si>
  <si>
    <t>Historic Houses - Visiting Members</t>
  </si>
  <si>
    <r>
      <t xml:space="preserve">2017 </t>
    </r>
    <r>
      <rPr>
        <vertAlign val="superscript"/>
        <sz val="11"/>
        <color theme="1"/>
        <rFont val="Calibri"/>
        <family val="2"/>
        <scheme val="minor"/>
      </rPr>
      <t>[6]</t>
    </r>
  </si>
  <si>
    <t>% change 
2007 to 2020</t>
  </si>
  <si>
    <t>% change 
2019 to 2020</t>
  </si>
  <si>
    <t>Source: Historic Houses, 2019</t>
  </si>
  <si>
    <t>6 From 2017, changes to the HH database means that government region breakdowns are not possible.</t>
  </si>
  <si>
    <t>Institute of Historic Building Conservation (IHBC)</t>
  </si>
  <si>
    <t xml:space="preserve">IHBC Membership </t>
  </si>
  <si>
    <t>Area</t>
  </si>
  <si>
    <r>
      <t>Affiliate</t>
    </r>
    <r>
      <rPr>
        <sz val="11"/>
        <color rgb="FF555555"/>
        <rFont val="Calibri"/>
        <family val="2"/>
        <scheme val="minor"/>
      </rPr>
      <t>_2016</t>
    </r>
  </si>
  <si>
    <r>
      <t>Full Member</t>
    </r>
    <r>
      <rPr>
        <sz val="11"/>
        <color rgb="FF555555"/>
        <rFont val="Calibri"/>
        <family val="2"/>
        <scheme val="minor"/>
      </rPr>
      <t>_2016</t>
    </r>
  </si>
  <si>
    <r>
      <t>Associate</t>
    </r>
    <r>
      <rPr>
        <sz val="11"/>
        <color rgb="FF555555"/>
        <rFont val="Calibri"/>
        <family val="2"/>
        <scheme val="minor"/>
      </rPr>
      <t>_2016</t>
    </r>
  </si>
  <si>
    <r>
      <t>Total</t>
    </r>
    <r>
      <rPr>
        <sz val="11"/>
        <color rgb="FF555555"/>
        <rFont val="Calibri"/>
        <family val="2"/>
        <scheme val="minor"/>
      </rPr>
      <t>_2016</t>
    </r>
  </si>
  <si>
    <r>
      <t>Affiliate</t>
    </r>
    <r>
      <rPr>
        <sz val="11"/>
        <color rgb="FF555555"/>
        <rFont val="Calibri"/>
        <family val="2"/>
        <scheme val="minor"/>
      </rPr>
      <t>_2016/17</t>
    </r>
  </si>
  <si>
    <r>
      <t>Full Member</t>
    </r>
    <r>
      <rPr>
        <sz val="11"/>
        <color rgb="FF555555"/>
        <rFont val="Calibri"/>
        <family val="2"/>
        <scheme val="minor"/>
      </rPr>
      <t>_2016/17</t>
    </r>
  </si>
  <si>
    <r>
      <t>Associate</t>
    </r>
    <r>
      <rPr>
        <sz val="11"/>
        <color rgb="FF555555"/>
        <rFont val="Calibri"/>
        <family val="2"/>
        <scheme val="minor"/>
      </rPr>
      <t>_2016/17</t>
    </r>
  </si>
  <si>
    <r>
      <t>Total</t>
    </r>
    <r>
      <rPr>
        <sz val="11"/>
        <color rgb="FF555555"/>
        <rFont val="Calibri"/>
        <family val="2"/>
        <scheme val="minor"/>
      </rPr>
      <t>_2016/17</t>
    </r>
  </si>
  <si>
    <r>
      <t>Affiliate</t>
    </r>
    <r>
      <rPr>
        <sz val="11"/>
        <color rgb="FF555555"/>
        <rFont val="Calibri"/>
        <family val="2"/>
        <scheme val="minor"/>
      </rPr>
      <t>_2017/18</t>
    </r>
  </si>
  <si>
    <r>
      <t>Full Member</t>
    </r>
    <r>
      <rPr>
        <sz val="11"/>
        <color rgb="FF555555"/>
        <rFont val="Calibri"/>
        <family val="2"/>
        <scheme val="minor"/>
      </rPr>
      <t>_2017/18</t>
    </r>
  </si>
  <si>
    <r>
      <t>Associate</t>
    </r>
    <r>
      <rPr>
        <sz val="11"/>
        <color rgb="FF555555"/>
        <rFont val="Calibri"/>
        <family val="2"/>
        <scheme val="minor"/>
      </rPr>
      <t>_2017/18</t>
    </r>
  </si>
  <si>
    <r>
      <t>Total</t>
    </r>
    <r>
      <rPr>
        <sz val="11"/>
        <color rgb="FF555555"/>
        <rFont val="Calibri"/>
        <family val="2"/>
        <scheme val="minor"/>
      </rPr>
      <t>_2017/18</t>
    </r>
  </si>
  <si>
    <r>
      <t>Affiliate</t>
    </r>
    <r>
      <rPr>
        <sz val="11"/>
        <color rgb="FF555555"/>
        <rFont val="Calibri"/>
        <family val="2"/>
        <scheme val="minor"/>
      </rPr>
      <t>_2018/19</t>
    </r>
  </si>
  <si>
    <r>
      <t>Full Member</t>
    </r>
    <r>
      <rPr>
        <sz val="11"/>
        <color rgb="FF555555"/>
        <rFont val="Calibri"/>
        <family val="2"/>
        <scheme val="minor"/>
      </rPr>
      <t>_2018/19</t>
    </r>
  </si>
  <si>
    <r>
      <t>Associate</t>
    </r>
    <r>
      <rPr>
        <sz val="11"/>
        <color rgb="FF555555"/>
        <rFont val="Calibri"/>
        <family val="2"/>
        <scheme val="minor"/>
      </rPr>
      <t>_2018/19</t>
    </r>
  </si>
  <si>
    <r>
      <t>Total</t>
    </r>
    <r>
      <rPr>
        <sz val="11"/>
        <color rgb="FF555555"/>
        <rFont val="Calibri"/>
        <family val="2"/>
        <scheme val="minor"/>
      </rPr>
      <t>_2018/19</t>
    </r>
  </si>
  <si>
    <r>
      <t>Affiliate</t>
    </r>
    <r>
      <rPr>
        <sz val="11"/>
        <color rgb="FF555555"/>
        <rFont val="Calibri"/>
        <family val="2"/>
        <scheme val="minor"/>
      </rPr>
      <t>_2019/20</t>
    </r>
  </si>
  <si>
    <r>
      <t>Full Member</t>
    </r>
    <r>
      <rPr>
        <sz val="11"/>
        <color rgb="FF555555"/>
        <rFont val="Calibri"/>
        <family val="2"/>
        <scheme val="minor"/>
      </rPr>
      <t>_2019/20</t>
    </r>
  </si>
  <si>
    <r>
      <t>Associate</t>
    </r>
    <r>
      <rPr>
        <sz val="11"/>
        <color rgb="FF555555"/>
        <rFont val="Calibri"/>
        <family val="2"/>
        <scheme val="minor"/>
      </rPr>
      <t>_2019/20</t>
    </r>
  </si>
  <si>
    <r>
      <t>Total</t>
    </r>
    <r>
      <rPr>
        <sz val="11"/>
        <color rgb="FF555555"/>
        <rFont val="Calibri"/>
        <family val="2"/>
        <scheme val="minor"/>
      </rPr>
      <t>_2019/20</t>
    </r>
  </si>
  <si>
    <r>
      <t>Affiliate</t>
    </r>
    <r>
      <rPr>
        <sz val="11"/>
        <color rgb="FF555555"/>
        <rFont val="Calibri"/>
        <family val="2"/>
        <scheme val="minor"/>
      </rPr>
      <t>_2020/21</t>
    </r>
  </si>
  <si>
    <r>
      <t>Full Member</t>
    </r>
    <r>
      <rPr>
        <sz val="11"/>
        <color rgb="FF555555"/>
        <rFont val="Calibri"/>
        <family val="2"/>
        <scheme val="minor"/>
      </rPr>
      <t>_2020/21</t>
    </r>
  </si>
  <si>
    <r>
      <t>Associate</t>
    </r>
    <r>
      <rPr>
        <sz val="11"/>
        <color rgb="FF555555"/>
        <rFont val="Calibri"/>
        <family val="2"/>
        <scheme val="minor"/>
      </rPr>
      <t>_2020/21</t>
    </r>
  </si>
  <si>
    <r>
      <t>Total</t>
    </r>
    <r>
      <rPr>
        <sz val="11"/>
        <color rgb="FF555555"/>
        <rFont val="Calibri"/>
        <family val="2"/>
        <scheme val="minor"/>
      </rPr>
      <t>_2020/21</t>
    </r>
  </si>
  <si>
    <t xml:space="preserve">                                   -  </t>
  </si>
  <si>
    <t>South</t>
  </si>
  <si>
    <t>Source: IHBC, 2019</t>
  </si>
  <si>
    <t>Heritage Open Days (HODs) is the sector's flagship initiative for increasing participation in the sector. Held each September, thousands of volunteers across England organise events to celebrate the country's history and culture. All the participating sites, some of which are not normally open to the public, are free to attend.
For more information on HODs please visit http://www.heritageopendays.org.uk/</t>
  </si>
  <si>
    <t>Heritage Open Days Events</t>
  </si>
  <si>
    <t>Country</t>
  </si>
  <si>
    <r>
      <t xml:space="preserve">Region </t>
    </r>
    <r>
      <rPr>
        <vertAlign val="superscript"/>
        <sz val="11"/>
        <color theme="1"/>
        <rFont val="Calibri"/>
        <family val="2"/>
        <scheme val="minor"/>
      </rPr>
      <t>[1]</t>
    </r>
  </si>
  <si>
    <t>Change 
2008 to 2020</t>
  </si>
  <si>
    <t>% Change 
2008 to 2020</t>
  </si>
  <si>
    <t>Regional distribution of in-person HOD events in 2020</t>
  </si>
  <si>
    <t>Number of HODs events</t>
  </si>
  <si>
    <t>Number of HOD Organisers</t>
  </si>
  <si>
    <r>
      <t xml:space="preserve">Number of Visits </t>
    </r>
    <r>
      <rPr>
        <vertAlign val="superscript"/>
        <sz val="11"/>
        <color theme="1"/>
        <rFont val="Calibri"/>
        <family val="2"/>
        <scheme val="minor"/>
      </rPr>
      <t>[3]</t>
    </r>
  </si>
  <si>
    <t xml:space="preserve"> - </t>
  </si>
  <si>
    <t>Number of Visitors</t>
  </si>
  <si>
    <r>
      <t xml:space="preserve">Number of volunteers </t>
    </r>
    <r>
      <rPr>
        <vertAlign val="superscript"/>
        <sz val="11"/>
        <color theme="1"/>
        <rFont val="Calibri"/>
        <family val="2"/>
        <scheme val="minor"/>
      </rPr>
      <t>[2]</t>
    </r>
  </si>
  <si>
    <t xml:space="preserve">1. London also has Open House London, figures for  which are not reported here. </t>
  </si>
  <si>
    <t>2. Volunteers have not previously been reported</t>
  </si>
  <si>
    <t>3. From 2011, Heritage Open Days has recorded visitors rather than visits.</t>
  </si>
  <si>
    <t>4. In 2020, a figure for digital visits has been provided</t>
  </si>
  <si>
    <t>Heritage Open Days, 2019</t>
  </si>
  <si>
    <t xml:space="preserve">Volunteering in the Historic Environment </t>
  </si>
  <si>
    <t>The heritage sector is heavily dependent on the contribution made by volunteers. Since 2006, Heritage Counts has been able to report estimates from the Taking Part Survey on the number of adults involved in heritage volunteering. In addition, the National Trust and the English Heritage Trust collects information on volunteers. In 2014, for the first time, Heritage Open Days  reported numbers of volunteers participating in Heritage Open Days</t>
  </si>
  <si>
    <t>National Trust Volunteers</t>
  </si>
  <si>
    <r>
      <t xml:space="preserve">2008/09 </t>
    </r>
    <r>
      <rPr>
        <vertAlign val="superscript"/>
        <sz val="11"/>
        <color theme="1"/>
        <rFont val="Calibri"/>
        <family val="2"/>
        <scheme val="minor"/>
      </rPr>
      <t>[1]</t>
    </r>
  </si>
  <si>
    <r>
      <t xml:space="preserve">2015/16 </t>
    </r>
    <r>
      <rPr>
        <vertAlign val="superscript"/>
        <sz val="11"/>
        <color theme="1"/>
        <rFont val="Calibri"/>
        <family val="2"/>
        <scheme val="minor"/>
      </rPr>
      <t>[3]</t>
    </r>
  </si>
  <si>
    <t>% Change 
2019/20 to 2020/21</t>
  </si>
  <si>
    <t>National Trust volunteers in England, Wales and Northern Ireland</t>
  </si>
  <si>
    <t>Central Office</t>
  </si>
  <si>
    <r>
      <t xml:space="preserve">Midlands </t>
    </r>
    <r>
      <rPr>
        <vertAlign val="superscript"/>
        <sz val="11"/>
        <color theme="1"/>
        <rFont val="Calibri"/>
        <family val="2"/>
        <scheme val="minor"/>
      </rPr>
      <t>[2]</t>
    </r>
  </si>
  <si>
    <t>North East, North West and Yorkshire</t>
  </si>
  <si>
    <t>1 The way volunteering data is captured at the National Trust changed in 2009/10. Comparisons with figures before then should be made with caution</t>
  </si>
  <si>
    <t>2 excludes 2006/07 figures for East Midlands</t>
  </si>
  <si>
    <t>3 In 2019/20, the National Trust corrected a reporting error affecting volunteer numbers; corrected figures are reported from 2015/16 and should not be compared with previous years' figures.</t>
  </si>
  <si>
    <t>† A more precise figure was not available in 2020/21</t>
  </si>
  <si>
    <t xml:space="preserve">Source: National Trust </t>
  </si>
  <si>
    <t>English Heritage Volunteers</t>
  </si>
  <si>
    <r>
      <t xml:space="preserve">2018/19 </t>
    </r>
    <r>
      <rPr>
        <vertAlign val="superscript"/>
        <sz val="11"/>
        <color theme="1"/>
        <rFont val="Calibri"/>
        <family val="2"/>
        <scheme val="minor"/>
      </rPr>
      <t>[5]</t>
    </r>
  </si>
  <si>
    <t>Change 2019/20 to 2020/21</t>
  </si>
  <si>
    <t>% Change 2019/20 to 2020/21</t>
  </si>
  <si>
    <t>National (incl. trustees)</t>
  </si>
  <si>
    <t>North</t>
  </si>
  <si>
    <t xml:space="preserve">South  </t>
  </si>
  <si>
    <t>Stonehenge</t>
  </si>
  <si>
    <t>West</t>
  </si>
  <si>
    <t>Placement</t>
  </si>
  <si>
    <t>Grand Total</t>
  </si>
  <si>
    <t>5 In 2019 English Heritage adopted a new structure for reporting the number of its volunteers. As a result, regional totals cannot be compared pre- and post- 2019.</t>
  </si>
  <si>
    <t>English Heritage Volunteers 2010-18</t>
  </si>
  <si>
    <t>East</t>
  </si>
  <si>
    <r>
      <t xml:space="preserve">Offices </t>
    </r>
    <r>
      <rPr>
        <vertAlign val="superscript"/>
        <sz val="11"/>
        <color theme="1"/>
        <rFont val="Calibri"/>
        <family val="2"/>
        <scheme val="minor"/>
      </rPr>
      <t>[6]</t>
    </r>
  </si>
  <si>
    <t>Placements, EHF Trustees &amp; History Live!</t>
  </si>
  <si>
    <t>Total Number of EH volunteers</t>
  </si>
  <si>
    <t>6 Denotes volunteers based at offices rather than properties</t>
  </si>
  <si>
    <t>Source: English Heritage</t>
  </si>
  <si>
    <t>Heritage Open Day Volunteers</t>
  </si>
  <si>
    <r>
      <t xml:space="preserve">Number of volunteers </t>
    </r>
    <r>
      <rPr>
        <vertAlign val="superscript"/>
        <sz val="11"/>
        <color theme="1"/>
        <rFont val="Calibri"/>
        <family val="2"/>
        <scheme val="minor"/>
      </rPr>
      <t>[7]</t>
    </r>
    <r>
      <rPr>
        <sz val="11"/>
        <color theme="1"/>
        <rFont val="Calibri"/>
        <family val="2"/>
        <scheme val="minor"/>
      </rPr>
      <t xml:space="preserve"> England</t>
    </r>
  </si>
  <si>
    <t>7 Volunteers were not  reported prior to 2014.</t>
  </si>
  <si>
    <t>Taking Part Survey</t>
  </si>
  <si>
    <t>Number of volunteers</t>
  </si>
  <si>
    <r>
      <t xml:space="preserve">Approximate number of Historic Environment Volunteers </t>
    </r>
    <r>
      <rPr>
        <vertAlign val="superscript"/>
        <sz val="11"/>
        <color theme="1"/>
        <rFont val="Calibri"/>
        <family val="2"/>
        <scheme val="minor"/>
      </rPr>
      <t>[1]</t>
    </r>
  </si>
  <si>
    <t>Volunteers</t>
  </si>
  <si>
    <t>Demographic breakdown of heritage volunteers</t>
  </si>
  <si>
    <t>Demographic</t>
  </si>
  <si>
    <t xml:space="preserve">% of all heritage volunteers </t>
  </si>
  <si>
    <t>Male</t>
  </si>
  <si>
    <t>Female</t>
  </si>
  <si>
    <r>
      <t xml:space="preserve">Lower Socio-Economic Group </t>
    </r>
    <r>
      <rPr>
        <vertAlign val="superscript"/>
        <sz val="11"/>
        <color theme="1"/>
        <rFont val="Calibri"/>
        <family val="2"/>
        <scheme val="minor"/>
      </rPr>
      <t>[2]</t>
    </r>
  </si>
  <si>
    <t>Higher Socio-Economic Group</t>
  </si>
  <si>
    <t xml:space="preserve">Percentage of adult population who regularly volunteer in the heritage sector </t>
  </si>
  <si>
    <t>Region</t>
  </si>
  <si>
    <t>% of population</t>
  </si>
  <si>
    <t>1 Due to sample size it has not been possible to assess change in volunteer numbers over 2005 - 2015</t>
  </si>
  <si>
    <t xml:space="preserve">2 Excludes those not classified by the NS SEC system </t>
  </si>
  <si>
    <t>Source: Taking Part  - 2016/17 data was not available at time of publication</t>
  </si>
  <si>
    <t xml:space="preserve">Museums and galleries data </t>
  </si>
  <si>
    <t>Museums play a key role as a gateway to, and protector of, England's heritage. The Museums Libraries and Archives (MLA)  council operated a number of schemes relating to them.
The management of these schemes was taken over by Arts Council England (ACE) following its incorporation of the MLA in October 2011.</t>
  </si>
  <si>
    <t xml:space="preserve">Accreditation </t>
  </si>
  <si>
    <t>This is an accreditation scheme open to museums meeting certain nationally agreed standards.</t>
  </si>
  <si>
    <t xml:space="preserve">Museums and galleries in the Accreditation Scheme UK and England </t>
  </si>
  <si>
    <t>Region/Status</t>
  </si>
  <si>
    <t>2021</t>
  </si>
  <si>
    <t>K02000001</t>
  </si>
  <si>
    <t>UK</t>
  </si>
  <si>
    <t>Full Accreditation</t>
  </si>
  <si>
    <t>Provisional Accreditation</t>
  </si>
  <si>
    <t>Excluded</t>
  </si>
  <si>
    <t xml:space="preserve">Designation </t>
  </si>
  <si>
    <t>The Designation scheme identifies pre-eminent collections of national and international importance held in non-national museums, libraries and archives, based on quality and significance.</t>
  </si>
  <si>
    <r>
      <t xml:space="preserve">Designated organiastions </t>
    </r>
    <r>
      <rPr>
        <vertAlign val="superscript"/>
        <sz val="14"/>
        <color theme="2" tint="-0.749961851863155"/>
        <rFont val="Calibri"/>
        <family val="2"/>
      </rPr>
      <t>[1]</t>
    </r>
  </si>
  <si>
    <t>January 2013</t>
  </si>
  <si>
    <t>July 2013</t>
  </si>
  <si>
    <r>
      <t xml:space="preserve">Designated collections </t>
    </r>
    <r>
      <rPr>
        <vertAlign val="superscript"/>
        <sz val="14"/>
        <color theme="2" tint="-0.749961851863155"/>
        <rFont val="Calibri"/>
        <family val="2"/>
      </rPr>
      <t>[1]</t>
    </r>
  </si>
  <si>
    <t>March 2010</t>
  </si>
  <si>
    <t>Feb. 2011</t>
  </si>
  <si>
    <t>July 2012</t>
  </si>
  <si>
    <t xml:space="preserve">Renaissance </t>
  </si>
  <si>
    <t>The Renaissance programme was a grant programme to help transform regional museums. It brought together selected museums into ‘Regional Hubs’ as part of its national framework.</t>
  </si>
  <si>
    <r>
      <t xml:space="preserve">Visits to Hub Museums </t>
    </r>
    <r>
      <rPr>
        <vertAlign val="superscript"/>
        <sz val="14"/>
        <color theme="2" tint="-0.749961851863155"/>
        <rFont val="Calibri"/>
        <family val="2"/>
      </rPr>
      <t>[2]</t>
    </r>
  </si>
  <si>
    <t xml:space="preserve">1 The Designation Scheme closed for review from July 2013, and was re-launched this spring with four new Designated collections and one collection coming off the scheme. </t>
  </si>
  <si>
    <t>2 When the MLA was amalgamated into ACE, the data above was no longer collected after 2011/12.</t>
  </si>
  <si>
    <t>Source: MLA and ACE.</t>
  </si>
  <si>
    <t>Learning and the historic environment: educational visits</t>
  </si>
  <si>
    <t xml:space="preserve">The historic environment plays an important role in education and life long learning. Visits by schools to heritage sites are at the heart of the sector's offering to the learning of young people. </t>
  </si>
  <si>
    <t>This survey measures visitor numbers throughout the leisure industry but English Heritage commissions Visit England to produce findings for the historic environment sector. The full report can be found on www.heritagecounts.org.uk</t>
  </si>
  <si>
    <r>
      <t xml:space="preserve">Trends in number of school visits to historic properties 2001-2015 (2001=100) </t>
    </r>
    <r>
      <rPr>
        <vertAlign val="superscript"/>
        <sz val="14"/>
        <color theme="2" tint="-0.749961851863155"/>
        <rFont val="Calibri"/>
        <family val="2"/>
      </rPr>
      <t>[1]</t>
    </r>
    <r>
      <rPr>
        <sz val="14"/>
        <color theme="2" tint="-0.749961851863155"/>
        <rFont val="Calibri"/>
        <family val="2"/>
      </rPr>
      <t xml:space="preserve">,  England       </t>
    </r>
  </si>
  <si>
    <t>…By attraction type</t>
  </si>
  <si>
    <r>
      <t xml:space="preserve">Number of school visits 2020 </t>
    </r>
    <r>
      <rPr>
        <vertAlign val="superscript"/>
        <sz val="11"/>
        <color theme="1"/>
        <rFont val="Calibri"/>
        <family val="2"/>
        <scheme val="minor"/>
      </rPr>
      <t>[2]</t>
    </r>
  </si>
  <si>
    <r>
      <t xml:space="preserve">% change 
2019 to 2020 </t>
    </r>
    <r>
      <rPr>
        <vertAlign val="superscript"/>
        <sz val="11"/>
        <color theme="1"/>
        <rFont val="Calibri"/>
        <family val="2"/>
        <scheme val="minor"/>
      </rPr>
      <t>[3]</t>
    </r>
  </si>
  <si>
    <t xml:space="preserve">Visitor/  heritage centres </t>
  </si>
  <si>
    <t xml:space="preserve">England, historic properties </t>
  </si>
  <si>
    <t>…By region</t>
  </si>
  <si>
    <t>1. A base of 100 was set in 2001, the table shows percentage increased year-on-year from that point onwards. For example between 2008 and 2009 there was a 13.5 % fall in the number of school visits to historic properties in the North East, among those who answered the survey in both years</t>
  </si>
  <si>
    <t>2. The actual total is likely to be significantly higher as this figure only applies to those sites that reply to the survey</t>
  </si>
  <si>
    <t>3. This is only among properties which responded to the survey in both 2018 and 2019</t>
  </si>
  <si>
    <t>Educational visits to sites operated by national organisations</t>
  </si>
  <si>
    <t xml:space="preserve">English Heritage </t>
  </si>
  <si>
    <t>As well as providing resources for free educational visits, English Heritage can also offer Discovery Visits which include educational workshops and tours run by trained educational staff.</t>
  </si>
  <si>
    <r>
      <t xml:space="preserve">Number of education visits, by financial year </t>
    </r>
    <r>
      <rPr>
        <vertAlign val="superscript"/>
        <sz val="11"/>
        <color theme="1"/>
        <rFont val="Calibri"/>
        <family val="2"/>
        <scheme val="minor"/>
      </rPr>
      <t>[4]</t>
    </r>
  </si>
  <si>
    <t>% change 
2001/02 to 2020/21</t>
  </si>
  <si>
    <t>% change 
2019/20 to 2019/20</t>
  </si>
  <si>
    <r>
      <t xml:space="preserve">Number of Discovery Visits </t>
    </r>
    <r>
      <rPr>
        <vertAlign val="superscript"/>
        <sz val="11"/>
        <color theme="1"/>
        <rFont val="Calibri"/>
        <family val="2"/>
        <scheme val="minor"/>
      </rPr>
      <t>[5]</t>
    </r>
  </si>
  <si>
    <t>% change 2008/09 to 2020/21</t>
  </si>
  <si>
    <t>% change 
2019/20 to 2020/21</t>
  </si>
  <si>
    <t>Source: Historic England</t>
  </si>
  <si>
    <t>4. This figure excludes educational visits to Local Management Agreement Sites but include Discovery Visits</t>
  </si>
  <si>
    <t>5. Discovery Visits are a subset of the total number of education visits</t>
  </si>
  <si>
    <t>National Trust education visitors</t>
  </si>
  <si>
    <t>Source: National Trust</t>
  </si>
  <si>
    <t>Data not available past 2007/08</t>
  </si>
  <si>
    <t>Historic Houses Association</t>
  </si>
  <si>
    <r>
      <t xml:space="preserve">Estimated number of education visits </t>
    </r>
    <r>
      <rPr>
        <vertAlign val="superscript"/>
        <sz val="11"/>
        <color theme="1"/>
        <rFont val="Calibri"/>
        <family val="2"/>
        <scheme val="minor"/>
      </rPr>
      <t>[6]</t>
    </r>
  </si>
  <si>
    <r>
      <t>2016</t>
    </r>
    <r>
      <rPr>
        <vertAlign val="superscript"/>
        <sz val="11"/>
        <color theme="1"/>
        <rFont val="Calibri"/>
        <family val="2"/>
        <scheme val="minor"/>
      </rPr>
      <t>[7]</t>
    </r>
  </si>
  <si>
    <t>Estimated number of school programmes</t>
  </si>
  <si>
    <t>Source: Historic Houses Association</t>
  </si>
  <si>
    <t>6. This data is collected annually - It is advisable not to compare the data across years as different houses reply to the survey in differing years</t>
  </si>
  <si>
    <t>7. Figures not available after 2016</t>
  </si>
  <si>
    <t>Education numbers</t>
  </si>
  <si>
    <t>Heritage Counts records the number of students who are undertaking studies related to the historic environment. These figures can be used to assess the potential future workforce in this historic environment.</t>
  </si>
  <si>
    <t>Number of Students Sitting History GCSE &amp; A-Level</t>
  </si>
  <si>
    <t>Academic Year ending</t>
  </si>
  <si>
    <r>
      <t xml:space="preserve">2019 </t>
    </r>
    <r>
      <rPr>
        <vertAlign val="superscript"/>
        <sz val="11"/>
        <color rgb="FFFFFFFF"/>
        <rFont val="Calibri"/>
        <family val="2"/>
        <scheme val="minor"/>
      </rPr>
      <t>[1]</t>
    </r>
  </si>
  <si>
    <t>% change
2020 to 2021</t>
  </si>
  <si>
    <t>% change 
2002 to 2021</t>
  </si>
  <si>
    <t>Number of students sitting History GCSE in schools</t>
  </si>
  <si>
    <t xml:space="preserve">% of all those in schools at the end of key stage 4 attempting history GCSE </t>
  </si>
  <si>
    <t>Number of pupils 16-18 years old sitting History A-Level</t>
  </si>
  <si>
    <t>% of all students aged 16-18 which sat a History A-Level</t>
  </si>
  <si>
    <t>Source: Department for Education, Key stage 4 performance, Subject data</t>
  </si>
  <si>
    <t>1 From 2019, the percentage of students attempting GCSE history is expressed as a percentage of all students at the end of Key Stage 4, and the percentage of students attempting a History A level is expressed as a percentage of potential 16-18 student exam entrants</t>
  </si>
  <si>
    <t>In 2020/21 there were 575,863 pupils at the end of KS4 (https://explore-education-statistics.service.gov.uk/find-statistics/key-stage-4-performance-revised/2020-21).</t>
  </si>
  <si>
    <t>In 2020/21 there were 479,879 potential 16-18 students (https://explore-education-statistics.service.gov.uk/find-statistics/a-level-and-other-16-to-18-results/2020-21#dataBlock-c086d17b-cbd3-420a-5afd-08d98e357d76-tables)</t>
  </si>
  <si>
    <t xml:space="preserve">2 Provisional entries for GCSEs and A-Levels used in 2020: https://www.gov.uk/education/key-stage-3-and-4-exam-marking-qualifications-and-results </t>
  </si>
  <si>
    <t>Higher education students by selected subjects</t>
  </si>
  <si>
    <r>
      <t xml:space="preserve">Students of historic environment related topics in Higher Education in the UK, Academic Year ending </t>
    </r>
    <r>
      <rPr>
        <vertAlign val="superscript"/>
        <sz val="11"/>
        <color theme="1"/>
        <rFont val="Calibri"/>
        <family val="2"/>
        <scheme val="minor"/>
      </rPr>
      <t>[2]</t>
    </r>
  </si>
  <si>
    <t>% change in number of students 
2003 to 2020</t>
  </si>
  <si>
    <t>% change in number of students 
2019 to 2020</t>
  </si>
  <si>
    <r>
      <t xml:space="preserve">History </t>
    </r>
    <r>
      <rPr>
        <vertAlign val="superscript"/>
        <sz val="11"/>
        <color theme="1"/>
        <rFont val="Calibri"/>
        <family val="2"/>
        <scheme val="minor"/>
      </rPr>
      <t>[3]</t>
    </r>
  </si>
  <si>
    <t>Archaeology</t>
  </si>
  <si>
    <t>Architecture</t>
  </si>
  <si>
    <t>Building</t>
  </si>
  <si>
    <r>
      <t xml:space="preserve">Landscape &amp; garden design </t>
    </r>
    <r>
      <rPr>
        <vertAlign val="superscript"/>
        <sz val="11"/>
        <color theme="1"/>
        <rFont val="Calibri"/>
        <family val="2"/>
        <scheme val="minor"/>
      </rPr>
      <t>[4]</t>
    </r>
  </si>
  <si>
    <r>
      <t xml:space="preserve">Planning (urban, rural &amp; regional) </t>
    </r>
    <r>
      <rPr>
        <vertAlign val="superscript"/>
        <sz val="11"/>
        <color theme="1"/>
        <rFont val="Calibri"/>
        <family val="2"/>
        <scheme val="minor"/>
      </rPr>
      <t>[5]</t>
    </r>
  </si>
  <si>
    <t>Total number of students in historic environment related topics</t>
  </si>
  <si>
    <t>Total number of students enrolled in Higher Education in the UK</t>
  </si>
  <si>
    <t>Students of historic environment related topics, % of total students enrolled in Higher Education in the UK</t>
  </si>
  <si>
    <t>History</t>
  </si>
  <si>
    <r>
      <t xml:space="preserve">Landscape &amp; garden design </t>
    </r>
    <r>
      <rPr>
        <vertAlign val="superscript"/>
        <sz val="11"/>
        <color theme="1"/>
        <rFont val="Calibri"/>
        <family val="2"/>
        <scheme val="minor"/>
      </rPr>
      <t>[3]</t>
    </r>
  </si>
  <si>
    <r>
      <t xml:space="preserve">Planning (urban, rural &amp; regional) </t>
    </r>
    <r>
      <rPr>
        <vertAlign val="superscript"/>
        <sz val="11"/>
        <color theme="1"/>
        <rFont val="Calibri"/>
        <family val="2"/>
        <scheme val="minor"/>
      </rPr>
      <t>[4]</t>
    </r>
  </si>
  <si>
    <t>All topics relating to the historic environment</t>
  </si>
  <si>
    <t xml:space="preserve">Source: HESA - Table 22 </t>
  </si>
  <si>
    <t xml:space="preserve">2. Includes postgraduates and undergraduates and full and part time students </t>
  </si>
  <si>
    <t>3. prior to 2020, combined total: History by area, History by topic, History by period. Post-2020, combines CAH subjects 'History' and 'History of art, architecture and design'</t>
  </si>
  <si>
    <t>4. Previously "Landscape design"</t>
  </si>
  <si>
    <t>5. Previously "Planning"</t>
  </si>
  <si>
    <t>Percentage of higher education students by principal subject and domicile</t>
  </si>
  <si>
    <t>Subject of study</t>
  </si>
  <si>
    <t xml:space="preserve">UK </t>
  </si>
  <si>
    <r>
      <t>Percentage</t>
    </r>
    <r>
      <rPr>
        <sz val="11"/>
        <color rgb="FF555555"/>
        <rFont val="Calibri"/>
        <family val="2"/>
        <scheme val="minor"/>
      </rPr>
      <t>_UK</t>
    </r>
  </si>
  <si>
    <t xml:space="preserve">EU </t>
  </si>
  <si>
    <r>
      <t>Percentage</t>
    </r>
    <r>
      <rPr>
        <sz val="11"/>
        <color rgb="FF555555"/>
        <rFont val="Calibri"/>
        <family val="2"/>
        <scheme val="minor"/>
      </rPr>
      <t>_EU</t>
    </r>
  </si>
  <si>
    <t>Rest of the world</t>
  </si>
  <si>
    <r>
      <t>Percentage</t>
    </r>
    <r>
      <rPr>
        <sz val="11"/>
        <color rgb="FF555555"/>
        <rFont val="Calibri"/>
        <family val="2"/>
        <scheme val="minor"/>
      </rPr>
      <t>_Rest of the world</t>
    </r>
  </si>
  <si>
    <t>Total</t>
  </si>
  <si>
    <t>20-01-01 History</t>
  </si>
  <si>
    <t>20-01-02 History of art, architecture and design</t>
  </si>
  <si>
    <t>20-01-03 Archaeology</t>
  </si>
  <si>
    <t>13-01-01 Architecture</t>
  </si>
  <si>
    <t>13-01-02 Building</t>
  </si>
  <si>
    <t>13-01-03 Landscape design</t>
  </si>
  <si>
    <t>13-01-04 Planning (urban, rural and regional)</t>
  </si>
  <si>
    <t>Total subjects relating to the historic environment</t>
  </si>
  <si>
    <t>Source: HESA 'What do HE students study'? https://www.hesa.ac.uk/data-and-analysis/students/what-study; data for CAH level 3</t>
  </si>
  <si>
    <t>6. From 2019/20, HESA has implemented the Higher Education Classification of Subjects (HECoS) and the Common Aggregation Hierarchy (CAH), replacing the JACS used in previous years.</t>
  </si>
  <si>
    <t>Social media use and the historic environment</t>
  </si>
  <si>
    <t>Social media is playing an increasingly important part in how organisations involved with heritage engage with the public. Information on social media use in heritage organisations was collected for the first time in 2012.</t>
  </si>
  <si>
    <t>Information no longer collected as of 2019.</t>
  </si>
  <si>
    <t>Organisation</t>
  </si>
  <si>
    <t>2012 Web presence</t>
  </si>
  <si>
    <t>2013 Web presence</t>
  </si>
  <si>
    <t>2014 Web presence</t>
  </si>
  <si>
    <t>2015 Web presence</t>
  </si>
  <si>
    <t>2016 Web presence</t>
  </si>
  <si>
    <t>2017 Web presence</t>
  </si>
  <si>
    <t>2018 Web presence</t>
  </si>
  <si>
    <t>Website</t>
  </si>
  <si>
    <t>LinkedIn</t>
  </si>
  <si>
    <t>Facebook</t>
  </si>
  <si>
    <t xml:space="preserve">Twitter  </t>
  </si>
  <si>
    <t>AHF (Architectural Heritage Fund)</t>
  </si>
  <si>
    <t>N</t>
  </si>
  <si>
    <t>ALGAO (Association of Local Government Archaeological Officers)</t>
  </si>
  <si>
    <t>Y*</t>
  </si>
  <si>
    <t>BEN (Black Environment Network)</t>
  </si>
  <si>
    <t>BPF (British Property Federation)</t>
  </si>
  <si>
    <t>CBA (Council for British Archaeology)</t>
  </si>
  <si>
    <t>Civic Voice</t>
  </si>
  <si>
    <t>CLA (Country Land and Business Association)</t>
  </si>
  <si>
    <t>CofE (Church of England Cathedrals &amp; Church Buildings Division)</t>
  </si>
  <si>
    <t>CPRE (Campaign to Protect Rural England)</t>
  </si>
  <si>
    <t>DCMS [observer] (Department for Culture Media and Sport)</t>
  </si>
  <si>
    <t>EH (English Heritage)</t>
  </si>
  <si>
    <t>HHA (Historic Houses Association)</t>
  </si>
  <si>
    <t>HLF (Heritage Lottery Fund)</t>
  </si>
  <si>
    <t>HRP (Historic Royal Palaces)</t>
  </si>
  <si>
    <t>HTF (Historic Towns Forum)</t>
  </si>
  <si>
    <t>IfA (Institute for Archaeologists)</t>
  </si>
  <si>
    <t>IHBC (Institute of Historic Building Conservation)</t>
  </si>
  <si>
    <t>JCNAS (Joint Committee of National Amenity Societies)</t>
  </si>
  <si>
    <t>NT (The National Trust)</t>
  </si>
  <si>
    <t>The Heritage Alliance </t>
  </si>
  <si>
    <r>
      <t>Historic England</t>
    </r>
    <r>
      <rPr>
        <vertAlign val="superscript"/>
        <sz val="11"/>
        <color theme="1"/>
        <rFont val="Calibri"/>
        <family val="2"/>
        <scheme val="minor"/>
      </rPr>
      <t>[1]</t>
    </r>
  </si>
  <si>
    <t>* automatically generated Facebook page</t>
  </si>
  <si>
    <t>Web presence of Historic Environment Forum (HEF) members in September each year</t>
  </si>
  <si>
    <t>NB: Many of the above HEF Members are actually umbrella organisations whose individual members may be very active in social media.  This activity is not captured in this table.</t>
  </si>
  <si>
    <t>1 Only collated in 2016</t>
  </si>
  <si>
    <t>Well-being and Quality of Life</t>
  </si>
  <si>
    <t>In 2016, the What Works Wellbeing Centre produced an analysis comparing the wellbeing between those in different occupations (using data from 2012-2015). The analysis is summarised below.</t>
  </si>
  <si>
    <t>More data is available here: https://whatworkswellbeing.org/2016/03/22/whats-wellbeing-like-in-different-jobs-new-data-analysis-and-case-study/</t>
  </si>
  <si>
    <t>Standard Occupation Code (SOC) - Unit Group</t>
  </si>
  <si>
    <t xml:space="preserve">How satisfied are you with your life nowadays? </t>
  </si>
  <si>
    <r>
      <t>RANK out of 358</t>
    </r>
    <r>
      <rPr>
        <sz val="11"/>
        <color rgb="FF555555"/>
        <rFont val="Calibri"/>
        <family val="2"/>
        <scheme val="minor"/>
      </rPr>
      <t>_Satisfaction</t>
    </r>
  </si>
  <si>
    <t xml:space="preserve">To what extent do you feel the things you do in your life are worthwhile? </t>
  </si>
  <si>
    <r>
      <t>RANK out of 358</t>
    </r>
    <r>
      <rPr>
        <sz val="11"/>
        <color rgb="FF555555"/>
        <rFont val="Calibri"/>
        <family val="2"/>
        <scheme val="minor"/>
      </rPr>
      <t>_Worthwhile</t>
    </r>
  </si>
  <si>
    <t xml:space="preserve">How happy did you feel yesterday? </t>
  </si>
  <si>
    <r>
      <t>RANK out of 358</t>
    </r>
    <r>
      <rPr>
        <sz val="11"/>
        <color rgb="FF555555"/>
        <rFont val="Calibri"/>
        <family val="2"/>
        <scheme val="minor"/>
      </rPr>
      <t>_Happiness</t>
    </r>
  </si>
  <si>
    <t>How anxious did you feel yesterday?</t>
  </si>
  <si>
    <r>
      <t>RANK out of 358</t>
    </r>
    <r>
      <rPr>
        <sz val="11"/>
        <color rgb="FF555555"/>
        <rFont val="Calibri"/>
        <family val="2"/>
        <scheme val="minor"/>
      </rPr>
      <t>_Anxiousness</t>
    </r>
  </si>
  <si>
    <t>Quantity surveyors</t>
  </si>
  <si>
    <t>Town planning officers</t>
  </si>
  <si>
    <t>Conservation and environmental associate professionals</t>
  </si>
  <si>
    <t>Horticultural trades</t>
  </si>
  <si>
    <t>Archivists and curators</t>
  </si>
  <si>
    <t>Gardeners and landscape gardeners</t>
  </si>
  <si>
    <t>Conservation professionals</t>
  </si>
  <si>
    <t>Architectural and town planning technicians</t>
  </si>
  <si>
    <t>National government administrative occupations</t>
  </si>
  <si>
    <t>Architects</t>
  </si>
  <si>
    <t>Local government administrative occupations</t>
  </si>
  <si>
    <t>(measured on a scale from 0 to 10, with 0= 'not at all satisfied' and 10= 'completely satisfied')</t>
  </si>
  <si>
    <t>Other occupations for comparision:</t>
  </si>
  <si>
    <t xml:space="preserve"> </t>
  </si>
  <si>
    <t xml:space="preserve">  </t>
  </si>
  <si>
    <t xml:space="preserve">   </t>
  </si>
  <si>
    <t xml:space="preserve">    </t>
  </si>
  <si>
    <t>Chief Executives and Senior Officials</t>
  </si>
  <si>
    <t>Health Professionals</t>
  </si>
  <si>
    <t>Skilled Metal, Electrical and Electronic Trades Supervisors</t>
  </si>
  <si>
    <t>Hairdressers and Related Services</t>
  </si>
  <si>
    <t>Teaching and Educational Professionals</t>
  </si>
  <si>
    <t>Engineering Professionals</t>
  </si>
  <si>
    <t>Legal Professionals</t>
  </si>
  <si>
    <t>Electrical and Electronic Trades</t>
  </si>
  <si>
    <t>Librarians and Related Professionals</t>
  </si>
  <si>
    <t>Cleaning and Housekeeping Managers and Supervisors</t>
  </si>
  <si>
    <t>Road Transport Drivers</t>
  </si>
  <si>
    <t>Happiness</t>
  </si>
  <si>
    <t>Among those who had participated in Heritage</t>
  </si>
  <si>
    <t>Among those who had NOT participated in Heritage</t>
  </si>
  <si>
    <t>Self assessed 'happiness' rating of Taking Part survey respondents on a scale between 1 and 10 where '1' was extremely unhappy and '10' was extremely happy*</t>
  </si>
  <si>
    <t>*This is a statistically significant difference.</t>
  </si>
  <si>
    <t>Source: Taking Part 2015/16 
Data not available for 2017/18</t>
  </si>
  <si>
    <t xml:space="preserve">Between 2006 and 2008  Heritage Counts reported on two questions from Taking Part, how many people agree with the following statement "I am interested in the history of the place I live" and "when trying to improve local places it is worth saving their historic features".                                                                   </t>
  </si>
  <si>
    <t>The Taking Part survey contains a question in which survey respondents self-assessed their happiness on a scale of 1 to 10, where '10' was extremely happy and '1' extremely unhappy. This is compared for participants and non-participants in heritage below.</t>
  </si>
  <si>
    <r>
      <t xml:space="preserve">Percentage of adults agreeing with the statement "when trying to improve local places, it’s worth saving their historic features" </t>
    </r>
    <r>
      <rPr>
        <vertAlign val="superscript"/>
        <sz val="14"/>
        <color theme="2" tint="-0.749961851863155"/>
        <rFont val="Calibri"/>
        <family val="2"/>
      </rPr>
      <t>[1]</t>
    </r>
  </si>
  <si>
    <t>Significant change between 2005/06 and 2007/08</t>
  </si>
  <si>
    <t>No</t>
  </si>
  <si>
    <r>
      <t xml:space="preserve">Percentage of adults agreeing with the statement "I'm interested in the history of the place where I live" </t>
    </r>
    <r>
      <rPr>
        <vertAlign val="superscript"/>
        <sz val="14"/>
        <color theme="2" tint="-0.749961851863155"/>
        <rFont val="Calibri"/>
        <family val="2"/>
      </rPr>
      <t>[1]</t>
    </r>
  </si>
  <si>
    <t>1 Questions have not been repeated since the 2007/08 survey</t>
  </si>
  <si>
    <t>Source: Taking Part</t>
  </si>
  <si>
    <t>Growth 2007/08 to 2020/21</t>
  </si>
  <si>
    <t xml:space="preserve">Trends in number of school visits to historic properties 2001-2020,  England       </t>
  </si>
  <si>
    <t>Number of school visits 2020</t>
  </si>
  <si>
    <t>% change 2019-2020</t>
  </si>
  <si>
    <t>2020 Total Visits</t>
  </si>
  <si>
    <t>The Taking Part survey concluded in 2020</t>
  </si>
  <si>
    <r>
      <t xml:space="preserve">Number of Digital Visits </t>
    </r>
    <r>
      <rPr>
        <vertAlign val="superscript"/>
        <sz val="11"/>
        <color theme="1"/>
        <rFont val="Calibri"/>
        <family val="2"/>
        <scheme val="minor"/>
      </rPr>
      <t>[4]</t>
    </r>
  </si>
  <si>
    <r>
      <t xml:space="preserve">2020 </t>
    </r>
    <r>
      <rPr>
        <vertAlign val="superscript"/>
        <sz val="11"/>
        <color theme="1"/>
        <rFont val="Calibri"/>
        <family val="2"/>
        <scheme val="minor"/>
      </rPr>
      <t>[6]</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</si>
</sst>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43" formatCode="_-* #,##0.00_-;\-* #,##0.00_-;_-* &quot;-&quot;??_-;_-@_-"/>
    <numFmt numFmtId="164" formatCode="_-* #,##0_-;\-* #,##0_-;_-* &quot;-&quot;??_-;_-@_-"/>
    <numFmt numFmtId="165" formatCode="0.0"/>
    <numFmt numFmtId="166" formatCode="_-* #,##0.0_-;\-* #,##0.0_-;_-* &quot;-&quot;??_-;_-@_-"/>
    <numFmt numFmtId="167" formatCode="0.0%"/>
  </numFmts>
  <fonts count="38" x14ac:knownFonts="1">
    <font>
      <sz val="11"/>
      <color theme="1"/>
      <name val="Calibri"/>
      <family val="2"/>
      <scheme val="minor"/>
    </font>
    <font>
      <sz val="11"/>
      <color theme="1"/>
      <name val="Calibri"/>
      <family val="2"/>
      <scheme val="minor"/>
    </font>
    <font>
      <b/>
      <sz val="11"/>
      <color theme="1"/>
      <name val="Calibri"/>
      <family val="2"/>
      <scheme val="minor"/>
    </font>
    <font>
      <sz val="18"/>
      <color theme="1"/>
      <name val="Calibri"/>
      <family val="2"/>
      <scheme val="minor"/>
    </font>
    <font>
      <u/>
      <sz val="10"/>
      <color indexed="12"/>
      <name val="Arial"/>
      <family val="2"/>
    </font>
    <font>
      <vertAlign val="superscript"/>
      <sz val="11"/>
      <color theme="1"/>
      <name val="Calibri"/>
      <family val="2"/>
      <scheme val="minor"/>
    </font>
    <font>
      <b/>
      <sz val="11"/>
      <color theme="0"/>
      <name val="Calibri"/>
      <family val="2"/>
      <scheme val="minor"/>
    </font>
    <font>
      <u/>
      <sz val="11"/>
      <color indexed="12"/>
      <name val="Calibri Light"/>
      <family val="2"/>
    </font>
    <font>
      <sz val="11"/>
      <color theme="0"/>
      <name val="Calibri"/>
      <family val="2"/>
      <scheme val="minor"/>
    </font>
    <font>
      <b/>
      <sz val="12"/>
      <color theme="0"/>
      <name val="Calibri"/>
      <family val="2"/>
      <scheme val="minor"/>
    </font>
    <font>
      <sz val="12"/>
      <color theme="1"/>
      <name val="Calibri"/>
      <family val="2"/>
      <scheme val="minor"/>
    </font>
    <font>
      <b/>
      <sz val="11"/>
      <name val="Calibri"/>
      <family val="2"/>
      <scheme val="minor"/>
    </font>
    <font>
      <i/>
      <sz val="11"/>
      <color theme="1"/>
      <name val="Calibri"/>
      <family val="2"/>
      <scheme val="minor"/>
    </font>
    <font>
      <vertAlign val="superscript"/>
      <sz val="11"/>
      <color theme="0"/>
      <name val="Calibri"/>
      <family val="2"/>
      <scheme val="minor"/>
    </font>
    <font>
      <sz val="24"/>
      <name val="Source Sans Pro"/>
      <family val="2"/>
    </font>
    <font>
      <sz val="21"/>
      <color theme="2" tint="-0.749961851863155"/>
      <name val="Arial"/>
      <family val="2"/>
    </font>
    <font>
      <sz val="14"/>
      <color theme="2" tint="-0.749961851863155"/>
      <name val="Arial"/>
      <family val="2"/>
    </font>
    <font>
      <sz val="9"/>
      <color theme="1"/>
      <name val="Calibri"/>
      <family val="2"/>
      <scheme val="minor"/>
    </font>
    <font>
      <sz val="8"/>
      <name val="Calibri"/>
      <family val="2"/>
      <scheme val="minor"/>
    </font>
    <font>
      <sz val="14"/>
      <color theme="1"/>
      <name val="Calibri"/>
      <family val="2"/>
      <scheme val="minor"/>
    </font>
    <font>
      <u/>
      <sz val="10"/>
      <color indexed="12"/>
      <name val="Calibri"/>
      <family val="2"/>
      <scheme val="minor"/>
    </font>
    <font>
      <sz val="14"/>
      <color theme="2" tint="-0.749961851863155"/>
      <name val="Calibri"/>
      <family val="2"/>
      <scheme val="minor"/>
    </font>
    <font>
      <sz val="11"/>
      <color theme="1"/>
      <name val="Calibri"/>
      <family val="2"/>
    </font>
    <font>
      <sz val="22"/>
      <name val="Calibri"/>
      <family val="2"/>
    </font>
    <font>
      <sz val="18"/>
      <color theme="1"/>
      <name val="Calibri"/>
      <family val="2"/>
    </font>
    <font>
      <sz val="48"/>
      <name val="Calibri"/>
      <family val="2"/>
    </font>
    <font>
      <u/>
      <sz val="10"/>
      <color indexed="12"/>
      <name val="Calibri"/>
      <family val="2"/>
    </font>
    <font>
      <sz val="24"/>
      <name val="Calibri"/>
      <family val="2"/>
    </font>
    <font>
      <sz val="21"/>
      <color theme="2" tint="-0.749961851863155"/>
      <name val="Calibri"/>
      <family val="2"/>
    </font>
    <font>
      <u/>
      <sz val="11"/>
      <color indexed="12"/>
      <name val="Calibri"/>
      <family val="2"/>
    </font>
    <font>
      <sz val="14"/>
      <color theme="2" tint="-0.749961851863155"/>
      <name val="Calibri"/>
      <family val="2"/>
    </font>
    <font>
      <vertAlign val="superscript"/>
      <sz val="14"/>
      <color theme="2" tint="-0.749961851863155"/>
      <name val="Calibri"/>
      <family val="2"/>
    </font>
    <font>
      <b/>
      <sz val="8"/>
      <name val="Calibri"/>
      <family val="2"/>
    </font>
    <font>
      <vertAlign val="superscript"/>
      <sz val="11"/>
      <color rgb="FFFFFFFF"/>
      <name val="Calibri"/>
      <family val="2"/>
      <scheme val="minor"/>
    </font>
    <font>
      <sz val="9"/>
      <color theme="1"/>
      <name val="Calibri"/>
      <family val="2"/>
    </font>
    <font>
      <b/>
      <sz val="11"/>
      <color theme="1"/>
      <name val="Calibri"/>
      <family val="2"/>
    </font>
    <font>
      <b/>
      <i/>
      <sz val="11"/>
      <color theme="1"/>
      <name val="Calibri"/>
      <family val="2"/>
      <scheme val="minor"/>
    </font>
    <font>
      <sz val="11"/>
      <color rgb="FF555555"/>
      <name val="Calibri"/>
      <family val="2"/>
      <scheme val="minor"/>
    </font>
  </fonts>
  <fills count="12">
    <fill>
      <patternFill patternType="none"/>
    </fill>
    <fill>
      <patternFill patternType="gray125"/>
    </fill>
    <fill>
      <patternFill patternType="solid">
        <fgColor theme="4" tint="0.79998168889431442"/>
        <bgColor theme="4" tint="0.79998168889431442"/>
      </patternFill>
    </fill>
    <fill>
      <patternFill patternType="solid">
        <fgColor theme="3" tint="-0.249977111117893"/>
        <bgColor indexed="64"/>
      </patternFill>
    </fill>
    <fill>
      <patternFill patternType="solid">
        <fgColor theme="6" tint="-0.499984740745262"/>
        <bgColor indexed="64"/>
      </patternFill>
    </fill>
    <fill>
      <patternFill patternType="solid">
        <fgColor rgb="FF4472C4"/>
        <bgColor theme="4"/>
      </patternFill>
    </fill>
    <fill>
      <patternFill patternType="solid">
        <fgColor theme="8" tint="-0.499984740745262"/>
        <bgColor indexed="64"/>
      </patternFill>
    </fill>
    <fill>
      <patternFill patternType="solid">
        <fgColor theme="0" tint="-0.14999847407452621"/>
        <bgColor indexed="64"/>
      </patternFill>
    </fill>
    <fill>
      <patternFill patternType="solid">
        <fgColor rgb="FF4472C4"/>
        <bgColor indexed="64"/>
      </patternFill>
    </fill>
    <fill>
      <patternFill patternType="solid">
        <fgColor rgb="FF555555"/>
        <bgColor theme="4"/>
      </patternFill>
    </fill>
    <fill>
      <patternFill patternType="solid">
        <fgColor rgb="FFFDF5E5"/>
        <bgColor indexed="64"/>
      </patternFill>
    </fill>
    <fill>
      <patternFill patternType="solid">
        <fgColor rgb="FF555555"/>
        <bgColor indexed="64"/>
      </patternFill>
    </fill>
  </fills>
  <borders count="4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theme="4" tint="0.39997558519241921"/>
      </left>
      <right/>
      <top style="thin">
        <color theme="4" tint="0.39997558519241921"/>
      </top>
      <bottom style="thin">
        <color theme="4" tint="0.39997558519241921"/>
      </bottom>
      <diagonal/>
    </border>
    <border>
      <left/>
      <right/>
      <top style="thin">
        <color theme="4" tint="0.39997558519241921"/>
      </top>
      <bottom style="thin">
        <color theme="4" tint="0.39997558519241921"/>
      </bottom>
      <diagonal/>
    </border>
    <border>
      <left style="thin">
        <color theme="3" tint="-0.249977111117893"/>
      </left>
      <right/>
      <top style="thin">
        <color theme="4" tint="0.39997558519241921"/>
      </top>
      <bottom style="thin">
        <color theme="4" tint="0.39997558519241921"/>
      </bottom>
      <diagonal/>
    </border>
    <border>
      <left/>
      <right style="thin">
        <color theme="3" tint="-0.249977111117893"/>
      </right>
      <top style="thin">
        <color theme="4" tint="0.39997558519241921"/>
      </top>
      <bottom style="thin">
        <color theme="4" tint="0.39997558519241921"/>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rgb="FF8EA9DB"/>
      </left>
      <right/>
      <top/>
      <bottom/>
      <diagonal/>
    </border>
    <border>
      <left style="thin">
        <color rgb="FF8EA9DB"/>
      </left>
      <right/>
      <top/>
      <bottom style="thin">
        <color theme="3" tint="-0.249977111117893"/>
      </bottom>
      <diagonal/>
    </border>
    <border>
      <left style="thin">
        <color rgb="FF8EA9DB"/>
      </left>
      <right/>
      <top/>
      <bottom style="thin">
        <color rgb="FF8EA9DB"/>
      </bottom>
      <diagonal/>
    </border>
    <border>
      <left style="thin">
        <color rgb="FF8EA9DB"/>
      </left>
      <right/>
      <top style="thin">
        <color rgb="FF8EA9DB"/>
      </top>
      <bottom/>
      <diagonal/>
    </border>
    <border>
      <left style="thin">
        <color indexed="64"/>
      </left>
      <right style="thin">
        <color indexed="64"/>
      </right>
      <top style="thin">
        <color indexed="64"/>
      </top>
      <bottom/>
      <diagonal/>
    </border>
    <border>
      <left/>
      <right style="thin">
        <color theme="3" tint="-0.249977111117893"/>
      </right>
      <top style="thin">
        <color theme="3" tint="-0.249977111117893"/>
      </top>
      <bottom/>
      <diagonal/>
    </border>
    <border>
      <left style="thin">
        <color theme="3" tint="-0.249977111117893"/>
      </left>
      <right style="thin">
        <color theme="3" tint="-0.249977111117893"/>
      </right>
      <top style="thin">
        <color theme="3" tint="-0.249977111117893"/>
      </top>
      <bottom/>
      <diagonal/>
    </border>
    <border>
      <left style="thin">
        <color theme="3" tint="-0.249977111117893"/>
      </left>
      <right/>
      <top style="thin">
        <color theme="3" tint="-0.249977111117893"/>
      </top>
      <bottom/>
      <diagonal/>
    </border>
    <border>
      <left/>
      <right/>
      <top style="thin">
        <color theme="3" tint="-0.249977111117893"/>
      </top>
      <bottom/>
      <diagonal/>
    </border>
    <border>
      <left style="thin">
        <color indexed="64"/>
      </left>
      <right style="thin">
        <color theme="3" tint="-0.249977111117893"/>
      </right>
      <top style="thin">
        <color indexed="64"/>
      </top>
      <bottom style="thin">
        <color theme="4" tint="0.39997558519241921"/>
      </bottom>
      <diagonal/>
    </border>
    <border>
      <left style="thin">
        <color theme="3" tint="-0.249977111117893"/>
      </left>
      <right/>
      <top style="thin">
        <color indexed="64"/>
      </top>
      <bottom style="thin">
        <color theme="4" tint="0.39997558519241921"/>
      </bottom>
      <diagonal/>
    </border>
    <border>
      <left/>
      <right/>
      <top style="thin">
        <color indexed="64"/>
      </top>
      <bottom style="thin">
        <color theme="4" tint="0.39997558519241921"/>
      </bottom>
      <diagonal/>
    </border>
    <border>
      <left/>
      <right style="thin">
        <color theme="3" tint="-0.249977111117893"/>
      </right>
      <top style="thin">
        <color indexed="64"/>
      </top>
      <bottom style="thin">
        <color theme="4" tint="0.39997558519241921"/>
      </bottom>
      <diagonal/>
    </border>
    <border>
      <left/>
      <right style="thin">
        <color indexed="64"/>
      </right>
      <top style="thin">
        <color indexed="64"/>
      </top>
      <bottom style="thin">
        <color theme="4" tint="0.39997558519241921"/>
      </bottom>
      <diagonal/>
    </border>
    <border>
      <left style="thin">
        <color indexed="64"/>
      </left>
      <right style="thin">
        <color theme="3" tint="-0.249977111117893"/>
      </right>
      <top style="thin">
        <color theme="4" tint="0.39997558519241921"/>
      </top>
      <bottom style="thin">
        <color theme="4" tint="0.39997558519241921"/>
      </bottom>
      <diagonal/>
    </border>
    <border>
      <left/>
      <right style="thin">
        <color indexed="64"/>
      </right>
      <top style="thin">
        <color theme="4" tint="0.39997558519241921"/>
      </top>
      <bottom style="thin">
        <color theme="4" tint="0.39997558519241921"/>
      </bottom>
      <diagonal/>
    </border>
    <border>
      <left style="thin">
        <color indexed="64"/>
      </left>
      <right style="thin">
        <color theme="3" tint="-0.249977111117893"/>
      </right>
      <top style="thin">
        <color theme="4" tint="0.39997558519241921"/>
      </top>
      <bottom style="thin">
        <color indexed="64"/>
      </bottom>
      <diagonal/>
    </border>
    <border>
      <left style="thin">
        <color theme="3" tint="-0.249977111117893"/>
      </left>
      <right/>
      <top style="thin">
        <color theme="4" tint="0.39997558519241921"/>
      </top>
      <bottom style="thin">
        <color indexed="64"/>
      </bottom>
      <diagonal/>
    </border>
    <border>
      <left/>
      <right/>
      <top style="thin">
        <color theme="4" tint="0.39997558519241921"/>
      </top>
      <bottom style="thin">
        <color indexed="64"/>
      </bottom>
      <diagonal/>
    </border>
    <border>
      <left/>
      <right style="thin">
        <color theme="3" tint="-0.249977111117893"/>
      </right>
      <top style="thin">
        <color theme="4" tint="0.39997558519241921"/>
      </top>
      <bottom style="thin">
        <color indexed="64"/>
      </bottom>
      <diagonal/>
    </border>
    <border>
      <left/>
      <right style="thin">
        <color indexed="64"/>
      </right>
      <top style="thin">
        <color theme="4" tint="0.39997558519241921"/>
      </top>
      <bottom style="thin">
        <color indexed="64"/>
      </bottom>
      <diagonal/>
    </border>
    <border>
      <left/>
      <right/>
      <top style="thin">
        <color indexed="64"/>
      </top>
      <bottom/>
      <diagonal/>
    </border>
    <border>
      <left/>
      <right/>
      <top/>
      <bottom style="thin">
        <color indexed="64"/>
      </bottom>
      <diagonal/>
    </border>
  </borders>
  <cellStyleXfs count="8">
    <xf numFmtId="0" fontId="0" fillId="0" borderId="0"/>
    <xf numFmtId="43" fontId="1" fillId="0" borderId="0" applyFont="0" applyFill="0" applyBorder="0" applyAlignment="0" applyProtection="0"/>
    <xf numFmtId="9" fontId="1" fillId="0" borderId="0" applyFont="0" applyFill="0" applyBorder="0" applyAlignment="0" applyProtection="0"/>
    <xf numFmtId="0" fontId="4" fillId="0" borderId="0" applyNumberFormat="0" applyFill="0" applyBorder="0" applyAlignment="0" applyProtection="0">
      <alignment vertical="top"/>
      <protection locked="0"/>
    </xf>
    <xf numFmtId="0" fontId="16" fillId="0" borderId="0" applyFill="0" applyBorder="0" applyAlignment="0" applyProtection="0"/>
    <xf numFmtId="0" fontId="14" fillId="0" borderId="0" applyFill="0" applyBorder="0" applyAlignment="0" applyProtection="0"/>
    <xf numFmtId="0" fontId="15" fillId="0" borderId="0" applyFill="0" applyBorder="0" applyAlignment="0" applyProtection="0"/>
    <xf numFmtId="0" fontId="17" fillId="0" borderId="0" applyFill="0" applyBorder="0" applyProtection="0">
      <alignment vertical="top"/>
    </xf>
  </cellStyleXfs>
  <cellXfs count="253">
    <xf numFmtId="0" fontId="0" fillId="0" borderId="0" xfId="0"/>
    <xf numFmtId="0" fontId="0" fillId="0" borderId="0" xfId="0" applyAlignment="1">
      <alignment wrapText="1"/>
    </xf>
    <xf numFmtId="0" fontId="7" fillId="0" borderId="0" xfId="3" applyFont="1" applyAlignment="1" applyProtection="1"/>
    <xf numFmtId="165" fontId="0" fillId="0" borderId="0" xfId="0" applyNumberFormat="1"/>
    <xf numFmtId="164" fontId="0" fillId="0" borderId="0" xfId="1" applyNumberFormat="1" applyFont="1"/>
    <xf numFmtId="0" fontId="12" fillId="0" borderId="0" xfId="0" applyFont="1" applyAlignment="1">
      <alignment horizontal="right"/>
    </xf>
    <xf numFmtId="0" fontId="2" fillId="0" borderId="0" xfId="0" applyFont="1"/>
    <xf numFmtId="164" fontId="2" fillId="0" borderId="0" xfId="1" applyNumberFormat="1" applyFont="1"/>
    <xf numFmtId="164" fontId="12" fillId="0" borderId="0" xfId="1" applyNumberFormat="1" applyFont="1" applyAlignment="1">
      <alignment horizontal="right"/>
    </xf>
    <xf numFmtId="0" fontId="8" fillId="0" borderId="0" xfId="0" applyFont="1"/>
    <xf numFmtId="167" fontId="0" fillId="0" borderId="0" xfId="2" applyNumberFormat="1" applyFont="1"/>
    <xf numFmtId="0" fontId="11" fillId="0" borderId="0" xfId="0" applyFont="1"/>
    <xf numFmtId="0" fontId="11" fillId="0" borderId="0" xfId="0" applyFont="1" applyAlignment="1">
      <alignment horizontal="left"/>
    </xf>
    <xf numFmtId="0" fontId="0" fillId="3" borderId="0" xfId="0" applyFill="1"/>
    <xf numFmtId="49" fontId="10" fillId="0" borderId="0" xfId="0" applyNumberFormat="1" applyFont="1"/>
    <xf numFmtId="164" fontId="2" fillId="0" borderId="0" xfId="1" applyNumberFormat="1" applyFont="1" applyFill="1"/>
    <xf numFmtId="164" fontId="1" fillId="0" borderId="0" xfId="1" applyNumberFormat="1" applyFont="1" applyBorder="1"/>
    <xf numFmtId="164" fontId="2" fillId="0" borderId="0" xfId="1" applyNumberFormat="1" applyFont="1" applyAlignment="1">
      <alignment wrapText="1"/>
    </xf>
    <xf numFmtId="164" fontId="2" fillId="0" borderId="0" xfId="1" applyNumberFormat="1" applyFont="1" applyFill="1" applyAlignment="1">
      <alignment wrapText="1"/>
    </xf>
    <xf numFmtId="0" fontId="2" fillId="0" borderId="0" xfId="0" applyFont="1" applyAlignment="1">
      <alignment wrapText="1"/>
    </xf>
    <xf numFmtId="167" fontId="8" fillId="0" borderId="0" xfId="2" applyNumberFormat="1" applyFont="1"/>
    <xf numFmtId="167" fontId="2" fillId="0" borderId="0" xfId="2" applyNumberFormat="1" applyFont="1"/>
    <xf numFmtId="0" fontId="6" fillId="0" borderId="0" xfId="0" applyFont="1"/>
    <xf numFmtId="0" fontId="14" fillId="0" borderId="0" xfId="5"/>
    <xf numFmtId="0" fontId="15" fillId="0" borderId="0" xfId="6"/>
    <xf numFmtId="0" fontId="16" fillId="0" borderId="0" xfId="4"/>
    <xf numFmtId="0" fontId="17" fillId="0" borderId="0" xfId="7">
      <alignment vertical="top"/>
    </xf>
    <xf numFmtId="166" fontId="2" fillId="0" borderId="0" xfId="1" applyNumberFormat="1" applyFont="1"/>
    <xf numFmtId="0" fontId="3" fillId="0" borderId="0" xfId="0" applyFont="1"/>
    <xf numFmtId="0" fontId="3" fillId="0" borderId="4" xfId="0" applyFont="1" applyBorder="1"/>
    <xf numFmtId="0" fontId="19" fillId="0" borderId="5" xfId="0" applyFont="1" applyBorder="1" applyAlignment="1">
      <alignment wrapText="1"/>
    </xf>
    <xf numFmtId="0" fontId="0" fillId="0" borderId="5" xfId="0" applyBorder="1" applyAlignment="1">
      <alignment wrapText="1"/>
    </xf>
    <xf numFmtId="0" fontId="11" fillId="0" borderId="0" xfId="0" applyFont="1" applyAlignment="1">
      <alignment wrapText="1"/>
    </xf>
    <xf numFmtId="0" fontId="20" fillId="0" borderId="0" xfId="3" applyFont="1" applyFill="1" applyBorder="1" applyAlignment="1" applyProtection="1"/>
    <xf numFmtId="164" fontId="2" fillId="0" borderId="0" xfId="1" applyNumberFormat="1" applyFont="1" applyBorder="1"/>
    <xf numFmtId="0" fontId="0" fillId="6" borderId="0" xfId="0" applyFill="1"/>
    <xf numFmtId="0" fontId="22" fillId="0" borderId="0" xfId="0" applyFont="1"/>
    <xf numFmtId="0" fontId="0" fillId="0" borderId="1" xfId="0" applyBorder="1"/>
    <xf numFmtId="0" fontId="0" fillId="0" borderId="2" xfId="0" applyBorder="1"/>
    <xf numFmtId="0" fontId="0" fillId="0" borderId="3" xfId="0" applyBorder="1"/>
    <xf numFmtId="0" fontId="24" fillId="0" borderId="5" xfId="0" applyFont="1" applyBorder="1" applyAlignment="1">
      <alignment vertical="top"/>
    </xf>
    <xf numFmtId="0" fontId="0" fillId="0" borderId="4" xfId="0" applyBorder="1"/>
    <xf numFmtId="0" fontId="0" fillId="0" borderId="5" xfId="0" applyBorder="1"/>
    <xf numFmtId="0" fontId="26" fillId="0" borderId="0" xfId="3" applyFont="1" applyFill="1" applyBorder="1" applyAlignment="1" applyProtection="1"/>
    <xf numFmtId="0" fontId="26" fillId="0" borderId="0" xfId="3" applyFont="1" applyBorder="1" applyAlignment="1" applyProtection="1"/>
    <xf numFmtId="0" fontId="0" fillId="0" borderId="6" xfId="0" applyBorder="1"/>
    <xf numFmtId="14" fontId="0" fillId="0" borderId="0" xfId="0" applyNumberFormat="1" applyAlignment="1">
      <alignment horizontal="left"/>
    </xf>
    <xf numFmtId="0" fontId="0" fillId="0" borderId="7" xfId="0" applyBorder="1"/>
    <xf numFmtId="0" fontId="0" fillId="0" borderId="8" xfId="0" applyBorder="1"/>
    <xf numFmtId="0" fontId="24" fillId="0" borderId="0" xfId="0" applyFont="1" applyAlignment="1">
      <alignment vertical="top"/>
    </xf>
    <xf numFmtId="0" fontId="27" fillId="0" borderId="0" xfId="5" applyFont="1" applyAlignment="1">
      <alignment wrapText="1"/>
    </xf>
    <xf numFmtId="0" fontId="1" fillId="0" borderId="0" xfId="0" applyFont="1"/>
    <xf numFmtId="0" fontId="1" fillId="0" borderId="0" xfId="0" applyFont="1" applyAlignment="1">
      <alignment wrapText="1"/>
    </xf>
    <xf numFmtId="0" fontId="28" fillId="0" borderId="0" xfId="6" applyFont="1" applyAlignment="1"/>
    <xf numFmtId="0" fontId="28" fillId="0" borderId="0" xfId="6" applyFont="1"/>
    <xf numFmtId="164" fontId="1" fillId="0" borderId="0" xfId="1" applyNumberFormat="1" applyFont="1"/>
    <xf numFmtId="0" fontId="1" fillId="6" borderId="0" xfId="0" applyFont="1" applyFill="1" applyAlignment="1">
      <alignment wrapText="1"/>
    </xf>
    <xf numFmtId="0" fontId="1" fillId="6" borderId="0" xfId="0" applyFont="1" applyFill="1"/>
    <xf numFmtId="0" fontId="28" fillId="0" borderId="0" xfId="6" applyFont="1" applyAlignment="1">
      <alignment wrapText="1"/>
    </xf>
    <xf numFmtId="9" fontId="1" fillId="0" borderId="0" xfId="2" applyFont="1"/>
    <xf numFmtId="9" fontId="1" fillId="7" borderId="0" xfId="2" applyFont="1" applyFill="1"/>
    <xf numFmtId="0" fontId="29" fillId="0" borderId="0" xfId="3" applyFont="1" applyAlignment="1" applyProtection="1"/>
    <xf numFmtId="0" fontId="27" fillId="0" borderId="0" xfId="5" applyFont="1"/>
    <xf numFmtId="0" fontId="30" fillId="0" borderId="0" xfId="4" applyFont="1"/>
    <xf numFmtId="164" fontId="1" fillId="0" borderId="0" xfId="1" applyNumberFormat="1" applyFont="1" applyAlignment="1">
      <alignment wrapText="1"/>
    </xf>
    <xf numFmtId="9" fontId="1" fillId="0" borderId="0" xfId="2" applyFont="1" applyAlignment="1">
      <alignment wrapText="1"/>
    </xf>
    <xf numFmtId="0" fontId="1" fillId="3" borderId="0" xfId="0" applyFont="1" applyFill="1"/>
    <xf numFmtId="0" fontId="1" fillId="3" borderId="0" xfId="0" applyFont="1" applyFill="1" applyAlignment="1">
      <alignment wrapText="1"/>
    </xf>
    <xf numFmtId="164" fontId="1" fillId="0" borderId="0" xfId="1" applyNumberFormat="1" applyFont="1" applyFill="1" applyAlignment="1">
      <alignment wrapText="1"/>
    </xf>
    <xf numFmtId="9" fontId="1" fillId="0" borderId="0" xfId="2" applyFont="1" applyFill="1" applyAlignment="1">
      <alignment wrapText="1"/>
    </xf>
    <xf numFmtId="0" fontId="17" fillId="0" borderId="0" xfId="7" applyBorder="1">
      <alignment vertical="top"/>
    </xf>
    <xf numFmtId="0" fontId="30" fillId="0" borderId="0" xfId="4" applyFont="1" applyAlignment="1">
      <alignment wrapText="1"/>
    </xf>
    <xf numFmtId="165" fontId="1" fillId="0" borderId="0" xfId="0" applyNumberFormat="1" applyFont="1"/>
    <xf numFmtId="165" fontId="1" fillId="0" borderId="0" xfId="0" applyNumberFormat="1" applyFont="1" applyAlignment="1">
      <alignment wrapText="1"/>
    </xf>
    <xf numFmtId="164" fontId="1" fillId="0" borderId="0" xfId="1" applyNumberFormat="1" applyFont="1" applyFill="1"/>
    <xf numFmtId="164" fontId="1" fillId="0" borderId="13" xfId="1" applyNumberFormat="1" applyFont="1" applyBorder="1"/>
    <xf numFmtId="164" fontId="1" fillId="0" borderId="14" xfId="1" applyNumberFormat="1" applyFont="1" applyBorder="1"/>
    <xf numFmtId="166" fontId="1" fillId="0" borderId="0" xfId="1" applyNumberFormat="1" applyFont="1"/>
    <xf numFmtId="3" fontId="32" fillId="0" borderId="0" xfId="0" quotePrefix="1" applyNumberFormat="1" applyFont="1" applyAlignment="1">
      <alignment horizontal="center"/>
    </xf>
    <xf numFmtId="167" fontId="1" fillId="0" borderId="0" xfId="2" applyNumberFormat="1" applyFont="1"/>
    <xf numFmtId="0" fontId="1" fillId="0" borderId="0" xfId="0" applyFont="1" applyAlignment="1">
      <alignment vertical="top" wrapText="1"/>
    </xf>
    <xf numFmtId="0" fontId="1" fillId="0" borderId="17" xfId="0" applyFont="1" applyBorder="1" applyAlignment="1">
      <alignment vertical="top" wrapText="1"/>
    </xf>
    <xf numFmtId="0" fontId="1" fillId="0" borderId="18" xfId="0" applyFont="1" applyBorder="1" applyAlignment="1">
      <alignment vertical="top" wrapText="1"/>
    </xf>
    <xf numFmtId="164" fontId="1" fillId="0" borderId="0" xfId="0" applyNumberFormat="1" applyFont="1"/>
    <xf numFmtId="0" fontId="1" fillId="2" borderId="11" xfId="0" applyFont="1" applyFill="1" applyBorder="1"/>
    <xf numFmtId="0" fontId="1" fillId="2" borderId="10" xfId="0" applyFont="1" applyFill="1" applyBorder="1"/>
    <xf numFmtId="0" fontId="1" fillId="2" borderId="12" xfId="0" applyFont="1" applyFill="1" applyBorder="1"/>
    <xf numFmtId="0" fontId="1" fillId="0" borderId="11" xfId="0" applyFont="1" applyBorder="1"/>
    <xf numFmtId="0" fontId="1" fillId="0" borderId="10" xfId="0" applyFont="1" applyBorder="1"/>
    <xf numFmtId="0" fontId="1" fillId="0" borderId="12" xfId="0" applyFont="1" applyBorder="1"/>
    <xf numFmtId="0" fontId="1" fillId="0" borderId="13" xfId="0" applyFont="1" applyBorder="1" applyAlignment="1">
      <alignment wrapText="1"/>
    </xf>
    <xf numFmtId="0" fontId="1" fillId="0" borderId="14" xfId="0" applyFont="1" applyBorder="1" applyAlignment="1">
      <alignment wrapText="1"/>
    </xf>
    <xf numFmtId="166" fontId="1" fillId="0" borderId="13" xfId="1" applyNumberFormat="1" applyFont="1" applyBorder="1"/>
    <xf numFmtId="0" fontId="1" fillId="4" borderId="0" xfId="0" applyFont="1" applyFill="1" applyAlignment="1">
      <alignment wrapText="1"/>
    </xf>
    <xf numFmtId="0" fontId="1" fillId="4" borderId="17" xfId="0" applyFont="1" applyFill="1" applyBorder="1" applyAlignment="1">
      <alignment wrapText="1"/>
    </xf>
    <xf numFmtId="0" fontId="1" fillId="4" borderId="18" xfId="0" applyFont="1" applyFill="1" applyBorder="1" applyAlignment="1">
      <alignment wrapText="1"/>
    </xf>
    <xf numFmtId="166" fontId="1" fillId="0" borderId="14" xfId="1" applyNumberFormat="1" applyFont="1" applyBorder="1"/>
    <xf numFmtId="0" fontId="1" fillId="0" borderId="14" xfId="0" applyFont="1" applyBorder="1"/>
    <xf numFmtId="166" fontId="1" fillId="0" borderId="15" xfId="1" applyNumberFormat="1" applyFont="1" applyBorder="1"/>
    <xf numFmtId="166" fontId="1" fillId="0" borderId="16" xfId="1" applyNumberFormat="1" applyFont="1" applyBorder="1"/>
    <xf numFmtId="0" fontId="1" fillId="0" borderId="16" xfId="0" applyFont="1" applyBorder="1"/>
    <xf numFmtId="0" fontId="7" fillId="0" borderId="0" xfId="3" applyFont="1" applyBorder="1" applyAlignment="1" applyProtection="1"/>
    <xf numFmtId="0" fontId="8" fillId="0" borderId="19" xfId="0" applyFont="1" applyBorder="1"/>
    <xf numFmtId="0" fontId="2" fillId="0" borderId="19" xfId="0" applyFont="1" applyBorder="1"/>
    <xf numFmtId="0" fontId="1" fillId="0" borderId="19" xfId="0" applyFont="1" applyBorder="1"/>
    <xf numFmtId="0" fontId="1" fillId="0" borderId="20" xfId="0" applyFont="1" applyBorder="1"/>
    <xf numFmtId="0" fontId="1" fillId="0" borderId="21" xfId="0" applyFont="1" applyBorder="1"/>
    <xf numFmtId="0" fontId="8" fillId="8" borderId="19" xfId="0" applyFont="1" applyFill="1" applyBorder="1"/>
    <xf numFmtId="49" fontId="9" fillId="5" borderId="22" xfId="0" applyNumberFormat="1" applyFont="1" applyFill="1" applyBorder="1" applyAlignment="1">
      <alignment wrapText="1"/>
    </xf>
    <xf numFmtId="0" fontId="0" fillId="0" borderId="0" xfId="0" applyAlignment="1">
      <alignment horizontal="center"/>
    </xf>
    <xf numFmtId="9" fontId="0" fillId="0" borderId="0" xfId="2" applyFont="1"/>
    <xf numFmtId="164" fontId="0" fillId="0" borderId="0" xfId="1" applyNumberFormat="1" applyFont="1" applyBorder="1"/>
    <xf numFmtId="0" fontId="25" fillId="0" borderId="0" xfId="5" applyFont="1" applyBorder="1" applyAlignment="1">
      <alignment horizontal="left" vertical="top"/>
    </xf>
    <xf numFmtId="0" fontId="1" fillId="0" borderId="0" xfId="0" applyFont="1" applyAlignment="1">
      <alignment horizontal="left" wrapText="1"/>
    </xf>
    <xf numFmtId="0" fontId="34" fillId="0" borderId="0" xfId="7" applyFont="1">
      <alignment vertical="top"/>
    </xf>
    <xf numFmtId="9" fontId="2" fillId="0" borderId="0" xfId="2" applyFont="1" applyFill="1" applyAlignment="1">
      <alignment wrapText="1"/>
    </xf>
    <xf numFmtId="9" fontId="2" fillId="0" borderId="0" xfId="2" applyFont="1" applyFill="1"/>
    <xf numFmtId="164" fontId="0" fillId="0" borderId="0" xfId="1" applyNumberFormat="1" applyFont="1" applyFill="1"/>
    <xf numFmtId="164" fontId="1" fillId="0" borderId="0" xfId="1" applyNumberFormat="1" applyFont="1" applyFill="1" applyBorder="1"/>
    <xf numFmtId="0" fontId="17" fillId="0" borderId="0" xfId="7" applyFill="1">
      <alignment vertical="top"/>
    </xf>
    <xf numFmtId="0" fontId="27" fillId="0" borderId="0" xfId="5" applyFont="1" applyFill="1"/>
    <xf numFmtId="9" fontId="1" fillId="0" borderId="0" xfId="2" applyFont="1" applyFill="1" applyBorder="1"/>
    <xf numFmtId="0" fontId="30" fillId="0" borderId="0" xfId="4" applyFont="1" applyFill="1"/>
    <xf numFmtId="0" fontId="28" fillId="0" borderId="0" xfId="6" applyFont="1" applyFill="1"/>
    <xf numFmtId="9" fontId="1" fillId="0" borderId="0" xfId="2" applyFont="1" applyBorder="1"/>
    <xf numFmtId="0" fontId="34" fillId="0" borderId="0" xfId="7" applyFont="1" applyFill="1">
      <alignment vertical="top"/>
    </xf>
    <xf numFmtId="0" fontId="22" fillId="0" borderId="0" xfId="0" applyFont="1" applyAlignment="1">
      <alignment wrapText="1"/>
    </xf>
    <xf numFmtId="0" fontId="36" fillId="0" borderId="0" xfId="0" applyFont="1"/>
    <xf numFmtId="164" fontId="36" fillId="0" borderId="0" xfId="1" applyNumberFormat="1" applyFont="1" applyFill="1"/>
    <xf numFmtId="167" fontId="1" fillId="0" borderId="0" xfId="2" applyNumberFormat="1" applyFont="1" applyFill="1"/>
    <xf numFmtId="9" fontId="2" fillId="0" borderId="0" xfId="2" applyFont="1"/>
    <xf numFmtId="167" fontId="2" fillId="0" borderId="0" xfId="2" applyNumberFormat="1" applyFont="1" applyFill="1"/>
    <xf numFmtId="164" fontId="17" fillId="0" borderId="0" xfId="7" applyNumberFormat="1">
      <alignment vertical="top"/>
    </xf>
    <xf numFmtId="164" fontId="0" fillId="0" borderId="15" xfId="1" applyNumberFormat="1" applyFont="1" applyBorder="1"/>
    <xf numFmtId="0" fontId="1" fillId="0" borderId="23" xfId="0" applyFont="1" applyBorder="1" applyAlignment="1">
      <alignment vertical="top" wrapText="1"/>
    </xf>
    <xf numFmtId="9" fontId="22" fillId="0" borderId="0" xfId="0" applyNumberFormat="1" applyFont="1" applyAlignment="1">
      <alignment wrapText="1"/>
    </xf>
    <xf numFmtId="9" fontId="35" fillId="0" borderId="0" xfId="0" applyNumberFormat="1" applyFont="1" applyAlignment="1">
      <alignment wrapText="1"/>
    </xf>
    <xf numFmtId="10" fontId="34" fillId="0" borderId="0" xfId="7" applyNumberFormat="1" applyFont="1">
      <alignment vertical="top"/>
    </xf>
    <xf numFmtId="10" fontId="1" fillId="0" borderId="0" xfId="0" applyNumberFormat="1" applyFont="1"/>
    <xf numFmtId="0" fontId="6" fillId="9" borderId="25" xfId="0" applyFont="1" applyFill="1" applyBorder="1"/>
    <xf numFmtId="0" fontId="6" fillId="9" borderId="28" xfId="0" applyFont="1" applyFill="1" applyBorder="1"/>
    <xf numFmtId="0" fontId="6" fillId="9" borderId="29" xfId="0" applyFont="1" applyFill="1" applyBorder="1" applyAlignment="1">
      <alignment wrapText="1"/>
    </xf>
    <xf numFmtId="0" fontId="6" fillId="9" borderId="30" xfId="0" applyFont="1" applyFill="1" applyBorder="1"/>
    <xf numFmtId="0" fontId="6" fillId="9" borderId="31" xfId="0" applyFont="1" applyFill="1" applyBorder="1"/>
    <xf numFmtId="0" fontId="6" fillId="9" borderId="29" xfId="0" applyFont="1" applyFill="1" applyBorder="1"/>
    <xf numFmtId="0" fontId="6" fillId="9" borderId="32" xfId="0" applyFont="1" applyFill="1" applyBorder="1"/>
    <xf numFmtId="0" fontId="1" fillId="2" borderId="33" xfId="0" applyFont="1" applyFill="1" applyBorder="1"/>
    <xf numFmtId="0" fontId="1" fillId="2" borderId="34" xfId="0" applyFont="1" applyFill="1" applyBorder="1"/>
    <xf numFmtId="0" fontId="1" fillId="0" borderId="33" xfId="0" applyFont="1" applyBorder="1"/>
    <xf numFmtId="0" fontId="1" fillId="0" borderId="34" xfId="0" applyFont="1" applyBorder="1"/>
    <xf numFmtId="0" fontId="1" fillId="2" borderId="35" xfId="0" applyFont="1" applyFill="1" applyBorder="1"/>
    <xf numFmtId="0" fontId="1" fillId="2" borderId="36" xfId="0" applyFont="1" applyFill="1" applyBorder="1"/>
    <xf numFmtId="0" fontId="1" fillId="2" borderId="37" xfId="0" applyFont="1" applyFill="1" applyBorder="1"/>
    <xf numFmtId="0" fontId="1" fillId="2" borderId="38" xfId="0" applyFont="1" applyFill="1" applyBorder="1"/>
    <xf numFmtId="0" fontId="1" fillId="2" borderId="39" xfId="0" applyFont="1" applyFill="1" applyBorder="1"/>
    <xf numFmtId="0" fontId="0" fillId="0" borderId="13" xfId="0" applyBorder="1"/>
    <xf numFmtId="0" fontId="0" fillId="0" borderId="14" xfId="0" applyBorder="1"/>
    <xf numFmtId="167" fontId="2" fillId="10" borderId="0" xfId="2" applyNumberFormat="1" applyFont="1" applyFill="1"/>
    <xf numFmtId="9" fontId="2" fillId="10" borderId="0" xfId="2" applyFont="1" applyFill="1"/>
    <xf numFmtId="167" fontId="1" fillId="10" borderId="0" xfId="2" applyNumberFormat="1" applyFont="1" applyFill="1"/>
    <xf numFmtId="9" fontId="1" fillId="10" borderId="0" xfId="2" applyFont="1" applyFill="1"/>
    <xf numFmtId="164" fontId="0" fillId="0" borderId="13" xfId="1" applyNumberFormat="1" applyFont="1" applyBorder="1"/>
    <xf numFmtId="167" fontId="0" fillId="10" borderId="14" xfId="2" applyNumberFormat="1" applyFont="1" applyFill="1" applyBorder="1"/>
    <xf numFmtId="167" fontId="0" fillId="10" borderId="16" xfId="2" applyNumberFormat="1" applyFont="1" applyFill="1" applyBorder="1"/>
    <xf numFmtId="164" fontId="1" fillId="10" borderId="0" xfId="1" applyNumberFormat="1" applyFont="1" applyFill="1"/>
    <xf numFmtId="0" fontId="1" fillId="10" borderId="0" xfId="0" applyFont="1" applyFill="1"/>
    <xf numFmtId="164" fontId="2" fillId="10" borderId="0" xfId="1" applyNumberFormat="1" applyFont="1" applyFill="1"/>
    <xf numFmtId="0" fontId="2" fillId="10" borderId="0" xfId="0" applyFont="1" applyFill="1"/>
    <xf numFmtId="0" fontId="1" fillId="0" borderId="0" xfId="0" applyFont="1" applyAlignment="1">
      <alignment horizontal="center" wrapText="1"/>
    </xf>
    <xf numFmtId="164" fontId="2" fillId="0" borderId="0" xfId="1" applyNumberFormat="1" applyFont="1" applyFill="1" applyBorder="1"/>
    <xf numFmtId="164" fontId="0" fillId="0" borderId="0" xfId="1" applyNumberFormat="1" applyFont="1" applyFill="1" applyBorder="1"/>
    <xf numFmtId="0" fontId="1" fillId="0" borderId="17" xfId="0" applyFont="1" applyBorder="1" applyAlignment="1">
      <alignment wrapText="1"/>
    </xf>
    <xf numFmtId="0" fontId="1" fillId="0" borderId="40" xfId="0" applyFont="1" applyBorder="1" applyAlignment="1">
      <alignment wrapText="1"/>
    </xf>
    <xf numFmtId="0" fontId="1" fillId="0" borderId="18" xfId="0" applyFont="1" applyBorder="1" applyAlignment="1">
      <alignment wrapText="1"/>
    </xf>
    <xf numFmtId="0" fontId="2" fillId="0" borderId="14" xfId="0" applyFont="1" applyBorder="1"/>
    <xf numFmtId="164" fontId="2" fillId="10" borderId="13" xfId="1" applyNumberFormat="1" applyFont="1" applyFill="1" applyBorder="1"/>
    <xf numFmtId="9" fontId="2" fillId="10" borderId="0" xfId="2" applyFont="1" applyFill="1" applyBorder="1"/>
    <xf numFmtId="164" fontId="1" fillId="10" borderId="13" xfId="1" applyNumberFormat="1" applyFont="1" applyFill="1" applyBorder="1"/>
    <xf numFmtId="9" fontId="1" fillId="10" borderId="0" xfId="2" applyFont="1" applyFill="1" applyBorder="1"/>
    <xf numFmtId="164" fontId="0" fillId="10" borderId="13" xfId="1" applyNumberFormat="1" applyFont="1" applyFill="1" applyBorder="1"/>
    <xf numFmtId="9" fontId="0" fillId="10" borderId="0" xfId="2" applyFont="1" applyFill="1" applyBorder="1"/>
    <xf numFmtId="164" fontId="1" fillId="10" borderId="15" xfId="1" applyNumberFormat="1" applyFont="1" applyFill="1" applyBorder="1"/>
    <xf numFmtId="9" fontId="1" fillId="10" borderId="41" xfId="2" applyFont="1" applyFill="1" applyBorder="1"/>
    <xf numFmtId="9" fontId="36" fillId="10" borderId="0" xfId="2" applyFont="1" applyFill="1"/>
    <xf numFmtId="10" fontId="2" fillId="10" borderId="0" xfId="2" applyNumberFormat="1" applyFont="1" applyFill="1"/>
    <xf numFmtId="0" fontId="6" fillId="9" borderId="9" xfId="0" applyFont="1" applyFill="1" applyBorder="1"/>
    <xf numFmtId="0" fontId="6" fillId="9" borderId="0" xfId="0" applyFont="1" applyFill="1"/>
    <xf numFmtId="164" fontId="2" fillId="0" borderId="13" xfId="1" applyNumberFormat="1" applyFont="1" applyBorder="1"/>
    <xf numFmtId="164" fontId="2" fillId="0" borderId="14" xfId="1" applyNumberFormat="1" applyFont="1" applyBorder="1"/>
    <xf numFmtId="164" fontId="0" fillId="0" borderId="41" xfId="1" applyNumberFormat="1" applyFont="1" applyBorder="1"/>
    <xf numFmtId="0" fontId="1" fillId="0" borderId="13" xfId="0" applyFont="1" applyBorder="1"/>
    <xf numFmtId="164" fontId="1" fillId="0" borderId="15" xfId="1" applyNumberFormat="1" applyFont="1" applyBorder="1"/>
    <xf numFmtId="164" fontId="1" fillId="0" borderId="41" xfId="1" applyNumberFormat="1" applyFont="1" applyBorder="1"/>
    <xf numFmtId="164" fontId="1" fillId="0" borderId="16" xfId="1" applyNumberFormat="1" applyFont="1" applyBorder="1"/>
    <xf numFmtId="164" fontId="2" fillId="10" borderId="14" xfId="1" applyNumberFormat="1" applyFont="1" applyFill="1" applyBorder="1"/>
    <xf numFmtId="164" fontId="1" fillId="10" borderId="14" xfId="1" applyNumberFormat="1" applyFont="1" applyFill="1" applyBorder="1"/>
    <xf numFmtId="164" fontId="1" fillId="10" borderId="16" xfId="1" applyNumberFormat="1" applyFont="1" applyFill="1" applyBorder="1"/>
    <xf numFmtId="164" fontId="2" fillId="10" borderId="0" xfId="1" applyNumberFormat="1" applyFont="1" applyFill="1" applyBorder="1"/>
    <xf numFmtId="164" fontId="1" fillId="10" borderId="0" xfId="1" applyNumberFormat="1" applyFont="1" applyFill="1" applyBorder="1"/>
    <xf numFmtId="164" fontId="0" fillId="10" borderId="14" xfId="1" applyNumberFormat="1" applyFont="1" applyFill="1" applyBorder="1"/>
    <xf numFmtId="164" fontId="0" fillId="10" borderId="16" xfId="1" applyNumberFormat="1" applyFont="1" applyFill="1" applyBorder="1"/>
    <xf numFmtId="0" fontId="8" fillId="11" borderId="0" xfId="0" applyFont="1" applyFill="1" applyAlignment="1">
      <alignment horizontal="center" wrapText="1"/>
    </xf>
    <xf numFmtId="0" fontId="8" fillId="11" borderId="14" xfId="0" applyFont="1" applyFill="1" applyBorder="1" applyAlignment="1">
      <alignment horizontal="center" wrapText="1"/>
    </xf>
    <xf numFmtId="165" fontId="2" fillId="0" borderId="0" xfId="0" applyNumberFormat="1" applyFont="1"/>
    <xf numFmtId="0" fontId="8" fillId="0" borderId="0" xfId="0" applyFont="1" applyAlignment="1">
      <alignment horizontal="center" wrapText="1"/>
    </xf>
    <xf numFmtId="0" fontId="8" fillId="0" borderId="14" xfId="0" applyFont="1" applyBorder="1" applyAlignment="1">
      <alignment horizontal="center" wrapText="1"/>
    </xf>
    <xf numFmtId="164" fontId="2" fillId="0" borderId="14" xfId="1" applyNumberFormat="1" applyFont="1" applyFill="1" applyBorder="1"/>
    <xf numFmtId="164" fontId="1" fillId="0" borderId="14" xfId="1" applyNumberFormat="1" applyFont="1" applyFill="1" applyBorder="1"/>
    <xf numFmtId="165" fontId="1" fillId="0" borderId="41" xfId="0" applyNumberFormat="1" applyFont="1" applyBorder="1"/>
    <xf numFmtId="49" fontId="9" fillId="11" borderId="0" xfId="0" applyNumberFormat="1" applyFont="1" applyFill="1" applyAlignment="1">
      <alignment wrapText="1"/>
    </xf>
    <xf numFmtId="0" fontId="8" fillId="11" borderId="0" xfId="0" applyFont="1" applyFill="1" applyAlignment="1">
      <alignment wrapText="1"/>
    </xf>
    <xf numFmtId="0" fontId="8" fillId="0" borderId="0" xfId="0" applyFont="1" applyAlignment="1">
      <alignment wrapText="1"/>
    </xf>
    <xf numFmtId="0" fontId="8" fillId="11" borderId="13" xfId="0" applyFont="1" applyFill="1" applyBorder="1" applyAlignment="1">
      <alignment horizontal="center" wrapText="1"/>
    </xf>
    <xf numFmtId="165" fontId="2" fillId="0" borderId="13" xfId="0" applyNumberFormat="1" applyFont="1" applyBorder="1"/>
    <xf numFmtId="165" fontId="1" fillId="0" borderId="13" xfId="0" applyNumberFormat="1" applyFont="1" applyBorder="1"/>
    <xf numFmtId="0" fontId="8" fillId="0" borderId="13" xfId="0" applyFont="1" applyBorder="1" applyAlignment="1">
      <alignment horizontal="center" wrapText="1"/>
    </xf>
    <xf numFmtId="165" fontId="1" fillId="0" borderId="15" xfId="0" applyNumberFormat="1" applyFont="1" applyBorder="1"/>
    <xf numFmtId="165" fontId="2" fillId="0" borderId="14" xfId="0" applyNumberFormat="1" applyFont="1" applyBorder="1"/>
    <xf numFmtId="165" fontId="1" fillId="0" borderId="14" xfId="0" applyNumberFormat="1" applyFont="1" applyBorder="1"/>
    <xf numFmtId="165" fontId="1" fillId="0" borderId="16" xfId="0" applyNumberFormat="1" applyFont="1" applyBorder="1"/>
    <xf numFmtId="165" fontId="1" fillId="0" borderId="13" xfId="0" applyNumberFormat="1" applyFont="1" applyBorder="1" applyAlignment="1">
      <alignment horizontal="right"/>
    </xf>
    <xf numFmtId="165" fontId="1" fillId="0" borderId="15" xfId="0" applyNumberFormat="1" applyFont="1" applyBorder="1" applyAlignment="1">
      <alignment horizontal="right"/>
    </xf>
    <xf numFmtId="165" fontId="1" fillId="0" borderId="14" xfId="0" applyNumberFormat="1" applyFont="1" applyBorder="1" applyAlignment="1">
      <alignment horizontal="right"/>
    </xf>
    <xf numFmtId="165" fontId="1" fillId="0" borderId="16" xfId="0" applyNumberFormat="1" applyFont="1" applyBorder="1" applyAlignment="1">
      <alignment horizontal="right"/>
    </xf>
    <xf numFmtId="166" fontId="1" fillId="10" borderId="0" xfId="1" applyNumberFormat="1" applyFont="1" applyFill="1" applyAlignment="1">
      <alignment wrapText="1"/>
    </xf>
    <xf numFmtId="9" fontId="1" fillId="10" borderId="0" xfId="2" applyFont="1" applyFill="1" applyAlignment="1">
      <alignment wrapText="1"/>
    </xf>
    <xf numFmtId="166" fontId="2" fillId="10" borderId="0" xfId="1" applyNumberFormat="1" applyFont="1" applyFill="1" applyAlignment="1">
      <alignment wrapText="1"/>
    </xf>
    <xf numFmtId="9" fontId="2" fillId="10" borderId="0" xfId="2" applyFont="1" applyFill="1" applyAlignment="1">
      <alignment wrapText="1"/>
    </xf>
    <xf numFmtId="43" fontId="1" fillId="10" borderId="0" xfId="1" applyFont="1" applyFill="1" applyAlignment="1">
      <alignment wrapText="1"/>
    </xf>
    <xf numFmtId="9" fontId="1" fillId="10" borderId="0" xfId="0" applyNumberFormat="1" applyFont="1" applyFill="1" applyAlignment="1">
      <alignment wrapText="1"/>
    </xf>
    <xf numFmtId="43" fontId="2" fillId="10" borderId="0" xfId="1" applyFont="1" applyFill="1" applyAlignment="1">
      <alignment wrapText="1"/>
    </xf>
    <xf numFmtId="9" fontId="2" fillId="10" borderId="0" xfId="0" applyNumberFormat="1" applyFont="1" applyFill="1" applyAlignment="1">
      <alignment wrapText="1"/>
    </xf>
    <xf numFmtId="164" fontId="1" fillId="10" borderId="0" xfId="1" applyNumberFormat="1" applyFont="1" applyFill="1" applyAlignment="1">
      <alignment wrapText="1"/>
    </xf>
    <xf numFmtId="0" fontId="0" fillId="0" borderId="0" xfId="0" applyFont="1" applyAlignment="1">
      <alignment wrapText="1"/>
    </xf>
    <xf numFmtId="0" fontId="2" fillId="10" borderId="0" xfId="0" applyFont="1" applyFill="1" applyAlignment="1">
      <alignment horizontal="right" wrapText="1"/>
    </xf>
    <xf numFmtId="9" fontId="0" fillId="0" borderId="0" xfId="2" applyFont="1" applyFill="1"/>
    <xf numFmtId="0" fontId="1" fillId="0" borderId="0" xfId="0" applyFont="1" applyAlignment="1"/>
    <xf numFmtId="0" fontId="23" fillId="0" borderId="0" xfId="5" applyFont="1" applyBorder="1" applyAlignment="1">
      <alignment horizontal="left" vertical="top"/>
    </xf>
    <xf numFmtId="0" fontId="25" fillId="0" borderId="0" xfId="5" applyFont="1" applyBorder="1" applyAlignment="1">
      <alignment horizontal="left" vertical="top"/>
    </xf>
    <xf numFmtId="0" fontId="19" fillId="0" borderId="0" xfId="0" applyFont="1" applyAlignment="1">
      <alignment horizontal="left" wrapText="1"/>
    </xf>
    <xf numFmtId="0" fontId="21" fillId="0" borderId="0" xfId="4" applyFont="1" applyBorder="1" applyAlignment="1">
      <alignment horizontal="left" wrapText="1"/>
    </xf>
    <xf numFmtId="0" fontId="1" fillId="0" borderId="0" xfId="0" applyFont="1" applyAlignment="1">
      <alignment horizontal="left" wrapText="1"/>
    </xf>
    <xf numFmtId="49" fontId="9" fillId="11" borderId="17" xfId="0" applyNumberFormat="1" applyFont="1" applyFill="1" applyBorder="1" applyAlignment="1">
      <alignment horizontal="center" wrapText="1"/>
    </xf>
    <xf numFmtId="49" fontId="9" fillId="11" borderId="18" xfId="0" applyNumberFormat="1" applyFont="1" applyFill="1" applyBorder="1" applyAlignment="1">
      <alignment horizontal="center" wrapText="1"/>
    </xf>
    <xf numFmtId="49" fontId="9" fillId="11" borderId="40" xfId="0" applyNumberFormat="1" applyFont="1" applyFill="1" applyBorder="1" applyAlignment="1">
      <alignment horizontal="center" wrapText="1"/>
    </xf>
    <xf numFmtId="0" fontId="6" fillId="9" borderId="17" xfId="0" applyFont="1" applyFill="1" applyBorder="1" applyAlignment="1">
      <alignment horizontal="center"/>
    </xf>
    <xf numFmtId="0" fontId="6" fillId="9" borderId="40" xfId="0" applyFont="1" applyFill="1" applyBorder="1" applyAlignment="1">
      <alignment horizontal="center"/>
    </xf>
    <xf numFmtId="0" fontId="6" fillId="9" borderId="18" xfId="0" applyFont="1" applyFill="1" applyBorder="1" applyAlignment="1">
      <alignment horizontal="center"/>
    </xf>
    <xf numFmtId="0" fontId="6" fillId="9" borderId="0" xfId="0" applyFont="1" applyFill="1" applyAlignment="1">
      <alignment horizontal="center"/>
    </xf>
    <xf numFmtId="0" fontId="1" fillId="0" borderId="0" xfId="0" applyFont="1" applyAlignment="1">
      <alignment horizontal="left" vertical="top" wrapText="1"/>
    </xf>
    <xf numFmtId="0" fontId="6" fillId="9" borderId="26" xfId="0" applyFont="1" applyFill="1" applyBorder="1" applyAlignment="1">
      <alignment horizontal="center"/>
    </xf>
    <xf numFmtId="0" fontId="6" fillId="9" borderId="27" xfId="0" applyFont="1" applyFill="1" applyBorder="1" applyAlignment="1">
      <alignment horizontal="center"/>
    </xf>
    <xf numFmtId="0" fontId="6" fillId="9" borderId="24" xfId="0" applyFont="1" applyFill="1" applyBorder="1" applyAlignment="1">
      <alignment horizontal="center"/>
    </xf>
  </cellXfs>
  <cellStyles count="8">
    <cellStyle name="Comma" xfId="1" builtinId="3"/>
    <cellStyle name="Hyperlink" xfId="3" builtinId="8"/>
    <cellStyle name="Normal" xfId="0" builtinId="0"/>
    <cellStyle name="Percent" xfId="2" builtinId="5"/>
    <cellStyle name="Section Title" xfId="6" xr:uid="{E7DE0CB3-9FF8-4B59-9C49-B9CC00DBB74F}"/>
    <cellStyle name="Sheet Title" xfId="5" xr:uid="{BE8EDF09-8A0B-4818-A40D-A7D2231D989D}"/>
    <cellStyle name="Table Note" xfId="7" xr:uid="{2A49A558-CBD4-490F-8696-B235CEA599A7}"/>
    <cellStyle name="Table Title" xfId="4" xr:uid="{9F83729B-E330-4194-A6A8-DF9540F891A6}"/>
  </cellStyles>
  <dxfs count="1091">
    <dxf>
      <font>
        <b val="0"/>
        <i val="0"/>
        <strike val="0"/>
        <outline val="0"/>
        <shadow val="0"/>
        <name val="Calibri"/>
        <family val="2"/>
      </font>
    </dxf>
    <dxf>
      <font>
        <b val="0"/>
        <i val="0"/>
        <strike val="0"/>
        <outline val="0"/>
        <shadow val="0"/>
        <name val="Calibri"/>
        <family val="2"/>
      </font>
    </dxf>
    <dxf>
      <font>
        <b val="0"/>
        <i val="0"/>
        <strike val="0"/>
        <outline val="0"/>
        <shadow val="0"/>
        <name val="Calibri"/>
        <family val="2"/>
      </font>
    </dxf>
    <dxf>
      <font>
        <b val="0"/>
        <i val="0"/>
        <strike val="0"/>
        <outline val="0"/>
        <shadow val="0"/>
        <name val="Calibri"/>
        <family val="2"/>
      </font>
    </dxf>
    <dxf>
      <font>
        <b val="0"/>
        <i val="0"/>
        <strike val="0"/>
        <outline val="0"/>
        <shadow val="0"/>
        <name val="Calibri"/>
        <family val="2"/>
      </font>
    </dxf>
    <dxf>
      <font>
        <b val="0"/>
        <i val="0"/>
        <strike val="0"/>
        <outline val="0"/>
        <shadow val="0"/>
        <name val="Calibri"/>
        <family val="2"/>
      </font>
    </dxf>
    <dxf>
      <font>
        <b val="0"/>
        <i val="0"/>
        <strike val="0"/>
        <outline val="0"/>
        <shadow val="0"/>
        <name val="Calibri"/>
        <family val="2"/>
      </font>
      <alignment horizontal="general" vertical="bottom" textRotation="0" wrapText="1" indent="0" justifyLastLine="0" shrinkToFit="0" readingOrder="0"/>
    </dxf>
    <dxf>
      <font>
        <b val="0"/>
        <i val="0"/>
        <strike val="0"/>
        <outline val="0"/>
        <shadow val="0"/>
        <name val="Calibri"/>
        <family val="2"/>
      </font>
    </dxf>
    <dxf>
      <font>
        <b val="0"/>
        <i val="0"/>
        <strike val="0"/>
        <outline val="0"/>
        <shadow val="0"/>
        <name val="Calibri"/>
        <family val="2"/>
      </font>
    </dxf>
    <dxf>
      <font>
        <b val="0"/>
        <i val="0"/>
        <strike val="0"/>
        <outline val="0"/>
        <shadow val="0"/>
        <name val="Calibri"/>
        <family val="2"/>
      </font>
    </dxf>
    <dxf>
      <font>
        <b val="0"/>
        <i val="0"/>
        <strike val="0"/>
        <outline val="0"/>
        <shadow val="0"/>
        <name val="Calibri"/>
        <family val="2"/>
      </font>
    </dxf>
    <dxf>
      <font>
        <b val="0"/>
        <i val="0"/>
        <strike val="0"/>
        <outline val="0"/>
        <shadow val="0"/>
        <name val="Calibri"/>
        <family val="2"/>
      </font>
    </dxf>
    <dxf>
      <font>
        <b val="0"/>
        <i val="0"/>
        <strike val="0"/>
        <outline val="0"/>
        <shadow val="0"/>
        <name val="Calibri"/>
        <family val="2"/>
      </font>
    </dxf>
    <dxf>
      <font>
        <b val="0"/>
        <i val="0"/>
        <strike val="0"/>
        <outline val="0"/>
        <shadow val="0"/>
        <name val="Calibri"/>
        <family val="2"/>
      </font>
      <alignment horizontal="general" vertical="bottom" textRotation="0" wrapText="1" indent="0" justifyLastLine="0" shrinkToFit="0" readingOrder="0"/>
    </dxf>
    <dxf>
      <font>
        <b val="0"/>
        <i val="0"/>
        <strike val="0"/>
        <outline val="0"/>
        <shadow val="0"/>
        <name val="Calibri"/>
        <family val="2"/>
      </font>
    </dxf>
    <dxf>
      <font>
        <b val="0"/>
        <i val="0"/>
        <strike val="0"/>
        <outline val="0"/>
        <shadow val="0"/>
        <name val="Calibri"/>
        <family val="2"/>
      </font>
    </dxf>
    <dxf>
      <font>
        <b val="0"/>
        <i val="0"/>
        <strike val="0"/>
        <outline val="0"/>
        <shadow val="0"/>
        <name val="Calibri"/>
        <family val="2"/>
      </font>
      <alignment horizontal="general" vertical="bottom" textRotation="0" wrapText="1" indent="0" justifyLastLine="0" shrinkToFit="0" readingOrder="0"/>
    </dxf>
    <dxf>
      <font>
        <b val="0"/>
        <i val="0"/>
        <strike val="0"/>
        <outline val="0"/>
        <shadow val="0"/>
        <name val="Calibri"/>
        <family val="2"/>
      </font>
    </dxf>
    <dxf>
      <font>
        <b val="0"/>
        <i val="0"/>
        <strike val="0"/>
        <outline val="0"/>
        <shadow val="0"/>
        <name val="Calibri"/>
        <family val="2"/>
      </font>
      <alignment horizontal="general" vertical="bottom" textRotation="0" wrapText="1" indent="0" justifyLastLine="0" shrinkToFit="0" readingOrder="0"/>
    </dxf>
    <dxf>
      <font>
        <b val="0"/>
        <i val="0"/>
        <strike val="0"/>
        <outline val="0"/>
        <shadow val="0"/>
        <name val="Calibri"/>
        <family val="2"/>
      </font>
      <border diagonalUp="0" diagonalDown="0" outline="0">
        <left/>
        <right style="thin">
          <color indexed="64"/>
        </right>
        <top/>
        <bottom/>
      </border>
    </dxf>
    <dxf>
      <font>
        <b val="0"/>
        <i val="0"/>
        <strike val="0"/>
        <outline val="0"/>
        <shadow val="0"/>
        <name val="Calibri"/>
        <family val="2"/>
      </font>
      <numFmt numFmtId="166" formatCode="_-* #,##0.0_-;\-* #,##0.0_-;_-* &quot;-&quot;??_-;_-@_-"/>
      <border diagonalUp="0" diagonalDown="0" outline="0">
        <left style="thin">
          <color indexed="64"/>
        </left>
        <right/>
        <top/>
        <bottom/>
      </border>
    </dxf>
    <dxf>
      <font>
        <b val="0"/>
        <i val="0"/>
        <strike val="0"/>
        <outline val="0"/>
        <shadow val="0"/>
        <name val="Calibri"/>
        <family val="2"/>
      </font>
      <numFmt numFmtId="166" formatCode="_-* #,##0.0_-;\-* #,##0.0_-;_-* &quot;-&quot;??_-;_-@_-"/>
      <border diagonalUp="0" diagonalDown="0" outline="0">
        <left/>
        <right style="thin">
          <color indexed="64"/>
        </right>
        <top/>
        <bottom/>
      </border>
    </dxf>
    <dxf>
      <font>
        <b val="0"/>
        <i val="0"/>
        <strike val="0"/>
        <outline val="0"/>
        <shadow val="0"/>
        <name val="Calibri"/>
        <family val="2"/>
      </font>
      <numFmt numFmtId="166" formatCode="_-* #,##0.0_-;\-* #,##0.0_-;_-* &quot;-&quot;??_-;_-@_-"/>
      <border diagonalUp="0" diagonalDown="0" outline="0">
        <left style="thin">
          <color indexed="64"/>
        </left>
        <right/>
        <top/>
        <bottom/>
      </border>
    </dxf>
    <dxf>
      <font>
        <b val="0"/>
        <i val="0"/>
        <strike val="0"/>
        <outline val="0"/>
        <shadow val="0"/>
        <name val="Calibri"/>
        <family val="2"/>
      </font>
      <numFmt numFmtId="166" formatCode="_-* #,##0.0_-;\-* #,##0.0_-;_-* &quot;-&quot;??_-;_-@_-"/>
      <border diagonalUp="0" diagonalDown="0" outline="0">
        <left/>
        <right style="thin">
          <color indexed="64"/>
        </right>
        <top/>
        <bottom/>
      </border>
    </dxf>
    <dxf>
      <font>
        <b val="0"/>
        <i val="0"/>
        <strike val="0"/>
        <outline val="0"/>
        <shadow val="0"/>
        <name val="Calibri"/>
        <family val="2"/>
      </font>
      <numFmt numFmtId="166" formatCode="_-* #,##0.0_-;\-* #,##0.0_-;_-* &quot;-&quot;??_-;_-@_-"/>
      <border diagonalUp="0" diagonalDown="0" outline="0">
        <left style="thin">
          <color indexed="64"/>
        </left>
        <right/>
        <top/>
        <bottom/>
      </border>
    </dxf>
    <dxf>
      <font>
        <b val="0"/>
        <i val="0"/>
        <strike val="0"/>
        <outline val="0"/>
        <shadow val="0"/>
        <name val="Calibri"/>
        <family val="2"/>
      </font>
      <numFmt numFmtId="166" formatCode="_-* #,##0.0_-;\-* #,##0.0_-;_-* &quot;-&quot;??_-;_-@_-"/>
      <border diagonalUp="0" diagonalDown="0" outline="0">
        <left/>
        <right style="thin">
          <color indexed="64"/>
        </right>
        <top/>
        <bottom/>
      </border>
    </dxf>
    <dxf>
      <font>
        <b val="0"/>
        <i val="0"/>
        <strike val="0"/>
        <outline val="0"/>
        <shadow val="0"/>
        <name val="Calibri"/>
        <family val="2"/>
      </font>
      <numFmt numFmtId="166" formatCode="_-* #,##0.0_-;\-* #,##0.0_-;_-* &quot;-&quot;??_-;_-@_-"/>
      <border diagonalUp="0" diagonalDown="0" outline="0">
        <left style="thin">
          <color indexed="64"/>
        </left>
        <right/>
        <top/>
        <bottom/>
      </border>
    </dxf>
    <dxf>
      <font>
        <b val="0"/>
        <i val="0"/>
        <strike val="0"/>
        <outline val="0"/>
        <shadow val="0"/>
        <name val="Calibri"/>
        <family val="2"/>
      </font>
    </dxf>
    <dxf>
      <border diagonalUp="0" diagonalDown="0">
        <left style="thin">
          <color indexed="64"/>
        </left>
        <right style="thin">
          <color indexed="64"/>
        </right>
        <top style="thin">
          <color indexed="64"/>
        </top>
        <bottom style="thin">
          <color indexed="64"/>
        </bottom>
      </border>
    </dxf>
    <dxf>
      <font>
        <b val="0"/>
        <i val="0"/>
        <strike val="0"/>
        <outline val="0"/>
        <shadow val="0"/>
        <name val="Calibri"/>
        <family val="2"/>
      </font>
    </dxf>
    <dxf>
      <font>
        <b val="0"/>
        <i val="0"/>
        <strike val="0"/>
        <outline val="0"/>
        <shadow val="0"/>
        <name val="Calibri"/>
        <family val="2"/>
      </font>
      <fill>
        <patternFill patternType="solid">
          <fgColor indexed="64"/>
          <bgColor theme="6" tint="-0.499984740745262"/>
        </patternFill>
      </fill>
      <alignment horizontal="general" vertical="bottom" textRotation="0" wrapText="1" indent="0" justifyLastLine="0" shrinkToFit="0" readingOrder="0"/>
    </dxf>
    <dxf>
      <font>
        <b val="0"/>
        <i val="0"/>
        <strike val="0"/>
        <outline val="0"/>
        <shadow val="0"/>
        <name val="Calibri"/>
        <family val="2"/>
      </font>
      <numFmt numFmtId="164" formatCode="_-* #,##0_-;\-* #,##0_-;_-* &quot;-&quot;??_-;_-@_-"/>
    </dxf>
    <dxf>
      <font>
        <b val="0"/>
        <i val="0"/>
        <strike val="0"/>
        <outline val="0"/>
        <shadow val="0"/>
        <name val="Calibri"/>
        <family val="2"/>
      </font>
      <numFmt numFmtId="166" formatCode="_-* #,##0.0_-;\-* #,##0.0_-;_-* &quot;-&quot;??_-;_-@_-"/>
      <border diagonalUp="0" diagonalDown="0" outline="0">
        <left style="thin">
          <color indexed="64"/>
        </left>
        <right/>
        <top/>
        <bottom/>
      </border>
    </dxf>
    <dxf>
      <font>
        <b val="0"/>
        <i val="0"/>
        <strike val="0"/>
        <outline val="0"/>
        <shadow val="0"/>
        <name val="Calibri"/>
        <family val="2"/>
      </font>
      <numFmt numFmtId="164" formatCode="_-* #,##0_-;\-* #,##0_-;_-* &quot;-&quot;??_-;_-@_-"/>
      <border diagonalUp="0" diagonalDown="0" outline="0">
        <left/>
        <right style="thin">
          <color indexed="64"/>
        </right>
        <top/>
        <bottom/>
      </border>
    </dxf>
    <dxf>
      <font>
        <b val="0"/>
        <i val="0"/>
        <strike val="0"/>
        <outline val="0"/>
        <shadow val="0"/>
        <name val="Calibri"/>
        <family val="2"/>
      </font>
      <numFmt numFmtId="166" formatCode="_-* #,##0.0_-;\-* #,##0.0_-;_-* &quot;-&quot;??_-;_-@_-"/>
      <border diagonalUp="0" diagonalDown="0" outline="0">
        <left style="thin">
          <color indexed="64"/>
        </left>
        <right/>
        <top/>
        <bottom/>
      </border>
    </dxf>
    <dxf>
      <font>
        <b val="0"/>
        <i val="0"/>
        <strike val="0"/>
        <outline val="0"/>
        <shadow val="0"/>
        <name val="Calibri"/>
        <family val="2"/>
      </font>
      <numFmt numFmtId="164" formatCode="_-* #,##0_-;\-* #,##0_-;_-* &quot;-&quot;??_-;_-@_-"/>
      <border diagonalUp="0" diagonalDown="0" outline="0">
        <left/>
        <right style="thin">
          <color indexed="64"/>
        </right>
        <top/>
        <bottom/>
      </border>
    </dxf>
    <dxf>
      <font>
        <b val="0"/>
        <i val="0"/>
        <strike val="0"/>
        <outline val="0"/>
        <shadow val="0"/>
        <name val="Calibri"/>
        <family val="2"/>
      </font>
      <numFmt numFmtId="166" formatCode="_-* #,##0.0_-;\-* #,##0.0_-;_-* &quot;-&quot;??_-;_-@_-"/>
      <border diagonalUp="0" diagonalDown="0" outline="0">
        <left style="thin">
          <color indexed="64"/>
        </left>
        <right/>
        <top/>
        <bottom/>
      </border>
    </dxf>
    <dxf>
      <font>
        <b val="0"/>
        <i val="0"/>
        <strike val="0"/>
        <outline val="0"/>
        <shadow val="0"/>
        <name val="Calibri"/>
        <family val="2"/>
      </font>
      <numFmt numFmtId="164" formatCode="_-* #,##0_-;\-* #,##0_-;_-* &quot;-&quot;??_-;_-@_-"/>
      <border diagonalUp="0" diagonalDown="0" outline="0">
        <left/>
        <right style="thin">
          <color indexed="64"/>
        </right>
        <top/>
        <bottom/>
      </border>
    </dxf>
    <dxf>
      <font>
        <b val="0"/>
        <i val="0"/>
        <strike val="0"/>
        <outline val="0"/>
        <shadow val="0"/>
        <name val="Calibri"/>
        <family val="2"/>
      </font>
      <numFmt numFmtId="166" formatCode="_-* #,##0.0_-;\-* #,##0.0_-;_-* &quot;-&quot;??_-;_-@_-"/>
      <border diagonalUp="0" diagonalDown="0" outline="0">
        <left style="thin">
          <color indexed="64"/>
        </left>
        <right/>
        <top/>
        <bottom/>
      </border>
    </dxf>
    <dxf>
      <font>
        <b val="0"/>
        <i val="0"/>
        <strike val="0"/>
        <outline val="0"/>
        <shadow val="0"/>
        <name val="Calibri"/>
        <family val="2"/>
      </font>
    </dxf>
    <dxf>
      <border diagonalUp="0" diagonalDown="0">
        <left style="thin">
          <color indexed="64"/>
        </left>
        <right style="thin">
          <color indexed="64"/>
        </right>
        <top style="thin">
          <color indexed="64"/>
        </top>
        <bottom style="thin">
          <color indexed="64"/>
        </bottom>
      </border>
    </dxf>
    <dxf>
      <font>
        <b val="0"/>
        <i val="0"/>
        <strike val="0"/>
        <outline val="0"/>
        <shadow val="0"/>
        <name val="Calibri"/>
        <family val="2"/>
      </font>
    </dxf>
    <dxf>
      <font>
        <b val="0"/>
        <i val="0"/>
        <strike val="0"/>
        <outline val="0"/>
        <shadow val="0"/>
        <name val="Calibri"/>
        <family val="2"/>
      </font>
      <alignment horizontal="general" vertical="bottom" textRotation="0" wrapText="1" indent="0" justifyLastLine="0" shrinkToFit="0" readingOrder="0"/>
    </dxf>
    <dxf>
      <font>
        <b/>
      </font>
      <numFmt numFmtId="164" formatCode="_-* #,##0_-;\-* #,##0_-;_-* &quot;-&quot;??_-;_-@_-"/>
      <border outline="0">
        <left style="thin">
          <color indexed="64"/>
        </left>
      </border>
    </dxf>
    <dxf>
      <numFmt numFmtId="167" formatCode="0.0%"/>
      <fill>
        <patternFill patternType="solid">
          <fgColor indexed="64"/>
          <bgColor rgb="FFFDF5E5"/>
        </patternFill>
      </fill>
    </dxf>
    <dxf>
      <numFmt numFmtId="164" formatCode="_-* #,##0_-;\-* #,##0_-;_-* &quot;-&quot;??_-;_-@_-"/>
      <border diagonalUp="0" diagonalDown="0" outline="0">
        <left style="thin">
          <color indexed="64"/>
        </left>
        <right/>
        <top/>
        <bottom/>
      </border>
    </dxf>
    <dxf>
      <numFmt numFmtId="167" formatCode="0.0%"/>
      <fill>
        <patternFill patternType="solid">
          <fgColor indexed="64"/>
          <bgColor rgb="FFFDF5E5"/>
        </patternFill>
      </fill>
    </dxf>
    <dxf>
      <numFmt numFmtId="164" formatCode="_-* #,##0_-;\-* #,##0_-;_-* &quot;-&quot;??_-;_-@_-"/>
      <border diagonalUp="0" diagonalDown="0" outline="0">
        <left style="thin">
          <color indexed="64"/>
        </left>
        <right/>
        <top/>
        <bottom/>
      </border>
    </dxf>
    <dxf>
      <numFmt numFmtId="167" formatCode="0.0%"/>
      <fill>
        <patternFill patternType="solid">
          <fgColor indexed="64"/>
          <bgColor rgb="FFFDF5E5"/>
        </patternFill>
      </fill>
      <border diagonalUp="0" diagonalDown="0" outline="0">
        <left/>
        <right style="thin">
          <color indexed="64"/>
        </right>
        <top/>
        <bottom/>
      </border>
    </dxf>
    <dxf>
      <numFmt numFmtId="164" formatCode="_-* #,##0_-;\-* #,##0_-;_-* &quot;-&quot;??_-;_-@_-"/>
      <border diagonalUp="0" diagonalDown="0" outline="0">
        <left style="thin">
          <color indexed="64"/>
        </left>
        <right/>
        <top/>
        <bottom/>
      </border>
    </dxf>
    <dxf>
      <border diagonalUp="0" diagonalDown="0">
        <left style="thin">
          <color theme="3" tint="-0.249977111117893"/>
        </left>
        <right style="thin">
          <color theme="3" tint="-0.249977111117893"/>
        </right>
        <top style="thin">
          <color theme="3" tint="-0.249977111117893"/>
        </top>
        <bottom style="thin">
          <color theme="3" tint="-0.249977111117893"/>
        </bottom>
      </border>
    </dxf>
    <dxf>
      <font>
        <strike val="0"/>
        <outline val="0"/>
        <shadow val="0"/>
        <name val="Calibri"/>
        <family val="2"/>
      </font>
      <alignment horizontal="general" vertical="top" textRotation="0" wrapText="1" indent="0" justifyLastLine="0" shrinkToFit="0" readingOrder="0"/>
    </dxf>
    <dxf>
      <font>
        <strike val="0"/>
        <outline val="0"/>
        <shadow val="0"/>
        <name val="Calibri"/>
        <family val="2"/>
      </font>
      <fill>
        <patternFill patternType="none">
          <fgColor indexed="64"/>
          <bgColor auto="1"/>
        </patternFill>
      </fill>
    </dxf>
    <dxf>
      <font>
        <strike val="0"/>
        <outline val="0"/>
        <shadow val="0"/>
        <name val="Calibri"/>
        <family val="2"/>
      </font>
      <fill>
        <patternFill patternType="solid">
          <fgColor indexed="64"/>
          <bgColor rgb="FFFDF5E5"/>
        </patternFill>
      </fill>
    </dxf>
    <dxf>
      <font>
        <strike val="0"/>
        <outline val="0"/>
        <shadow val="0"/>
        <name val="Calibri"/>
        <family val="2"/>
      </font>
      <fill>
        <patternFill patternType="solid">
          <fgColor indexed="64"/>
          <bgColor rgb="FFFDF5E5"/>
        </patternFill>
      </fill>
    </dxf>
    <dxf>
      <numFmt numFmtId="164" formatCode="_-* #,##0_-;\-* #,##0_-;_-* &quot;-&quot;??_-;_-@_-"/>
    </dxf>
    <dxf>
      <font>
        <b val="0"/>
        <i val="0"/>
        <strike val="0"/>
        <condense val="0"/>
        <extend val="0"/>
        <outline val="0"/>
        <shadow val="0"/>
        <u val="none"/>
        <vertAlign val="baseline"/>
        <sz val="11"/>
        <color theme="1"/>
        <name val="Calibri"/>
        <family val="2"/>
        <scheme val="minor"/>
      </font>
      <numFmt numFmtId="164" formatCode="_-* #,##0_-;\-* #,##0_-;_-* &quot;-&quot;??_-;_-@_-"/>
    </dxf>
    <dxf>
      <font>
        <strike val="0"/>
        <outline val="0"/>
        <shadow val="0"/>
        <name val="Calibri"/>
        <family val="2"/>
      </font>
      <numFmt numFmtId="164" formatCode="_-* #,##0_-;\-* #,##0_-;_-* &quot;-&quot;??_-;_-@_-"/>
    </dxf>
    <dxf>
      <font>
        <strike val="0"/>
        <outline val="0"/>
        <shadow val="0"/>
        <name val="Calibri"/>
        <family val="2"/>
      </font>
      <numFmt numFmtId="164" formatCode="_-* #,##0_-;\-* #,##0_-;_-* &quot;-&quot;??_-;_-@_-"/>
    </dxf>
    <dxf>
      <font>
        <strike val="0"/>
        <outline val="0"/>
        <shadow val="0"/>
        <name val="Calibri"/>
        <family val="2"/>
      </font>
      <numFmt numFmtId="164" formatCode="_-* #,##0_-;\-* #,##0_-;_-* &quot;-&quot;??_-;_-@_-"/>
    </dxf>
    <dxf>
      <font>
        <strike val="0"/>
        <outline val="0"/>
        <shadow val="0"/>
        <name val="Calibri"/>
        <family val="2"/>
      </font>
      <numFmt numFmtId="164" formatCode="_-* #,##0_-;\-* #,##0_-;_-* &quot;-&quot;??_-;_-@_-"/>
    </dxf>
    <dxf>
      <font>
        <strike val="0"/>
        <outline val="0"/>
        <shadow val="0"/>
        <name val="Calibri"/>
        <family val="2"/>
      </font>
      <numFmt numFmtId="164" formatCode="_-* #,##0_-;\-* #,##0_-;_-* &quot;-&quot;??_-;_-@_-"/>
    </dxf>
    <dxf>
      <font>
        <strike val="0"/>
        <outline val="0"/>
        <shadow val="0"/>
        <name val="Calibri"/>
        <family val="2"/>
      </font>
      <numFmt numFmtId="164" formatCode="_-* #,##0_-;\-* #,##0_-;_-* &quot;-&quot;??_-;_-@_-"/>
    </dxf>
    <dxf>
      <font>
        <strike val="0"/>
        <outline val="0"/>
        <shadow val="0"/>
        <name val="Calibri"/>
        <family val="2"/>
      </font>
      <numFmt numFmtId="164" formatCode="_-* #,##0_-;\-* #,##0_-;_-* &quot;-&quot;??_-;_-@_-"/>
    </dxf>
    <dxf>
      <font>
        <strike val="0"/>
        <outline val="0"/>
        <shadow val="0"/>
        <name val="Calibri"/>
        <family val="2"/>
      </font>
      <numFmt numFmtId="164" formatCode="_-* #,##0_-;\-* #,##0_-;_-* &quot;-&quot;??_-;_-@_-"/>
    </dxf>
    <dxf>
      <font>
        <strike val="0"/>
        <outline val="0"/>
        <shadow val="0"/>
        <name val="Calibri"/>
        <family val="2"/>
      </font>
      <numFmt numFmtId="164" formatCode="_-* #,##0_-;\-* #,##0_-;_-* &quot;-&quot;??_-;_-@_-"/>
    </dxf>
    <dxf>
      <font>
        <strike val="0"/>
        <outline val="0"/>
        <shadow val="0"/>
        <name val="Calibri"/>
        <family val="2"/>
      </font>
      <numFmt numFmtId="164" formatCode="_-* #,##0_-;\-* #,##0_-;_-* &quot;-&quot;??_-;_-@_-"/>
    </dxf>
    <dxf>
      <font>
        <strike val="0"/>
        <outline val="0"/>
        <shadow val="0"/>
        <name val="Calibri"/>
        <family val="2"/>
      </font>
      <numFmt numFmtId="164" formatCode="_-* #,##0_-;\-* #,##0_-;_-* &quot;-&quot;??_-;_-@_-"/>
    </dxf>
    <dxf>
      <font>
        <strike val="0"/>
        <outline val="0"/>
        <shadow val="0"/>
        <name val="Calibri"/>
        <family val="2"/>
      </font>
      <numFmt numFmtId="164" formatCode="_-* #,##0_-;\-* #,##0_-;_-* &quot;-&quot;??_-;_-@_-"/>
    </dxf>
    <dxf>
      <font>
        <strike val="0"/>
        <outline val="0"/>
        <shadow val="0"/>
        <name val="Calibri"/>
        <family val="2"/>
      </font>
      <numFmt numFmtId="164" formatCode="_-* #,##0_-;\-* #,##0_-;_-* &quot;-&quot;??_-;_-@_-"/>
    </dxf>
    <dxf>
      <font>
        <strike val="0"/>
        <outline val="0"/>
        <shadow val="0"/>
        <name val="Calibri"/>
        <family val="2"/>
      </font>
      <numFmt numFmtId="164" formatCode="_-* #,##0_-;\-* #,##0_-;_-* &quot;-&quot;??_-;_-@_-"/>
    </dxf>
    <dxf>
      <font>
        <strike val="0"/>
        <outline val="0"/>
        <shadow val="0"/>
        <name val="Calibri"/>
        <family val="2"/>
      </font>
      <numFmt numFmtId="164" formatCode="_-* #,##0_-;\-* #,##0_-;_-* &quot;-&quot;??_-;_-@_-"/>
    </dxf>
    <dxf>
      <font>
        <strike val="0"/>
        <outline val="0"/>
        <shadow val="0"/>
        <name val="Calibri"/>
        <family val="2"/>
      </font>
      <numFmt numFmtId="164" formatCode="_-* #,##0_-;\-* #,##0_-;_-* &quot;-&quot;??_-;_-@_-"/>
    </dxf>
    <dxf>
      <font>
        <strike val="0"/>
        <outline val="0"/>
        <shadow val="0"/>
        <name val="Calibri"/>
        <family val="2"/>
      </font>
      <numFmt numFmtId="164" formatCode="_-* #,##0_-;\-* #,##0_-;_-* &quot;-&quot;??_-;_-@_-"/>
    </dxf>
    <dxf>
      <font>
        <strike val="0"/>
        <outline val="0"/>
        <shadow val="0"/>
        <name val="Calibri"/>
        <family val="2"/>
      </font>
      <numFmt numFmtId="164" formatCode="_-* #,##0_-;\-* #,##0_-;_-* &quot;-&quot;??_-;_-@_-"/>
    </dxf>
    <dxf>
      <font>
        <strike val="0"/>
        <outline val="0"/>
        <shadow val="0"/>
        <name val="Calibri"/>
        <family val="2"/>
      </font>
    </dxf>
    <dxf>
      <font>
        <strike val="0"/>
        <outline val="0"/>
        <shadow val="0"/>
        <name val="Calibri"/>
        <family val="2"/>
      </font>
    </dxf>
    <dxf>
      <font>
        <strike val="0"/>
        <outline val="0"/>
        <shadow val="0"/>
        <name val="Calibri"/>
        <family val="2"/>
      </font>
      <alignment horizontal="general" vertical="bottom" textRotation="0" wrapText="1" indent="0" justifyLastLine="0" shrinkToFit="0" readingOrder="0"/>
    </dxf>
    <dxf>
      <font>
        <strike val="0"/>
        <outline val="0"/>
        <shadow val="0"/>
        <name val="Calibri"/>
        <family val="2"/>
      </font>
      <fill>
        <patternFill patternType="none">
          <fgColor indexed="64"/>
          <bgColor auto="1"/>
        </patternFill>
      </fill>
    </dxf>
    <dxf>
      <font>
        <b val="0"/>
        <i val="0"/>
        <strike val="0"/>
        <condense val="0"/>
        <extend val="0"/>
        <outline val="0"/>
        <shadow val="0"/>
        <u val="none"/>
        <vertAlign val="baseline"/>
        <sz val="11"/>
        <color theme="1"/>
        <name val="Calibri"/>
        <family val="2"/>
        <scheme val="minor"/>
      </font>
      <numFmt numFmtId="167" formatCode="0.0%"/>
      <fill>
        <patternFill patternType="none">
          <fgColor indexed="64"/>
          <bgColor auto="1"/>
        </patternFill>
      </fill>
    </dxf>
    <dxf>
      <font>
        <b val="0"/>
        <i val="0"/>
        <strike val="0"/>
        <condense val="0"/>
        <extend val="0"/>
        <outline val="0"/>
        <shadow val="0"/>
        <u val="none"/>
        <vertAlign val="baseline"/>
        <sz val="11"/>
        <color theme="1"/>
        <name val="Calibri"/>
        <family val="2"/>
        <scheme val="minor"/>
      </font>
      <numFmt numFmtId="167" formatCode="0.0%"/>
    </dxf>
    <dxf>
      <font>
        <strike val="0"/>
        <outline val="0"/>
        <shadow val="0"/>
        <name val="Calibri"/>
        <family val="2"/>
      </font>
      <numFmt numFmtId="167" formatCode="0.0%"/>
    </dxf>
    <dxf>
      <font>
        <strike val="0"/>
        <outline val="0"/>
        <shadow val="0"/>
        <name val="Calibri"/>
        <family val="2"/>
      </font>
      <numFmt numFmtId="167" formatCode="0.0%"/>
    </dxf>
    <dxf>
      <font>
        <strike val="0"/>
        <outline val="0"/>
        <shadow val="0"/>
        <name val="Calibri"/>
        <family val="2"/>
      </font>
      <numFmt numFmtId="167" formatCode="0.0%"/>
    </dxf>
    <dxf>
      <font>
        <strike val="0"/>
        <outline val="0"/>
        <shadow val="0"/>
        <name val="Calibri"/>
        <family val="2"/>
      </font>
      <numFmt numFmtId="167" formatCode="0.0%"/>
    </dxf>
    <dxf>
      <font>
        <strike val="0"/>
        <outline val="0"/>
        <shadow val="0"/>
        <name val="Calibri"/>
        <family val="2"/>
      </font>
      <numFmt numFmtId="167" formatCode="0.0%"/>
    </dxf>
    <dxf>
      <font>
        <strike val="0"/>
        <outline val="0"/>
        <shadow val="0"/>
        <name val="Calibri"/>
        <family val="2"/>
      </font>
      <numFmt numFmtId="167" formatCode="0.0%"/>
    </dxf>
    <dxf>
      <font>
        <strike val="0"/>
        <outline val="0"/>
        <shadow val="0"/>
        <name val="Calibri"/>
        <family val="2"/>
      </font>
      <numFmt numFmtId="167" formatCode="0.0%"/>
    </dxf>
    <dxf>
      <font>
        <strike val="0"/>
        <outline val="0"/>
        <shadow val="0"/>
        <name val="Calibri"/>
        <family val="2"/>
      </font>
      <numFmt numFmtId="167" formatCode="0.0%"/>
    </dxf>
    <dxf>
      <font>
        <strike val="0"/>
        <outline val="0"/>
        <shadow val="0"/>
        <name val="Calibri"/>
        <family val="2"/>
      </font>
      <numFmt numFmtId="167" formatCode="0.0%"/>
    </dxf>
    <dxf>
      <font>
        <strike val="0"/>
        <outline val="0"/>
        <shadow val="0"/>
        <name val="Calibri"/>
        <family val="2"/>
      </font>
      <numFmt numFmtId="167" formatCode="0.0%"/>
    </dxf>
    <dxf>
      <font>
        <strike val="0"/>
        <outline val="0"/>
        <shadow val="0"/>
        <name val="Calibri"/>
        <family val="2"/>
      </font>
      <numFmt numFmtId="167" formatCode="0.0%"/>
    </dxf>
    <dxf>
      <font>
        <strike val="0"/>
        <outline val="0"/>
        <shadow val="0"/>
        <name val="Calibri"/>
        <family val="2"/>
      </font>
      <numFmt numFmtId="167" formatCode="0.0%"/>
    </dxf>
    <dxf>
      <font>
        <strike val="0"/>
        <outline val="0"/>
        <shadow val="0"/>
        <name val="Calibri"/>
        <family val="2"/>
      </font>
      <numFmt numFmtId="167" formatCode="0.0%"/>
    </dxf>
    <dxf>
      <font>
        <strike val="0"/>
        <outline val="0"/>
        <shadow val="0"/>
        <name val="Calibri"/>
        <family val="2"/>
      </font>
      <numFmt numFmtId="167" formatCode="0.0%"/>
    </dxf>
    <dxf>
      <font>
        <strike val="0"/>
        <outline val="0"/>
        <shadow val="0"/>
        <name val="Calibri"/>
        <family val="2"/>
      </font>
      <numFmt numFmtId="167" formatCode="0.0%"/>
    </dxf>
    <dxf>
      <font>
        <strike val="0"/>
        <outline val="0"/>
        <shadow val="0"/>
        <name val="Calibri"/>
        <family val="2"/>
      </font>
      <numFmt numFmtId="167" formatCode="0.0%"/>
    </dxf>
    <dxf>
      <font>
        <strike val="0"/>
        <outline val="0"/>
        <shadow val="0"/>
        <name val="Calibri"/>
        <family val="2"/>
      </font>
    </dxf>
    <dxf>
      <font>
        <strike val="0"/>
        <outline val="0"/>
        <shadow val="0"/>
        <name val="Calibri"/>
        <family val="2"/>
      </font>
    </dxf>
    <dxf>
      <font>
        <strike val="0"/>
        <outline val="0"/>
        <shadow val="0"/>
        <name val="Calibri"/>
        <family val="2"/>
      </font>
    </dxf>
    <dxf>
      <font>
        <strike val="0"/>
        <outline val="0"/>
        <shadow val="0"/>
        <name val="Calibri"/>
        <family val="2"/>
      </font>
    </dxf>
    <dxf>
      <font>
        <strike val="0"/>
        <outline val="0"/>
        <shadow val="0"/>
        <name val="Calibri"/>
        <family val="2"/>
      </font>
      <alignment horizontal="general" vertical="bottom" textRotation="0" wrapText="1" indent="0" justifyLastLine="0" shrinkToFit="0" readingOrder="0"/>
    </dxf>
    <dxf>
      <font>
        <strike val="0"/>
        <outline val="0"/>
        <shadow val="0"/>
        <name val="Calibri"/>
        <family val="2"/>
      </font>
      <fill>
        <patternFill patternType="none">
          <fgColor indexed="64"/>
          <bgColor auto="1"/>
        </patternFill>
      </fill>
    </dxf>
    <dxf>
      <font>
        <strike val="0"/>
        <outline val="0"/>
        <shadow val="0"/>
        <name val="Calibri"/>
        <family val="2"/>
      </font>
      <fill>
        <patternFill patternType="solid">
          <fgColor indexed="64"/>
          <bgColor rgb="FFFDF5E5"/>
        </patternFill>
      </fill>
    </dxf>
    <dxf>
      <numFmt numFmtId="167" formatCode="0.0%"/>
      <fill>
        <patternFill patternType="solid">
          <fgColor indexed="64"/>
          <bgColor rgb="FFFDF5E5"/>
        </patternFill>
      </fill>
    </dxf>
    <dxf>
      <fill>
        <patternFill patternType="none">
          <fgColor indexed="64"/>
          <bgColor auto="1"/>
        </patternFill>
      </fill>
    </dxf>
    <dxf>
      <fill>
        <patternFill patternType="none">
          <fgColor indexed="64"/>
          <bgColor auto="1"/>
        </patternFill>
      </fill>
    </dxf>
    <dxf>
      <font>
        <strike val="0"/>
        <outline val="0"/>
        <shadow val="0"/>
        <name val="Calibri"/>
        <family val="2"/>
      </font>
    </dxf>
    <dxf>
      <font>
        <strike val="0"/>
        <outline val="0"/>
        <shadow val="0"/>
        <name val="Calibri"/>
        <family val="2"/>
      </font>
    </dxf>
    <dxf>
      <font>
        <strike val="0"/>
        <outline val="0"/>
        <shadow val="0"/>
        <name val="Calibri"/>
        <family val="2"/>
      </font>
    </dxf>
    <dxf>
      <font>
        <strike val="0"/>
        <outline val="0"/>
        <shadow val="0"/>
        <name val="Calibri"/>
        <family val="2"/>
      </font>
    </dxf>
    <dxf>
      <font>
        <strike val="0"/>
        <outline val="0"/>
        <shadow val="0"/>
        <name val="Calibri"/>
        <family val="2"/>
      </font>
    </dxf>
    <dxf>
      <font>
        <strike val="0"/>
        <outline val="0"/>
        <shadow val="0"/>
        <name val="Calibri"/>
        <family val="2"/>
      </font>
    </dxf>
    <dxf>
      <font>
        <strike val="0"/>
        <outline val="0"/>
        <shadow val="0"/>
        <name val="Calibri"/>
        <family val="2"/>
      </font>
    </dxf>
    <dxf>
      <font>
        <strike val="0"/>
        <outline val="0"/>
        <shadow val="0"/>
        <name val="Calibri"/>
        <family val="2"/>
      </font>
    </dxf>
    <dxf>
      <font>
        <strike val="0"/>
        <outline val="0"/>
        <shadow val="0"/>
        <name val="Calibri"/>
        <family val="2"/>
      </font>
    </dxf>
    <dxf>
      <font>
        <strike val="0"/>
        <outline val="0"/>
        <shadow val="0"/>
        <name val="Calibri"/>
        <family val="2"/>
      </font>
    </dxf>
    <dxf>
      <font>
        <strike val="0"/>
        <outline val="0"/>
        <shadow val="0"/>
        <name val="Calibri"/>
        <family val="2"/>
      </font>
    </dxf>
    <dxf>
      <font>
        <strike val="0"/>
        <outline val="0"/>
        <shadow val="0"/>
        <name val="Calibri"/>
        <family val="2"/>
      </font>
    </dxf>
    <dxf>
      <font>
        <strike val="0"/>
        <outline val="0"/>
        <shadow val="0"/>
        <name val="Calibri"/>
        <family val="2"/>
      </font>
    </dxf>
    <dxf>
      <font>
        <strike val="0"/>
        <outline val="0"/>
        <shadow val="0"/>
        <name val="Calibri"/>
        <family val="2"/>
      </font>
    </dxf>
    <dxf>
      <font>
        <strike val="0"/>
        <outline val="0"/>
        <shadow val="0"/>
        <name val="Calibri"/>
        <family val="2"/>
      </font>
    </dxf>
    <dxf>
      <font>
        <strike val="0"/>
        <outline val="0"/>
        <shadow val="0"/>
        <name val="Calibri"/>
        <family val="2"/>
      </font>
    </dxf>
    <dxf>
      <font>
        <strike val="0"/>
        <outline val="0"/>
        <shadow val="0"/>
        <name val="Calibri"/>
        <family val="2"/>
      </font>
    </dxf>
    <dxf>
      <font>
        <strike val="0"/>
        <outline val="0"/>
        <shadow val="0"/>
        <name val="Calibri"/>
        <family val="2"/>
      </font>
    </dxf>
    <dxf>
      <font>
        <strike val="0"/>
        <outline val="0"/>
        <shadow val="0"/>
        <name val="Calibri"/>
        <family val="2"/>
      </font>
    </dxf>
    <dxf>
      <font>
        <strike val="0"/>
        <outline val="0"/>
        <shadow val="0"/>
        <name val="Calibri"/>
        <family val="2"/>
      </font>
    </dxf>
    <dxf>
      <font>
        <strike val="0"/>
        <outline val="0"/>
        <shadow val="0"/>
        <name val="Calibri"/>
        <family val="2"/>
      </font>
    </dxf>
    <dxf>
      <font>
        <strike val="0"/>
        <outline val="0"/>
        <shadow val="0"/>
        <name val="Calibri"/>
        <family val="2"/>
      </font>
      <numFmt numFmtId="164" formatCode="_-* #,##0_-;\-* #,##0_-;_-* &quot;-&quot;??_-;_-@_-"/>
    </dxf>
    <dxf>
      <font>
        <strike val="0"/>
        <outline val="0"/>
        <shadow val="0"/>
        <name val="Calibri"/>
        <family val="2"/>
      </font>
      <numFmt numFmtId="164" formatCode="_-* #,##0_-;\-* #,##0_-;_-* &quot;-&quot;??_-;_-@_-"/>
    </dxf>
    <dxf>
      <font>
        <strike val="0"/>
        <outline val="0"/>
        <shadow val="0"/>
        <name val="Calibri"/>
        <family val="2"/>
      </font>
      <numFmt numFmtId="164" formatCode="_-* #,##0_-;\-* #,##0_-;_-* &quot;-&quot;??_-;_-@_-"/>
    </dxf>
    <dxf>
      <font>
        <strike val="0"/>
        <outline val="0"/>
        <shadow val="0"/>
        <name val="Calibri"/>
        <family val="2"/>
      </font>
      <numFmt numFmtId="164" formatCode="_-* #,##0_-;\-* #,##0_-;_-* &quot;-&quot;??_-;_-@_-"/>
    </dxf>
    <dxf>
      <font>
        <strike val="0"/>
        <outline val="0"/>
        <shadow val="0"/>
        <name val="Calibri"/>
        <family val="2"/>
      </font>
      <numFmt numFmtId="164" formatCode="_-* #,##0_-;\-* #,##0_-;_-* &quot;-&quot;??_-;_-@_-"/>
    </dxf>
    <dxf>
      <font>
        <strike val="0"/>
        <outline val="0"/>
        <shadow val="0"/>
        <name val="Calibri"/>
        <family val="2"/>
      </font>
      <numFmt numFmtId="164" formatCode="_-* #,##0_-;\-* #,##0_-;_-* &quot;-&quot;??_-;_-@_-"/>
    </dxf>
    <dxf>
      <font>
        <strike val="0"/>
        <outline val="0"/>
        <shadow val="0"/>
        <name val="Calibri"/>
        <family val="2"/>
      </font>
      <numFmt numFmtId="164" formatCode="_-* #,##0_-;\-* #,##0_-;_-* &quot;-&quot;??_-;_-@_-"/>
    </dxf>
    <dxf>
      <font>
        <strike val="0"/>
        <outline val="0"/>
        <shadow val="0"/>
        <name val="Calibri"/>
        <family val="2"/>
      </font>
      <numFmt numFmtId="164" formatCode="_-* #,##0_-;\-* #,##0_-;_-* &quot;-&quot;??_-;_-@_-"/>
    </dxf>
    <dxf>
      <font>
        <strike val="0"/>
        <outline val="0"/>
        <shadow val="0"/>
        <name val="Calibri"/>
        <family val="2"/>
      </font>
      <numFmt numFmtId="164" formatCode="_-* #,##0_-;\-* #,##0_-;_-* &quot;-&quot;??_-;_-@_-"/>
    </dxf>
    <dxf>
      <font>
        <strike val="0"/>
        <outline val="0"/>
        <shadow val="0"/>
        <name val="Calibri"/>
        <family val="2"/>
      </font>
      <numFmt numFmtId="164" formatCode="_-* #,##0_-;\-* #,##0_-;_-* &quot;-&quot;??_-;_-@_-"/>
    </dxf>
    <dxf>
      <font>
        <strike val="0"/>
        <outline val="0"/>
        <shadow val="0"/>
        <name val="Calibri"/>
        <family val="2"/>
      </font>
      <numFmt numFmtId="164" formatCode="_-* #,##0_-;\-* #,##0_-;_-* &quot;-&quot;??_-;_-@_-"/>
    </dxf>
    <dxf>
      <font>
        <strike val="0"/>
        <outline val="0"/>
        <shadow val="0"/>
        <name val="Calibri"/>
        <family val="2"/>
      </font>
      <numFmt numFmtId="164" formatCode="_-* #,##0_-;\-* #,##0_-;_-* &quot;-&quot;??_-;_-@_-"/>
    </dxf>
    <dxf>
      <font>
        <strike val="0"/>
        <outline val="0"/>
        <shadow val="0"/>
        <name val="Calibri"/>
        <family val="2"/>
      </font>
      <numFmt numFmtId="164" formatCode="_-* #,##0_-;\-* #,##0_-;_-* &quot;-&quot;??_-;_-@_-"/>
    </dxf>
    <dxf>
      <font>
        <strike val="0"/>
        <outline val="0"/>
        <shadow val="0"/>
        <name val="Calibri"/>
        <family val="2"/>
      </font>
      <numFmt numFmtId="164" formatCode="_-* #,##0_-;\-* #,##0_-;_-* &quot;-&quot;??_-;_-@_-"/>
    </dxf>
    <dxf>
      <font>
        <strike val="0"/>
        <outline val="0"/>
        <shadow val="0"/>
        <name val="Calibri"/>
        <family val="2"/>
      </font>
      <numFmt numFmtId="164" formatCode="_-* #,##0_-;\-* #,##0_-;_-* &quot;-&quot;??_-;_-@_-"/>
    </dxf>
    <dxf>
      <font>
        <strike val="0"/>
        <outline val="0"/>
        <shadow val="0"/>
        <name val="Calibri"/>
        <family val="2"/>
      </font>
      <numFmt numFmtId="164" formatCode="_-* #,##0_-;\-* #,##0_-;_-* &quot;-&quot;??_-;_-@_-"/>
    </dxf>
    <dxf>
      <font>
        <strike val="0"/>
        <outline val="0"/>
        <shadow val="0"/>
        <name val="Calibri"/>
        <family val="2"/>
      </font>
    </dxf>
    <dxf>
      <font>
        <strike val="0"/>
        <outline val="0"/>
        <shadow val="0"/>
        <name val="Calibri"/>
        <family val="2"/>
      </font>
      <numFmt numFmtId="0" formatCode="General"/>
    </dxf>
    <dxf>
      <font>
        <strike val="0"/>
        <outline val="0"/>
        <shadow val="0"/>
        <name val="Calibri"/>
        <family val="2"/>
      </font>
    </dxf>
    <dxf>
      <font>
        <strike val="0"/>
        <outline val="0"/>
        <shadow val="0"/>
        <name val="Calibri"/>
        <family val="2"/>
      </font>
      <alignment horizontal="general" vertical="bottom" textRotation="0" wrapText="1" indent="0" justifyLastLine="0" shrinkToFit="0" readingOrder="0"/>
    </dxf>
    <dxf>
      <font>
        <strike val="0"/>
        <outline val="0"/>
        <shadow val="0"/>
        <name val="Calibri"/>
        <family val="2"/>
      </font>
      <numFmt numFmtId="164" formatCode="_-* #,##0_-;\-* #,##0_-;_-* &quot;-&quot;??_-;_-@_-"/>
    </dxf>
    <dxf>
      <font>
        <strike val="0"/>
        <outline val="0"/>
        <shadow val="0"/>
        <name val="Calibri"/>
        <family val="2"/>
      </font>
      <numFmt numFmtId="164" formatCode="_-* #,##0_-;\-* #,##0_-;_-* &quot;-&quot;??_-;_-@_-"/>
    </dxf>
    <dxf>
      <font>
        <strike val="0"/>
        <outline val="0"/>
        <shadow val="0"/>
        <name val="Calibri"/>
        <family val="2"/>
      </font>
      <numFmt numFmtId="164" formatCode="_-* #,##0_-;\-* #,##0_-;_-* &quot;-&quot;??_-;_-@_-"/>
    </dxf>
    <dxf>
      <font>
        <strike val="0"/>
        <outline val="0"/>
        <shadow val="0"/>
        <name val="Calibri"/>
        <family val="2"/>
      </font>
      <numFmt numFmtId="164" formatCode="_-* #,##0_-;\-* #,##0_-;_-* &quot;-&quot;??_-;_-@_-"/>
    </dxf>
    <dxf>
      <font>
        <strike val="0"/>
        <outline val="0"/>
        <shadow val="0"/>
        <name val="Calibri"/>
        <family val="2"/>
      </font>
      <numFmt numFmtId="164" formatCode="_-* #,##0_-;\-* #,##0_-;_-* &quot;-&quot;??_-;_-@_-"/>
    </dxf>
    <dxf>
      <font>
        <strike val="0"/>
        <outline val="0"/>
        <shadow val="0"/>
        <name val="Calibri"/>
        <family val="2"/>
      </font>
      <numFmt numFmtId="164" formatCode="_-* #,##0_-;\-* #,##0_-;_-* &quot;-&quot;??_-;_-@_-"/>
    </dxf>
    <dxf>
      <font>
        <strike val="0"/>
        <outline val="0"/>
        <shadow val="0"/>
        <name val="Calibri"/>
        <family val="2"/>
      </font>
      <numFmt numFmtId="164" formatCode="_-* #,##0_-;\-* #,##0_-;_-* &quot;-&quot;??_-;_-@_-"/>
    </dxf>
    <dxf>
      <font>
        <strike val="0"/>
        <outline val="0"/>
        <shadow val="0"/>
        <name val="Calibri"/>
        <family val="2"/>
      </font>
      <numFmt numFmtId="164" formatCode="_-* #,##0_-;\-* #,##0_-;_-* &quot;-&quot;??_-;_-@_-"/>
    </dxf>
    <dxf>
      <font>
        <strike val="0"/>
        <outline val="0"/>
        <shadow val="0"/>
        <name val="Calibri"/>
        <family val="2"/>
      </font>
      <numFmt numFmtId="164" formatCode="_-* #,##0_-;\-* #,##0_-;_-* &quot;-&quot;??_-;_-@_-"/>
    </dxf>
    <dxf>
      <font>
        <strike val="0"/>
        <outline val="0"/>
        <shadow val="0"/>
        <name val="Calibri"/>
        <family val="2"/>
      </font>
      <numFmt numFmtId="164" formatCode="_-* #,##0_-;\-* #,##0_-;_-* &quot;-&quot;??_-;_-@_-"/>
    </dxf>
    <dxf>
      <font>
        <strike val="0"/>
        <outline val="0"/>
        <shadow val="0"/>
        <name val="Calibri"/>
        <family val="2"/>
      </font>
      <numFmt numFmtId="164" formatCode="_-* #,##0_-;\-* #,##0_-;_-* &quot;-&quot;??_-;_-@_-"/>
    </dxf>
    <dxf>
      <font>
        <strike val="0"/>
        <outline val="0"/>
        <shadow val="0"/>
        <name val="Calibri"/>
        <family val="2"/>
      </font>
      <numFmt numFmtId="164" formatCode="_-* #,##0_-;\-* #,##0_-;_-* &quot;-&quot;??_-;_-@_-"/>
    </dxf>
    <dxf>
      <font>
        <strike val="0"/>
        <outline val="0"/>
        <shadow val="0"/>
        <name val="Calibri"/>
        <family val="2"/>
      </font>
      <numFmt numFmtId="164" formatCode="_-* #,##0_-;\-* #,##0_-;_-* &quot;-&quot;??_-;_-@_-"/>
    </dxf>
    <dxf>
      <font>
        <strike val="0"/>
        <outline val="0"/>
        <shadow val="0"/>
        <name val="Calibri"/>
        <family val="2"/>
      </font>
      <numFmt numFmtId="164" formatCode="_-* #,##0_-;\-* #,##0_-;_-* &quot;-&quot;??_-;_-@_-"/>
    </dxf>
    <dxf>
      <font>
        <strike val="0"/>
        <outline val="0"/>
        <shadow val="0"/>
        <name val="Calibri"/>
        <family val="2"/>
      </font>
      <numFmt numFmtId="164" formatCode="_-* #,##0_-;\-* #,##0_-;_-* &quot;-&quot;??_-;_-@_-"/>
    </dxf>
    <dxf>
      <font>
        <strike val="0"/>
        <outline val="0"/>
        <shadow val="0"/>
        <name val="Calibri"/>
        <family val="2"/>
      </font>
      <numFmt numFmtId="164" formatCode="_-* #,##0_-;\-* #,##0_-;_-* &quot;-&quot;??_-;_-@_-"/>
    </dxf>
    <dxf>
      <font>
        <strike val="0"/>
        <outline val="0"/>
        <shadow val="0"/>
        <name val="Calibri"/>
        <family val="2"/>
      </font>
    </dxf>
    <dxf>
      <font>
        <strike val="0"/>
        <outline val="0"/>
        <shadow val="0"/>
        <name val="Calibri"/>
        <family val="2"/>
      </font>
    </dxf>
    <dxf>
      <font>
        <strike val="0"/>
        <outline val="0"/>
        <shadow val="0"/>
        <name val="Calibri"/>
        <family val="2"/>
      </font>
    </dxf>
    <dxf>
      <font>
        <strike val="0"/>
        <outline val="0"/>
        <shadow val="0"/>
        <name val="Calibri"/>
        <family val="2"/>
      </font>
      <alignment horizontal="general" vertical="bottom" textRotation="0" wrapText="1" indent="0" justifyLastLine="0" shrinkToFit="0" readingOrder="0"/>
    </dxf>
    <dxf>
      <font>
        <strike val="0"/>
        <outline val="0"/>
        <shadow val="0"/>
        <name val="Calibri"/>
        <family val="2"/>
      </font>
      <numFmt numFmtId="164" formatCode="_-* #,##0_-;\-* #,##0_-;_-* &quot;-&quot;??_-;_-@_-"/>
    </dxf>
    <dxf>
      <font>
        <strike val="0"/>
        <outline val="0"/>
        <shadow val="0"/>
        <name val="Calibri"/>
        <family val="2"/>
      </font>
      <numFmt numFmtId="164" formatCode="_-* #,##0_-;\-* #,##0_-;_-* &quot;-&quot;??_-;_-@_-"/>
    </dxf>
    <dxf>
      <font>
        <strike val="0"/>
        <outline val="0"/>
        <shadow val="0"/>
        <name val="Calibri"/>
        <family val="2"/>
      </font>
      <numFmt numFmtId="164" formatCode="_-* #,##0_-;\-* #,##0_-;_-* &quot;-&quot;??_-;_-@_-"/>
    </dxf>
    <dxf>
      <font>
        <strike val="0"/>
        <outline val="0"/>
        <shadow val="0"/>
        <name val="Calibri"/>
        <family val="2"/>
      </font>
      <numFmt numFmtId="164" formatCode="_-* #,##0_-;\-* #,##0_-;_-* &quot;-&quot;??_-;_-@_-"/>
    </dxf>
    <dxf>
      <font>
        <strike val="0"/>
        <outline val="0"/>
        <shadow val="0"/>
        <name val="Calibri"/>
        <family val="2"/>
      </font>
      <numFmt numFmtId="164" formatCode="_-* #,##0_-;\-* #,##0_-;_-* &quot;-&quot;??_-;_-@_-"/>
    </dxf>
    <dxf>
      <font>
        <strike val="0"/>
        <outline val="0"/>
        <shadow val="0"/>
        <name val="Calibri"/>
        <family val="2"/>
      </font>
      <numFmt numFmtId="164" formatCode="_-* #,##0_-;\-* #,##0_-;_-* &quot;-&quot;??_-;_-@_-"/>
    </dxf>
    <dxf>
      <font>
        <strike val="0"/>
        <outline val="0"/>
        <shadow val="0"/>
        <name val="Calibri"/>
        <family val="2"/>
      </font>
      <numFmt numFmtId="164" formatCode="_-* #,##0_-;\-* #,##0_-;_-* &quot;-&quot;??_-;_-@_-"/>
    </dxf>
    <dxf>
      <font>
        <strike val="0"/>
        <outline val="0"/>
        <shadow val="0"/>
        <name val="Calibri"/>
        <family val="2"/>
      </font>
      <numFmt numFmtId="164" formatCode="_-* #,##0_-;\-* #,##0_-;_-* &quot;-&quot;??_-;_-@_-"/>
    </dxf>
    <dxf>
      <font>
        <strike val="0"/>
        <outline val="0"/>
        <shadow val="0"/>
        <name val="Calibri"/>
        <family val="2"/>
      </font>
    </dxf>
    <dxf>
      <font>
        <strike val="0"/>
        <outline val="0"/>
        <shadow val="0"/>
        <name val="Calibri"/>
        <family val="2"/>
      </font>
    </dxf>
    <dxf>
      <font>
        <strike val="0"/>
        <outline val="0"/>
        <shadow val="0"/>
        <name val="Calibri"/>
        <family val="2"/>
      </font>
      <alignment horizontal="general" vertical="bottom" textRotation="0" wrapText="1" indent="0" justifyLastLine="0" shrinkToFit="0" readingOrder="0"/>
    </dxf>
    <dxf>
      <font>
        <strike val="0"/>
        <outline val="0"/>
        <shadow val="0"/>
        <name val="Calibri"/>
        <family val="2"/>
      </font>
      <fill>
        <patternFill patternType="none">
          <fgColor indexed="64"/>
          <bgColor auto="1"/>
        </patternFill>
      </fill>
    </dxf>
    <dxf>
      <font>
        <strike val="0"/>
        <outline val="0"/>
        <shadow val="0"/>
        <name val="Calibri"/>
        <family val="2"/>
      </font>
      <fill>
        <patternFill patternType="solid">
          <fgColor indexed="64"/>
          <bgColor rgb="FFFDF5E5"/>
        </patternFill>
      </fill>
    </dxf>
    <dxf>
      <font>
        <strike val="0"/>
        <outline val="0"/>
        <shadow val="0"/>
        <name val="Calibri"/>
        <family val="2"/>
      </font>
      <fill>
        <patternFill patternType="solid">
          <fgColor indexed="64"/>
          <bgColor rgb="FFFDF5E5"/>
        </patternFill>
      </fill>
    </dxf>
    <dxf>
      <font>
        <b val="0"/>
        <i val="0"/>
        <strike val="0"/>
        <condense val="0"/>
        <extend val="0"/>
        <outline val="0"/>
        <shadow val="0"/>
        <u val="none"/>
        <vertAlign val="baseline"/>
        <sz val="11"/>
        <color theme="1"/>
        <name val="Calibri"/>
        <family val="2"/>
        <scheme val="minor"/>
      </font>
      <numFmt numFmtId="164" formatCode="_-* #,##0_-;\-* #,##0_-;_-* &quot;-&quot;??_-;_-@_-"/>
      <fill>
        <patternFill patternType="none">
          <fgColor indexed="64"/>
          <bgColor auto="1"/>
        </patternFill>
      </fill>
    </dxf>
    <dxf>
      <font>
        <b val="0"/>
        <i val="0"/>
        <strike val="0"/>
        <condense val="0"/>
        <extend val="0"/>
        <outline val="0"/>
        <shadow val="0"/>
        <u val="none"/>
        <vertAlign val="baseline"/>
        <sz val="11"/>
        <color theme="1"/>
        <name val="Calibri"/>
        <family val="2"/>
        <scheme val="minor"/>
      </font>
      <numFmt numFmtId="164" formatCode="_-* #,##0_-;\-* #,##0_-;_-* &quot;-&quot;??_-;_-@_-"/>
      <fill>
        <patternFill patternType="none">
          <fgColor indexed="64"/>
          <bgColor auto="1"/>
        </patternFill>
      </fill>
    </dxf>
    <dxf>
      <font>
        <strike val="0"/>
        <outline val="0"/>
        <shadow val="0"/>
        <name val="Calibri"/>
        <family val="2"/>
      </font>
      <numFmt numFmtId="164" formatCode="_-* #,##0_-;\-* #,##0_-;_-* &quot;-&quot;??_-;_-@_-"/>
    </dxf>
    <dxf>
      <font>
        <strike val="0"/>
        <outline val="0"/>
        <shadow val="0"/>
        <name val="Calibri"/>
        <family val="2"/>
      </font>
      <numFmt numFmtId="164" formatCode="_-* #,##0_-;\-* #,##0_-;_-* &quot;-&quot;??_-;_-@_-"/>
    </dxf>
    <dxf>
      <font>
        <strike val="0"/>
        <outline val="0"/>
        <shadow val="0"/>
        <name val="Calibri"/>
        <family val="2"/>
      </font>
      <numFmt numFmtId="164" formatCode="_-* #,##0_-;\-* #,##0_-;_-* &quot;-&quot;??_-;_-@_-"/>
    </dxf>
    <dxf>
      <font>
        <strike val="0"/>
        <outline val="0"/>
        <shadow val="0"/>
        <name val="Calibri"/>
        <family val="2"/>
      </font>
      <numFmt numFmtId="164" formatCode="_-* #,##0_-;\-* #,##0_-;_-* &quot;-&quot;??_-;_-@_-"/>
    </dxf>
    <dxf>
      <font>
        <strike val="0"/>
        <outline val="0"/>
        <shadow val="0"/>
        <name val="Calibri"/>
        <family val="2"/>
      </font>
      <numFmt numFmtId="164" formatCode="_-* #,##0_-;\-* #,##0_-;_-* &quot;-&quot;??_-;_-@_-"/>
    </dxf>
    <dxf>
      <font>
        <strike val="0"/>
        <outline val="0"/>
        <shadow val="0"/>
        <name val="Calibri"/>
        <family val="2"/>
      </font>
      <numFmt numFmtId="164" formatCode="_-* #,##0_-;\-* #,##0_-;_-* &quot;-&quot;??_-;_-@_-"/>
    </dxf>
    <dxf>
      <font>
        <strike val="0"/>
        <outline val="0"/>
        <shadow val="0"/>
        <name val="Calibri"/>
        <family val="2"/>
      </font>
      <numFmt numFmtId="164" formatCode="_-* #,##0_-;\-* #,##0_-;_-* &quot;-&quot;??_-;_-@_-"/>
    </dxf>
    <dxf>
      <font>
        <strike val="0"/>
        <outline val="0"/>
        <shadow val="0"/>
        <name val="Calibri"/>
        <family val="2"/>
      </font>
      <numFmt numFmtId="164" formatCode="_-* #,##0_-;\-* #,##0_-;_-* &quot;-&quot;??_-;_-@_-"/>
    </dxf>
    <dxf>
      <font>
        <strike val="0"/>
        <outline val="0"/>
        <shadow val="0"/>
        <name val="Calibri"/>
        <family val="2"/>
      </font>
      <numFmt numFmtId="164" formatCode="_-* #,##0_-;\-* #,##0_-;_-* &quot;-&quot;??_-;_-@_-"/>
    </dxf>
    <dxf>
      <font>
        <strike val="0"/>
        <outline val="0"/>
        <shadow val="0"/>
        <name val="Calibri"/>
        <family val="2"/>
      </font>
      <numFmt numFmtId="164" formatCode="_-* #,##0_-;\-* #,##0_-;_-* &quot;-&quot;??_-;_-@_-"/>
    </dxf>
    <dxf>
      <font>
        <strike val="0"/>
        <outline val="0"/>
        <shadow val="0"/>
        <name val="Calibri"/>
        <family val="2"/>
      </font>
      <numFmt numFmtId="164" formatCode="_-* #,##0_-;\-* #,##0_-;_-* &quot;-&quot;??_-;_-@_-"/>
    </dxf>
    <dxf>
      <font>
        <strike val="0"/>
        <outline val="0"/>
        <shadow val="0"/>
        <name val="Calibri"/>
        <family val="2"/>
      </font>
      <numFmt numFmtId="164" formatCode="_-* #,##0_-;\-* #,##0_-;_-* &quot;-&quot;??_-;_-@_-"/>
    </dxf>
    <dxf>
      <font>
        <strike val="0"/>
        <outline val="0"/>
        <shadow val="0"/>
        <name val="Calibri"/>
        <family val="2"/>
      </font>
      <numFmt numFmtId="164" formatCode="_-* #,##0_-;\-* #,##0_-;_-* &quot;-&quot;??_-;_-@_-"/>
    </dxf>
    <dxf>
      <font>
        <strike val="0"/>
        <outline val="0"/>
        <shadow val="0"/>
        <name val="Calibri"/>
        <family val="2"/>
      </font>
      <numFmt numFmtId="164" formatCode="_-* #,##0_-;\-* #,##0_-;_-* &quot;-&quot;??_-;_-@_-"/>
    </dxf>
    <dxf>
      <font>
        <strike val="0"/>
        <outline val="0"/>
        <shadow val="0"/>
        <name val="Calibri"/>
        <family val="2"/>
      </font>
      <numFmt numFmtId="164" formatCode="_-* #,##0_-;\-* #,##0_-;_-* &quot;-&quot;??_-;_-@_-"/>
    </dxf>
    <dxf>
      <font>
        <strike val="0"/>
        <outline val="0"/>
        <shadow val="0"/>
        <name val="Calibri"/>
        <family val="2"/>
      </font>
      <numFmt numFmtId="164" formatCode="_-* #,##0_-;\-* #,##0_-;_-* &quot;-&quot;??_-;_-@_-"/>
    </dxf>
    <dxf>
      <font>
        <strike val="0"/>
        <outline val="0"/>
        <shadow val="0"/>
        <name val="Calibri"/>
        <family val="2"/>
      </font>
      <numFmt numFmtId="164" formatCode="_-* #,##0_-;\-* #,##0_-;_-* &quot;-&quot;??_-;_-@_-"/>
    </dxf>
    <dxf>
      <font>
        <strike val="0"/>
        <outline val="0"/>
        <shadow val="0"/>
        <name val="Calibri"/>
        <family val="2"/>
      </font>
      <numFmt numFmtId="164" formatCode="_-* #,##0_-;\-* #,##0_-;_-* &quot;-&quot;??_-;_-@_-"/>
    </dxf>
    <dxf>
      <font>
        <strike val="0"/>
        <outline val="0"/>
        <shadow val="0"/>
        <name val="Calibri"/>
        <family val="2"/>
      </font>
    </dxf>
    <dxf>
      <font>
        <strike val="0"/>
        <outline val="0"/>
        <shadow val="0"/>
        <name val="Calibri"/>
        <family val="2"/>
      </font>
      <numFmt numFmtId="0" formatCode="General"/>
    </dxf>
    <dxf>
      <font>
        <strike val="0"/>
        <outline val="0"/>
        <shadow val="0"/>
        <name val="Calibri"/>
        <family val="2"/>
      </font>
    </dxf>
    <dxf>
      <font>
        <strike val="0"/>
        <outline val="0"/>
        <shadow val="0"/>
        <name val="Calibri"/>
        <family val="2"/>
      </font>
      <alignment horizontal="general" vertical="bottom" textRotation="0" wrapText="1" indent="0" justifyLastLine="0" shrinkToFit="0" readingOrder="0"/>
    </dxf>
    <dxf>
      <font>
        <strike val="0"/>
        <outline val="0"/>
        <shadow val="0"/>
        <name val="Calibri"/>
        <family val="2"/>
      </font>
      <fill>
        <patternFill patternType="none">
          <fgColor indexed="64"/>
          <bgColor auto="1"/>
        </patternFill>
      </fill>
    </dxf>
    <dxf>
      <font>
        <strike val="0"/>
        <outline val="0"/>
        <shadow val="0"/>
        <name val="Calibri"/>
        <family val="2"/>
      </font>
      <fill>
        <patternFill patternType="solid">
          <fgColor indexed="64"/>
          <bgColor rgb="FFFDF5E5"/>
        </patternFill>
      </fill>
    </dxf>
    <dxf>
      <font>
        <strike val="0"/>
        <outline val="0"/>
        <shadow val="0"/>
        <name val="Calibri"/>
        <family val="2"/>
      </font>
      <fill>
        <patternFill patternType="solid">
          <fgColor indexed="64"/>
          <bgColor rgb="FFFDF5E5"/>
        </patternFill>
      </fill>
    </dxf>
    <dxf>
      <font>
        <b val="0"/>
        <i val="0"/>
        <strike val="0"/>
        <condense val="0"/>
        <extend val="0"/>
        <outline val="0"/>
        <shadow val="0"/>
        <u val="none"/>
        <vertAlign val="baseline"/>
        <sz val="11"/>
        <color theme="1"/>
        <name val="Calibri"/>
        <family val="2"/>
        <scheme val="minor"/>
      </font>
      <numFmt numFmtId="164" formatCode="_-* #,##0_-;\-* #,##0_-;_-* &quot;-&quot;??_-;_-@_-"/>
      <fill>
        <patternFill patternType="none">
          <fgColor indexed="64"/>
          <bgColor auto="1"/>
        </patternFill>
      </fill>
    </dxf>
    <dxf>
      <font>
        <b val="0"/>
        <i val="0"/>
        <strike val="0"/>
        <condense val="0"/>
        <extend val="0"/>
        <outline val="0"/>
        <shadow val="0"/>
        <u val="none"/>
        <vertAlign val="baseline"/>
        <sz val="11"/>
        <color theme="1"/>
        <name val="Calibri"/>
        <family val="2"/>
        <scheme val="minor"/>
      </font>
      <numFmt numFmtId="164" formatCode="_-* #,##0_-;\-* #,##0_-;_-* &quot;-&quot;??_-;_-@_-"/>
      <fill>
        <patternFill patternType="none">
          <fgColor indexed="64"/>
          <bgColor auto="1"/>
        </patternFill>
      </fill>
    </dxf>
    <dxf>
      <font>
        <strike val="0"/>
        <outline val="0"/>
        <shadow val="0"/>
        <name val="Calibri"/>
        <family val="2"/>
      </font>
      <numFmt numFmtId="164" formatCode="_-* #,##0_-;\-* #,##0_-;_-* &quot;-&quot;??_-;_-@_-"/>
    </dxf>
    <dxf>
      <font>
        <strike val="0"/>
        <outline val="0"/>
        <shadow val="0"/>
        <name val="Calibri"/>
        <family val="2"/>
      </font>
      <numFmt numFmtId="164" formatCode="_-* #,##0_-;\-* #,##0_-;_-* &quot;-&quot;??_-;_-@_-"/>
    </dxf>
    <dxf>
      <font>
        <strike val="0"/>
        <outline val="0"/>
        <shadow val="0"/>
        <name val="Calibri"/>
        <family val="2"/>
      </font>
      <numFmt numFmtId="164" formatCode="_-* #,##0_-;\-* #,##0_-;_-* &quot;-&quot;??_-;_-@_-"/>
    </dxf>
    <dxf>
      <font>
        <strike val="0"/>
        <outline val="0"/>
        <shadow val="0"/>
        <name val="Calibri"/>
        <family val="2"/>
      </font>
      <numFmt numFmtId="164" formatCode="_-* #,##0_-;\-* #,##0_-;_-* &quot;-&quot;??_-;_-@_-"/>
    </dxf>
    <dxf>
      <font>
        <strike val="0"/>
        <outline val="0"/>
        <shadow val="0"/>
        <name val="Calibri"/>
        <family val="2"/>
      </font>
      <numFmt numFmtId="164" formatCode="_-* #,##0_-;\-* #,##0_-;_-* &quot;-&quot;??_-;_-@_-"/>
    </dxf>
    <dxf>
      <font>
        <strike val="0"/>
        <outline val="0"/>
        <shadow val="0"/>
        <name val="Calibri"/>
        <family val="2"/>
      </font>
      <numFmt numFmtId="164" formatCode="_-* #,##0_-;\-* #,##0_-;_-* &quot;-&quot;??_-;_-@_-"/>
    </dxf>
    <dxf>
      <font>
        <strike val="0"/>
        <outline val="0"/>
        <shadow val="0"/>
        <name val="Calibri"/>
        <family val="2"/>
      </font>
      <numFmt numFmtId="164" formatCode="_-* #,##0_-;\-* #,##0_-;_-* &quot;-&quot;??_-;_-@_-"/>
    </dxf>
    <dxf>
      <font>
        <strike val="0"/>
        <outline val="0"/>
        <shadow val="0"/>
        <name val="Calibri"/>
        <family val="2"/>
      </font>
      <numFmt numFmtId="164" formatCode="_-* #,##0_-;\-* #,##0_-;_-* &quot;-&quot;??_-;_-@_-"/>
    </dxf>
    <dxf>
      <font>
        <strike val="0"/>
        <outline val="0"/>
        <shadow val="0"/>
        <name val="Calibri"/>
        <family val="2"/>
      </font>
      <numFmt numFmtId="164" formatCode="_-* #,##0_-;\-* #,##0_-;_-* &quot;-&quot;??_-;_-@_-"/>
    </dxf>
    <dxf>
      <font>
        <strike val="0"/>
        <outline val="0"/>
        <shadow val="0"/>
        <name val="Calibri"/>
        <family val="2"/>
      </font>
      <numFmt numFmtId="164" formatCode="_-* #,##0_-;\-* #,##0_-;_-* &quot;-&quot;??_-;_-@_-"/>
    </dxf>
    <dxf>
      <font>
        <strike val="0"/>
        <outline val="0"/>
        <shadow val="0"/>
        <name val="Calibri"/>
        <family val="2"/>
      </font>
      <numFmt numFmtId="164" formatCode="_-* #,##0_-;\-* #,##0_-;_-* &quot;-&quot;??_-;_-@_-"/>
    </dxf>
    <dxf>
      <font>
        <strike val="0"/>
        <outline val="0"/>
        <shadow val="0"/>
        <name val="Calibri"/>
        <family val="2"/>
      </font>
      <numFmt numFmtId="164" formatCode="_-* #,##0_-;\-* #,##0_-;_-* &quot;-&quot;??_-;_-@_-"/>
    </dxf>
    <dxf>
      <font>
        <strike val="0"/>
        <outline val="0"/>
        <shadow val="0"/>
        <name val="Calibri"/>
        <family val="2"/>
      </font>
      <numFmt numFmtId="164" formatCode="_-* #,##0_-;\-* #,##0_-;_-* &quot;-&quot;??_-;_-@_-"/>
    </dxf>
    <dxf>
      <font>
        <strike val="0"/>
        <outline val="0"/>
        <shadow val="0"/>
        <name val="Calibri"/>
        <family val="2"/>
      </font>
      <numFmt numFmtId="164" formatCode="_-* #,##0_-;\-* #,##0_-;_-* &quot;-&quot;??_-;_-@_-"/>
    </dxf>
    <dxf>
      <font>
        <strike val="0"/>
        <outline val="0"/>
        <shadow val="0"/>
        <name val="Calibri"/>
        <family val="2"/>
      </font>
      <numFmt numFmtId="164" formatCode="_-* #,##0_-;\-* #,##0_-;_-* &quot;-&quot;??_-;_-@_-"/>
    </dxf>
    <dxf>
      <font>
        <strike val="0"/>
        <outline val="0"/>
        <shadow val="0"/>
        <name val="Calibri"/>
        <family val="2"/>
      </font>
      <numFmt numFmtId="164" formatCode="_-* #,##0_-;\-* #,##0_-;_-* &quot;-&quot;??_-;_-@_-"/>
    </dxf>
    <dxf>
      <font>
        <strike val="0"/>
        <outline val="0"/>
        <shadow val="0"/>
        <name val="Calibri"/>
        <family val="2"/>
      </font>
      <numFmt numFmtId="164" formatCode="_-* #,##0_-;\-* #,##0_-;_-* &quot;-&quot;??_-;_-@_-"/>
    </dxf>
    <dxf>
      <font>
        <strike val="0"/>
        <outline val="0"/>
        <shadow val="0"/>
        <name val="Calibri"/>
        <family val="2"/>
      </font>
      <numFmt numFmtId="164" formatCode="_-* #,##0_-;\-* #,##0_-;_-* &quot;-&quot;??_-;_-@_-"/>
    </dxf>
    <dxf>
      <font>
        <strike val="0"/>
        <outline val="0"/>
        <shadow val="0"/>
        <name val="Calibri"/>
        <family val="2"/>
      </font>
    </dxf>
    <dxf>
      <font>
        <strike val="0"/>
        <outline val="0"/>
        <shadow val="0"/>
        <name val="Calibri"/>
        <family val="2"/>
      </font>
      <numFmt numFmtId="0" formatCode="General"/>
    </dxf>
    <dxf>
      <font>
        <strike val="0"/>
        <outline val="0"/>
        <shadow val="0"/>
        <name val="Calibri"/>
        <family val="2"/>
      </font>
    </dxf>
    <dxf>
      <font>
        <strike val="0"/>
        <outline val="0"/>
        <shadow val="0"/>
        <name val="Calibri"/>
        <family val="2"/>
      </font>
      <alignment horizontal="general" vertical="bottom" textRotation="0" wrapText="1" indent="0" justifyLastLine="0" shrinkToFit="0" readingOrder="0"/>
    </dxf>
    <dxf>
      <font>
        <strike val="0"/>
        <outline val="0"/>
        <shadow val="0"/>
        <name val="Calibri"/>
        <family val="2"/>
      </font>
      <fill>
        <patternFill patternType="none">
          <fgColor indexed="64"/>
          <bgColor auto="1"/>
        </patternFill>
      </fill>
    </dxf>
    <dxf>
      <font>
        <strike val="0"/>
        <outline val="0"/>
        <shadow val="0"/>
        <name val="Calibri"/>
        <family val="2"/>
      </font>
      <fill>
        <patternFill patternType="solid">
          <fgColor indexed="64"/>
          <bgColor rgb="FFFDF5E5"/>
        </patternFill>
      </fill>
    </dxf>
    <dxf>
      <font>
        <strike val="0"/>
        <outline val="0"/>
        <shadow val="0"/>
        <name val="Calibri"/>
        <family val="2"/>
      </font>
      <numFmt numFmtId="164" formatCode="_-* #,##0_-;\-* #,##0_-;_-* &quot;-&quot;??_-;_-@_-"/>
      <fill>
        <patternFill patternType="solid">
          <fgColor indexed="64"/>
          <bgColor rgb="FFFDF5E5"/>
        </patternFill>
      </fill>
    </dxf>
    <dxf>
      <font>
        <b val="0"/>
        <i val="0"/>
        <strike val="0"/>
        <condense val="0"/>
        <extend val="0"/>
        <outline val="0"/>
        <shadow val="0"/>
        <u val="none"/>
        <vertAlign val="baseline"/>
        <sz val="11"/>
        <color theme="1"/>
        <name val="Calibri"/>
        <family val="2"/>
        <scheme val="minor"/>
      </font>
      <numFmt numFmtId="164" formatCode="_-* #,##0_-;\-* #,##0_-;_-* &quot;-&quot;??_-;_-@_-"/>
      <fill>
        <patternFill patternType="none">
          <fgColor indexed="64"/>
          <bgColor auto="1"/>
        </patternFill>
      </fill>
    </dxf>
    <dxf>
      <font>
        <b val="0"/>
        <i val="0"/>
        <strike val="0"/>
        <condense val="0"/>
        <extend val="0"/>
        <outline val="0"/>
        <shadow val="0"/>
        <u val="none"/>
        <vertAlign val="baseline"/>
        <sz val="11"/>
        <color theme="1"/>
        <name val="Calibri"/>
        <family val="2"/>
        <scheme val="minor"/>
      </font>
      <numFmt numFmtId="164" formatCode="_-* #,##0_-;\-* #,##0_-;_-* &quot;-&quot;??_-;_-@_-"/>
    </dxf>
    <dxf>
      <font>
        <strike val="0"/>
        <outline val="0"/>
        <shadow val="0"/>
        <name val="Calibri"/>
        <family val="2"/>
      </font>
      <numFmt numFmtId="164" formatCode="_-* #,##0_-;\-* #,##0_-;_-* &quot;-&quot;??_-;_-@_-"/>
    </dxf>
    <dxf>
      <font>
        <strike val="0"/>
        <outline val="0"/>
        <shadow val="0"/>
        <name val="Calibri"/>
        <family val="2"/>
      </font>
      <numFmt numFmtId="164" formatCode="_-* #,##0_-;\-* #,##0_-;_-* &quot;-&quot;??_-;_-@_-"/>
    </dxf>
    <dxf>
      <font>
        <strike val="0"/>
        <outline val="0"/>
        <shadow val="0"/>
        <name val="Calibri"/>
        <family val="2"/>
      </font>
      <numFmt numFmtId="164" formatCode="_-* #,##0_-;\-* #,##0_-;_-* &quot;-&quot;??_-;_-@_-"/>
    </dxf>
    <dxf>
      <font>
        <strike val="0"/>
        <outline val="0"/>
        <shadow val="0"/>
        <name val="Calibri"/>
        <family val="2"/>
      </font>
      <numFmt numFmtId="164" formatCode="_-* #,##0_-;\-* #,##0_-;_-* &quot;-&quot;??_-;_-@_-"/>
    </dxf>
    <dxf>
      <font>
        <strike val="0"/>
        <outline val="0"/>
        <shadow val="0"/>
        <name val="Calibri"/>
        <family val="2"/>
      </font>
      <numFmt numFmtId="164" formatCode="_-* #,##0_-;\-* #,##0_-;_-* &quot;-&quot;??_-;_-@_-"/>
    </dxf>
    <dxf>
      <font>
        <strike val="0"/>
        <outline val="0"/>
        <shadow val="0"/>
        <name val="Calibri"/>
        <family val="2"/>
      </font>
      <numFmt numFmtId="164" formatCode="_-* #,##0_-;\-* #,##0_-;_-* &quot;-&quot;??_-;_-@_-"/>
    </dxf>
    <dxf>
      <font>
        <strike val="0"/>
        <outline val="0"/>
        <shadow val="0"/>
        <name val="Calibri"/>
        <family val="2"/>
      </font>
      <numFmt numFmtId="164" formatCode="_-* #,##0_-;\-* #,##0_-;_-* &quot;-&quot;??_-;_-@_-"/>
    </dxf>
    <dxf>
      <font>
        <strike val="0"/>
        <outline val="0"/>
        <shadow val="0"/>
        <name val="Calibri"/>
        <family val="2"/>
      </font>
      <numFmt numFmtId="164" formatCode="_-* #,##0_-;\-* #,##0_-;_-* &quot;-&quot;??_-;_-@_-"/>
    </dxf>
    <dxf>
      <font>
        <strike val="0"/>
        <outline val="0"/>
        <shadow val="0"/>
        <name val="Calibri"/>
        <family val="2"/>
      </font>
      <numFmt numFmtId="164" formatCode="_-* #,##0_-;\-* #,##0_-;_-* &quot;-&quot;??_-;_-@_-"/>
    </dxf>
    <dxf>
      <font>
        <strike val="0"/>
        <outline val="0"/>
        <shadow val="0"/>
        <name val="Calibri"/>
        <family val="2"/>
      </font>
      <numFmt numFmtId="164" formatCode="_-* #,##0_-;\-* #,##0_-;_-* &quot;-&quot;??_-;_-@_-"/>
    </dxf>
    <dxf>
      <font>
        <strike val="0"/>
        <outline val="0"/>
        <shadow val="0"/>
        <name val="Calibri"/>
        <family val="2"/>
      </font>
      <numFmt numFmtId="164" formatCode="_-* #,##0_-;\-* #,##0_-;_-* &quot;-&quot;??_-;_-@_-"/>
    </dxf>
    <dxf>
      <font>
        <strike val="0"/>
        <outline val="0"/>
        <shadow val="0"/>
        <name val="Calibri"/>
        <family val="2"/>
      </font>
      <numFmt numFmtId="164" formatCode="_-* #,##0_-;\-* #,##0_-;_-* &quot;-&quot;??_-;_-@_-"/>
    </dxf>
    <dxf>
      <font>
        <strike val="0"/>
        <outline val="0"/>
        <shadow val="0"/>
        <name val="Calibri"/>
        <family val="2"/>
      </font>
      <numFmt numFmtId="164" formatCode="_-* #,##0_-;\-* #,##0_-;_-* &quot;-&quot;??_-;_-@_-"/>
    </dxf>
    <dxf>
      <font>
        <strike val="0"/>
        <outline val="0"/>
        <shadow val="0"/>
        <name val="Calibri"/>
        <family val="2"/>
      </font>
      <numFmt numFmtId="164" formatCode="_-* #,##0_-;\-* #,##0_-;_-* &quot;-&quot;??_-;_-@_-"/>
    </dxf>
    <dxf>
      <font>
        <strike val="0"/>
        <outline val="0"/>
        <shadow val="0"/>
        <name val="Calibri"/>
        <family val="2"/>
      </font>
      <numFmt numFmtId="164" formatCode="_-* #,##0_-;\-* #,##0_-;_-* &quot;-&quot;??_-;_-@_-"/>
    </dxf>
    <dxf>
      <font>
        <strike val="0"/>
        <outline val="0"/>
        <shadow val="0"/>
        <name val="Calibri"/>
        <family val="2"/>
      </font>
      <numFmt numFmtId="164" formatCode="_-* #,##0_-;\-* #,##0_-;_-* &quot;-&quot;??_-;_-@_-"/>
    </dxf>
    <dxf>
      <font>
        <strike val="0"/>
        <outline val="0"/>
        <shadow val="0"/>
        <name val="Calibri"/>
        <family val="2"/>
      </font>
      <numFmt numFmtId="164" formatCode="_-* #,##0_-;\-* #,##0_-;_-* &quot;-&quot;??_-;_-@_-"/>
    </dxf>
    <dxf>
      <font>
        <strike val="0"/>
        <outline val="0"/>
        <shadow val="0"/>
        <name val="Calibri"/>
        <family val="2"/>
      </font>
      <numFmt numFmtId="164" formatCode="_-* #,##0_-;\-* #,##0_-;_-* &quot;-&quot;??_-;_-@_-"/>
    </dxf>
    <dxf>
      <font>
        <strike val="0"/>
        <outline val="0"/>
        <shadow val="0"/>
        <name val="Calibri"/>
        <family val="2"/>
      </font>
    </dxf>
    <dxf>
      <font>
        <strike val="0"/>
        <outline val="0"/>
        <shadow val="0"/>
        <name val="Calibri"/>
        <family val="2"/>
      </font>
      <numFmt numFmtId="0" formatCode="General"/>
    </dxf>
    <dxf>
      <font>
        <strike val="0"/>
        <outline val="0"/>
        <shadow val="0"/>
        <name val="Calibri"/>
        <family val="2"/>
      </font>
    </dxf>
    <dxf>
      <font>
        <strike val="0"/>
        <outline val="0"/>
        <shadow val="0"/>
        <name val="Calibri"/>
        <family val="2"/>
      </font>
      <alignment horizontal="general" vertical="bottom" textRotation="0" wrapText="1" indent="0" justifyLastLine="0" shrinkToFit="0" readingOrder="0"/>
    </dxf>
    <dxf>
      <font>
        <strike val="0"/>
        <outline val="0"/>
        <shadow val="0"/>
        <name val="Calibri"/>
        <family val="2"/>
      </font>
      <fill>
        <patternFill patternType="none">
          <fgColor indexed="64"/>
          <bgColor auto="1"/>
        </patternFill>
      </fill>
    </dxf>
    <dxf>
      <font>
        <strike val="0"/>
        <outline val="0"/>
        <shadow val="0"/>
        <name val="Calibri"/>
        <family val="2"/>
      </font>
      <fill>
        <patternFill patternType="solid">
          <fgColor indexed="64"/>
          <bgColor rgb="FFFDF5E5"/>
        </patternFill>
      </fill>
    </dxf>
    <dxf>
      <font>
        <strike val="0"/>
        <outline val="0"/>
        <shadow val="0"/>
        <name val="Calibri"/>
        <family val="2"/>
      </font>
      <numFmt numFmtId="164" formatCode="_-* #,##0_-;\-* #,##0_-;_-* &quot;-&quot;??_-;_-@_-"/>
      <fill>
        <patternFill patternType="solid">
          <fgColor indexed="64"/>
          <bgColor rgb="FFFDF5E5"/>
        </patternFill>
      </fill>
    </dxf>
    <dxf>
      <font>
        <b val="0"/>
        <i val="0"/>
        <strike val="0"/>
        <condense val="0"/>
        <extend val="0"/>
        <outline val="0"/>
        <shadow val="0"/>
        <u val="none"/>
        <vertAlign val="baseline"/>
        <sz val="11"/>
        <color theme="1"/>
        <name val="Calibri"/>
        <family val="2"/>
        <scheme val="minor"/>
      </font>
      <numFmt numFmtId="164" formatCode="_-* #,##0_-;\-* #,##0_-;_-* &quot;-&quot;??_-;_-@_-"/>
      <fill>
        <patternFill patternType="none">
          <fgColor indexed="64"/>
          <bgColor auto="1"/>
        </patternFill>
      </fill>
    </dxf>
    <dxf>
      <font>
        <b val="0"/>
        <i val="0"/>
        <strike val="0"/>
        <condense val="0"/>
        <extend val="0"/>
        <outline val="0"/>
        <shadow val="0"/>
        <u val="none"/>
        <vertAlign val="baseline"/>
        <sz val="11"/>
        <color theme="1"/>
        <name val="Calibri"/>
        <family val="2"/>
        <scheme val="minor"/>
      </font>
      <numFmt numFmtId="164" formatCode="_-* #,##0_-;\-* #,##0_-;_-* &quot;-&quot;??_-;_-@_-"/>
    </dxf>
    <dxf>
      <font>
        <strike val="0"/>
        <outline val="0"/>
        <shadow val="0"/>
        <name val="Calibri"/>
        <family val="2"/>
      </font>
      <numFmt numFmtId="164" formatCode="_-* #,##0_-;\-* #,##0_-;_-* &quot;-&quot;??_-;_-@_-"/>
    </dxf>
    <dxf>
      <font>
        <strike val="0"/>
        <outline val="0"/>
        <shadow val="0"/>
        <name val="Calibri"/>
        <family val="2"/>
      </font>
      <numFmt numFmtId="164" formatCode="_-* #,##0_-;\-* #,##0_-;_-* &quot;-&quot;??_-;_-@_-"/>
    </dxf>
    <dxf>
      <font>
        <strike val="0"/>
        <outline val="0"/>
        <shadow val="0"/>
        <name val="Calibri"/>
        <family val="2"/>
      </font>
      <numFmt numFmtId="164" formatCode="_-* #,##0_-;\-* #,##0_-;_-* &quot;-&quot;??_-;_-@_-"/>
    </dxf>
    <dxf>
      <font>
        <strike val="0"/>
        <outline val="0"/>
        <shadow val="0"/>
        <name val="Calibri"/>
        <family val="2"/>
      </font>
      <numFmt numFmtId="164" formatCode="_-* #,##0_-;\-* #,##0_-;_-* &quot;-&quot;??_-;_-@_-"/>
    </dxf>
    <dxf>
      <font>
        <strike val="0"/>
        <outline val="0"/>
        <shadow val="0"/>
        <name val="Calibri"/>
        <family val="2"/>
      </font>
      <numFmt numFmtId="164" formatCode="_-* #,##0_-;\-* #,##0_-;_-* &quot;-&quot;??_-;_-@_-"/>
    </dxf>
    <dxf>
      <font>
        <strike val="0"/>
        <outline val="0"/>
        <shadow val="0"/>
        <name val="Calibri"/>
        <family val="2"/>
      </font>
      <numFmt numFmtId="164" formatCode="_-* #,##0_-;\-* #,##0_-;_-* &quot;-&quot;??_-;_-@_-"/>
    </dxf>
    <dxf>
      <font>
        <strike val="0"/>
        <outline val="0"/>
        <shadow val="0"/>
        <name val="Calibri"/>
        <family val="2"/>
      </font>
      <numFmt numFmtId="164" formatCode="_-* #,##0_-;\-* #,##0_-;_-* &quot;-&quot;??_-;_-@_-"/>
    </dxf>
    <dxf>
      <font>
        <strike val="0"/>
        <outline val="0"/>
        <shadow val="0"/>
        <name val="Calibri"/>
        <family val="2"/>
      </font>
      <numFmt numFmtId="164" formatCode="_-* #,##0_-;\-* #,##0_-;_-* &quot;-&quot;??_-;_-@_-"/>
    </dxf>
    <dxf>
      <font>
        <strike val="0"/>
        <outline val="0"/>
        <shadow val="0"/>
        <name val="Calibri"/>
        <family val="2"/>
      </font>
      <numFmt numFmtId="164" formatCode="_-* #,##0_-;\-* #,##0_-;_-* &quot;-&quot;??_-;_-@_-"/>
    </dxf>
    <dxf>
      <font>
        <strike val="0"/>
        <outline val="0"/>
        <shadow val="0"/>
        <name val="Calibri"/>
        <family val="2"/>
      </font>
      <numFmt numFmtId="164" formatCode="_-* #,##0_-;\-* #,##0_-;_-* &quot;-&quot;??_-;_-@_-"/>
    </dxf>
    <dxf>
      <font>
        <strike val="0"/>
        <outline val="0"/>
        <shadow val="0"/>
        <name val="Calibri"/>
        <family val="2"/>
      </font>
      <numFmt numFmtId="164" formatCode="_-* #,##0_-;\-* #,##0_-;_-* &quot;-&quot;??_-;_-@_-"/>
    </dxf>
    <dxf>
      <font>
        <strike val="0"/>
        <outline val="0"/>
        <shadow val="0"/>
        <name val="Calibri"/>
        <family val="2"/>
      </font>
      <numFmt numFmtId="164" formatCode="_-* #,##0_-;\-* #,##0_-;_-* &quot;-&quot;??_-;_-@_-"/>
    </dxf>
    <dxf>
      <font>
        <strike val="0"/>
        <outline val="0"/>
        <shadow val="0"/>
        <name val="Calibri"/>
        <family val="2"/>
      </font>
      <numFmt numFmtId="164" formatCode="_-* #,##0_-;\-* #,##0_-;_-* &quot;-&quot;??_-;_-@_-"/>
    </dxf>
    <dxf>
      <font>
        <strike val="0"/>
        <outline val="0"/>
        <shadow val="0"/>
        <name val="Calibri"/>
        <family val="2"/>
      </font>
      <numFmt numFmtId="164" formatCode="_-* #,##0_-;\-* #,##0_-;_-* &quot;-&quot;??_-;_-@_-"/>
    </dxf>
    <dxf>
      <font>
        <strike val="0"/>
        <outline val="0"/>
        <shadow val="0"/>
        <name val="Calibri"/>
        <family val="2"/>
      </font>
      <numFmt numFmtId="164" formatCode="_-* #,##0_-;\-* #,##0_-;_-* &quot;-&quot;??_-;_-@_-"/>
    </dxf>
    <dxf>
      <font>
        <strike val="0"/>
        <outline val="0"/>
        <shadow val="0"/>
        <name val="Calibri"/>
        <family val="2"/>
      </font>
      <numFmt numFmtId="164" formatCode="_-* #,##0_-;\-* #,##0_-;_-* &quot;-&quot;??_-;_-@_-"/>
    </dxf>
    <dxf>
      <font>
        <strike val="0"/>
        <outline val="0"/>
        <shadow val="0"/>
        <name val="Calibri"/>
        <family val="2"/>
      </font>
      <numFmt numFmtId="164" formatCode="_-* #,##0_-;\-* #,##0_-;_-* &quot;-&quot;??_-;_-@_-"/>
    </dxf>
    <dxf>
      <font>
        <strike val="0"/>
        <outline val="0"/>
        <shadow val="0"/>
        <name val="Calibri"/>
        <family val="2"/>
      </font>
      <numFmt numFmtId="164" formatCode="_-* #,##0_-;\-* #,##0_-;_-* &quot;-&quot;??_-;_-@_-"/>
    </dxf>
    <dxf>
      <font>
        <strike val="0"/>
        <outline val="0"/>
        <shadow val="0"/>
        <name val="Calibri"/>
        <family val="2"/>
      </font>
    </dxf>
    <dxf>
      <font>
        <strike val="0"/>
        <outline val="0"/>
        <shadow val="0"/>
        <name val="Calibri"/>
        <family val="2"/>
      </font>
    </dxf>
    <dxf>
      <font>
        <strike val="0"/>
        <outline val="0"/>
        <shadow val="0"/>
        <name val="Calibri"/>
        <family val="2"/>
      </font>
      <alignment horizontal="general" vertical="bottom" textRotation="0" wrapText="1" indent="0" justifyLastLine="0" shrinkToFit="0" readingOrder="0"/>
    </dxf>
    <dxf>
      <font>
        <strike val="0"/>
        <outline val="0"/>
        <shadow val="0"/>
        <name val="Calibri"/>
        <family val="2"/>
      </font>
      <numFmt numFmtId="164" formatCode="_-* #,##0_-;\-* #,##0_-;_-* &quot;-&quot;??_-;_-@_-"/>
    </dxf>
    <dxf>
      <font>
        <strike val="0"/>
        <outline val="0"/>
        <shadow val="0"/>
        <name val="Calibri"/>
        <family val="2"/>
      </font>
      <numFmt numFmtId="164" formatCode="_-* #,##0_-;\-* #,##0_-;_-* &quot;-&quot;??_-;_-@_-"/>
    </dxf>
    <dxf>
      <font>
        <strike val="0"/>
        <outline val="0"/>
        <shadow val="0"/>
        <name val="Calibri"/>
        <family val="2"/>
      </font>
      <numFmt numFmtId="164" formatCode="_-* #,##0_-;\-* #,##0_-;_-* &quot;-&quot;??_-;_-@_-"/>
    </dxf>
    <dxf>
      <font>
        <strike val="0"/>
        <outline val="0"/>
        <shadow val="0"/>
        <name val="Calibri"/>
        <family val="2"/>
      </font>
      <numFmt numFmtId="164" formatCode="_-* #,##0_-;\-* #,##0_-;_-* &quot;-&quot;??_-;_-@_-"/>
    </dxf>
    <dxf>
      <font>
        <strike val="0"/>
        <outline val="0"/>
        <shadow val="0"/>
        <name val="Calibri"/>
        <family val="2"/>
      </font>
      <numFmt numFmtId="164" formatCode="_-* #,##0_-;\-* #,##0_-;_-* &quot;-&quot;??_-;_-@_-"/>
    </dxf>
    <dxf>
      <font>
        <strike val="0"/>
        <outline val="0"/>
        <shadow val="0"/>
        <name val="Calibri"/>
        <family val="2"/>
      </font>
      <numFmt numFmtId="164" formatCode="_-* #,##0_-;\-* #,##0_-;_-* &quot;-&quot;??_-;_-@_-"/>
    </dxf>
    <dxf>
      <font>
        <strike val="0"/>
        <outline val="0"/>
        <shadow val="0"/>
        <name val="Calibri"/>
        <family val="2"/>
      </font>
      <numFmt numFmtId="164" formatCode="_-* #,##0_-;\-* #,##0_-;_-* &quot;-&quot;??_-;_-@_-"/>
    </dxf>
    <dxf>
      <font>
        <strike val="0"/>
        <outline val="0"/>
        <shadow val="0"/>
        <name val="Calibri"/>
        <family val="2"/>
      </font>
    </dxf>
    <dxf>
      <font>
        <strike val="0"/>
        <outline val="0"/>
        <shadow val="0"/>
        <name val="Calibri"/>
        <family val="2"/>
      </font>
      <numFmt numFmtId="0" formatCode="General"/>
    </dxf>
    <dxf>
      <font>
        <strike val="0"/>
        <outline val="0"/>
        <shadow val="0"/>
        <name val="Calibri"/>
        <family val="2"/>
      </font>
    </dxf>
    <dxf>
      <font>
        <strike val="0"/>
        <outline val="0"/>
        <shadow val="0"/>
        <name val="Calibri"/>
        <family val="2"/>
      </font>
    </dxf>
    <dxf>
      <font>
        <strike val="0"/>
        <outline val="0"/>
        <shadow val="0"/>
        <name val="Calibri"/>
        <family val="2"/>
      </font>
      <numFmt numFmtId="164" formatCode="_-* #,##0_-;\-* #,##0_-;_-* &quot;-&quot;??_-;_-@_-"/>
      <fill>
        <patternFill patternType="none">
          <fgColor indexed="64"/>
          <bgColor auto="1"/>
        </patternFill>
      </fill>
    </dxf>
    <dxf>
      <font>
        <strike val="0"/>
        <outline val="0"/>
        <shadow val="0"/>
        <name val="Calibri"/>
        <family val="2"/>
      </font>
      <numFmt numFmtId="164" formatCode="_-* #,##0_-;\-* #,##0_-;_-* &quot;-&quot;??_-;_-@_-"/>
    </dxf>
    <dxf>
      <font>
        <strike val="0"/>
        <outline val="0"/>
        <shadow val="0"/>
        <name val="Calibri"/>
        <family val="2"/>
      </font>
      <numFmt numFmtId="164" formatCode="_-* #,##0_-;\-* #,##0_-;_-* &quot;-&quot;??_-;_-@_-"/>
    </dxf>
    <dxf>
      <font>
        <strike val="0"/>
        <outline val="0"/>
        <shadow val="0"/>
        <name val="Calibri"/>
        <family val="2"/>
      </font>
      <numFmt numFmtId="164" formatCode="_-* #,##0_-;\-* #,##0_-;_-* &quot;-&quot;??_-;_-@_-"/>
    </dxf>
    <dxf>
      <font>
        <strike val="0"/>
        <outline val="0"/>
        <shadow val="0"/>
        <name val="Calibri"/>
        <family val="2"/>
      </font>
      <numFmt numFmtId="164" formatCode="_-* #,##0_-;\-* #,##0_-;_-* &quot;-&quot;??_-;_-@_-"/>
    </dxf>
    <dxf>
      <font>
        <strike val="0"/>
        <outline val="0"/>
        <shadow val="0"/>
        <name val="Calibri"/>
        <family val="2"/>
      </font>
      <numFmt numFmtId="164" formatCode="_-* #,##0_-;\-* #,##0_-;_-* &quot;-&quot;??_-;_-@_-"/>
    </dxf>
    <dxf>
      <font>
        <strike val="0"/>
        <outline val="0"/>
        <shadow val="0"/>
        <name val="Calibri"/>
        <family val="2"/>
      </font>
      <numFmt numFmtId="164" formatCode="_-* #,##0_-;\-* #,##0_-;_-* &quot;-&quot;??_-;_-@_-"/>
    </dxf>
    <dxf>
      <font>
        <strike val="0"/>
        <outline val="0"/>
        <shadow val="0"/>
        <name val="Calibri"/>
        <family val="2"/>
      </font>
      <numFmt numFmtId="164" formatCode="_-* #,##0_-;\-* #,##0_-;_-* &quot;-&quot;??_-;_-@_-"/>
    </dxf>
    <dxf>
      <font>
        <strike val="0"/>
        <outline val="0"/>
        <shadow val="0"/>
        <name val="Calibri"/>
        <family val="2"/>
      </font>
      <numFmt numFmtId="164" formatCode="_-* #,##0_-;\-* #,##0_-;_-* &quot;-&quot;??_-;_-@_-"/>
    </dxf>
    <dxf>
      <font>
        <strike val="0"/>
        <outline val="0"/>
        <shadow val="0"/>
        <name val="Calibri"/>
        <family val="2"/>
      </font>
      <numFmt numFmtId="164" formatCode="_-* #,##0_-;\-* #,##0_-;_-* &quot;-&quot;??_-;_-@_-"/>
    </dxf>
    <dxf>
      <font>
        <strike val="0"/>
        <outline val="0"/>
        <shadow val="0"/>
        <name val="Calibri"/>
        <family val="2"/>
      </font>
      <numFmt numFmtId="164" formatCode="_-* #,##0_-;\-* #,##0_-;_-* &quot;-&quot;??_-;_-@_-"/>
    </dxf>
    <dxf>
      <font>
        <strike val="0"/>
        <outline val="0"/>
        <shadow val="0"/>
        <name val="Calibri"/>
        <family val="2"/>
      </font>
      <numFmt numFmtId="164" formatCode="_-* #,##0_-;\-* #,##0_-;_-* &quot;-&quot;??_-;_-@_-"/>
    </dxf>
    <dxf>
      <font>
        <strike val="0"/>
        <outline val="0"/>
        <shadow val="0"/>
        <name val="Calibri"/>
        <family val="2"/>
      </font>
      <numFmt numFmtId="164" formatCode="_-* #,##0_-;\-* #,##0_-;_-* &quot;-&quot;??_-;_-@_-"/>
    </dxf>
    <dxf>
      <font>
        <strike val="0"/>
        <outline val="0"/>
        <shadow val="0"/>
        <name val="Calibri"/>
        <family val="2"/>
      </font>
      <numFmt numFmtId="164" formatCode="_-* #,##0_-;\-* #,##0_-;_-* &quot;-&quot;??_-;_-@_-"/>
    </dxf>
    <dxf>
      <font>
        <strike val="0"/>
        <outline val="0"/>
        <shadow val="0"/>
        <name val="Calibri"/>
        <family val="2"/>
      </font>
      <numFmt numFmtId="164" formatCode="_-* #,##0_-;\-* #,##0_-;_-* &quot;-&quot;??_-;_-@_-"/>
    </dxf>
    <dxf>
      <font>
        <strike val="0"/>
        <outline val="0"/>
        <shadow val="0"/>
        <name val="Calibri"/>
        <family val="2"/>
      </font>
    </dxf>
    <dxf>
      <font>
        <strike val="0"/>
        <outline val="0"/>
        <shadow val="0"/>
        <name val="Calibri"/>
        <family val="2"/>
      </font>
      <numFmt numFmtId="0" formatCode="General"/>
    </dxf>
    <dxf>
      <font>
        <strike val="0"/>
        <outline val="0"/>
        <shadow val="0"/>
        <name val="Calibri"/>
        <family val="2"/>
      </font>
    </dxf>
    <dxf>
      <font>
        <strike val="0"/>
        <outline val="0"/>
        <shadow val="0"/>
        <name val="Calibri"/>
        <family val="2"/>
      </font>
    </dxf>
    <dxf>
      <font>
        <strike val="0"/>
        <outline val="0"/>
        <shadow val="0"/>
        <name val="Calibri"/>
        <family val="2"/>
      </font>
      <numFmt numFmtId="164" formatCode="_-* #,##0_-;\-* #,##0_-;_-* &quot;-&quot;??_-;_-@_-"/>
      <fill>
        <patternFill patternType="none">
          <fgColor indexed="64"/>
          <bgColor auto="1"/>
        </patternFill>
      </fill>
    </dxf>
    <dxf>
      <font>
        <strike val="0"/>
        <outline val="0"/>
        <shadow val="0"/>
        <name val="Calibri"/>
        <family val="2"/>
      </font>
      <numFmt numFmtId="164" formatCode="_-* #,##0_-;\-* #,##0_-;_-* &quot;-&quot;??_-;_-@_-"/>
    </dxf>
    <dxf>
      <font>
        <strike val="0"/>
        <outline val="0"/>
        <shadow val="0"/>
        <name val="Calibri"/>
        <family val="2"/>
      </font>
      <numFmt numFmtId="164" formatCode="_-* #,##0_-;\-* #,##0_-;_-* &quot;-&quot;??_-;_-@_-"/>
    </dxf>
    <dxf>
      <font>
        <strike val="0"/>
        <outline val="0"/>
        <shadow val="0"/>
        <name val="Calibri"/>
        <family val="2"/>
      </font>
      <numFmt numFmtId="164" formatCode="_-* #,##0_-;\-* #,##0_-;_-* &quot;-&quot;??_-;_-@_-"/>
    </dxf>
    <dxf>
      <font>
        <strike val="0"/>
        <outline val="0"/>
        <shadow val="0"/>
        <name val="Calibri"/>
        <family val="2"/>
      </font>
      <numFmt numFmtId="164" formatCode="_-* #,##0_-;\-* #,##0_-;_-* &quot;-&quot;??_-;_-@_-"/>
    </dxf>
    <dxf>
      <font>
        <strike val="0"/>
        <outline val="0"/>
        <shadow val="0"/>
        <name val="Calibri"/>
        <family val="2"/>
      </font>
      <numFmt numFmtId="164" formatCode="_-* #,##0_-;\-* #,##0_-;_-* &quot;-&quot;??_-;_-@_-"/>
    </dxf>
    <dxf>
      <font>
        <strike val="0"/>
        <outline val="0"/>
        <shadow val="0"/>
        <name val="Calibri"/>
        <family val="2"/>
      </font>
      <numFmt numFmtId="164" formatCode="_-* #,##0_-;\-* #,##0_-;_-* &quot;-&quot;??_-;_-@_-"/>
    </dxf>
    <dxf>
      <font>
        <strike val="0"/>
        <outline val="0"/>
        <shadow val="0"/>
        <name val="Calibri"/>
        <family val="2"/>
      </font>
      <numFmt numFmtId="164" formatCode="_-* #,##0_-;\-* #,##0_-;_-* &quot;-&quot;??_-;_-@_-"/>
    </dxf>
    <dxf>
      <font>
        <strike val="0"/>
        <outline val="0"/>
        <shadow val="0"/>
        <name val="Calibri"/>
        <family val="2"/>
      </font>
      <numFmt numFmtId="164" formatCode="_-* #,##0_-;\-* #,##0_-;_-* &quot;-&quot;??_-;_-@_-"/>
    </dxf>
    <dxf>
      <font>
        <strike val="0"/>
        <outline val="0"/>
        <shadow val="0"/>
        <name val="Calibri"/>
        <family val="2"/>
      </font>
      <numFmt numFmtId="164" formatCode="_-* #,##0_-;\-* #,##0_-;_-* &quot;-&quot;??_-;_-@_-"/>
    </dxf>
    <dxf>
      <font>
        <strike val="0"/>
        <outline val="0"/>
        <shadow val="0"/>
        <name val="Calibri"/>
        <family val="2"/>
      </font>
      <numFmt numFmtId="164" formatCode="_-* #,##0_-;\-* #,##0_-;_-* &quot;-&quot;??_-;_-@_-"/>
    </dxf>
    <dxf>
      <font>
        <strike val="0"/>
        <outline val="0"/>
        <shadow val="0"/>
        <name val="Calibri"/>
        <family val="2"/>
      </font>
      <numFmt numFmtId="164" formatCode="_-* #,##0_-;\-* #,##0_-;_-* &quot;-&quot;??_-;_-@_-"/>
    </dxf>
    <dxf>
      <font>
        <strike val="0"/>
        <outline val="0"/>
        <shadow val="0"/>
        <name val="Calibri"/>
        <family val="2"/>
      </font>
      <numFmt numFmtId="164" formatCode="_-* #,##0_-;\-* #,##0_-;_-* &quot;-&quot;??_-;_-@_-"/>
    </dxf>
    <dxf>
      <font>
        <strike val="0"/>
        <outline val="0"/>
        <shadow val="0"/>
        <name val="Calibri"/>
        <family val="2"/>
      </font>
      <numFmt numFmtId="164" formatCode="_-* #,##0_-;\-* #,##0_-;_-* &quot;-&quot;??_-;_-@_-"/>
    </dxf>
    <dxf>
      <font>
        <strike val="0"/>
        <outline val="0"/>
        <shadow val="0"/>
        <name val="Calibri"/>
        <family val="2"/>
      </font>
      <numFmt numFmtId="164" formatCode="_-* #,##0_-;\-* #,##0_-;_-* &quot;-&quot;??_-;_-@_-"/>
    </dxf>
    <dxf>
      <font>
        <strike val="0"/>
        <outline val="0"/>
        <shadow val="0"/>
        <name val="Calibri"/>
        <family val="2"/>
      </font>
    </dxf>
    <dxf>
      <font>
        <strike val="0"/>
        <outline val="0"/>
        <shadow val="0"/>
        <name val="Calibri"/>
        <family val="2"/>
      </font>
      <numFmt numFmtId="0" formatCode="General"/>
    </dxf>
    <dxf>
      <font>
        <strike val="0"/>
        <outline val="0"/>
        <shadow val="0"/>
        <name val="Calibri"/>
        <family val="2"/>
      </font>
    </dxf>
    <dxf>
      <font>
        <strike val="0"/>
        <outline val="0"/>
        <shadow val="0"/>
        <name val="Calibri"/>
        <family val="2"/>
      </font>
    </dxf>
    <dxf>
      <font>
        <strike val="0"/>
        <outline val="0"/>
        <shadow val="0"/>
        <name val="Calibri"/>
        <family val="2"/>
      </font>
      <fill>
        <patternFill patternType="none">
          <fgColor indexed="64"/>
          <bgColor auto="1"/>
        </patternFill>
      </fill>
    </dxf>
    <dxf>
      <font>
        <b val="0"/>
        <i val="0"/>
        <strike val="0"/>
        <condense val="0"/>
        <extend val="0"/>
        <outline val="0"/>
        <shadow val="0"/>
        <u val="none"/>
        <vertAlign val="baseline"/>
        <sz val="11"/>
        <color theme="1"/>
        <name val="Calibri"/>
        <family val="2"/>
        <scheme val="minor"/>
      </font>
      <numFmt numFmtId="164" formatCode="_-* #,##0_-;\-* #,##0_-;_-* &quot;-&quot;??_-;_-@_-"/>
      <fill>
        <patternFill patternType="none">
          <fgColor indexed="64"/>
          <bgColor auto="1"/>
        </patternFill>
      </fill>
    </dxf>
    <dxf>
      <font>
        <b val="0"/>
        <i val="0"/>
        <strike val="0"/>
        <condense val="0"/>
        <extend val="0"/>
        <outline val="0"/>
        <shadow val="0"/>
        <u val="none"/>
        <vertAlign val="baseline"/>
        <sz val="11"/>
        <color theme="1"/>
        <name val="Calibri"/>
        <family val="2"/>
        <scheme val="minor"/>
      </font>
      <numFmt numFmtId="164" formatCode="_-* #,##0_-;\-* #,##0_-;_-* &quot;-&quot;??_-;_-@_-"/>
    </dxf>
    <dxf>
      <font>
        <strike val="0"/>
        <outline val="0"/>
        <shadow val="0"/>
        <name val="Calibri"/>
        <family val="2"/>
      </font>
      <numFmt numFmtId="164" formatCode="_-* #,##0_-;\-* #,##0_-;_-* &quot;-&quot;??_-;_-@_-"/>
    </dxf>
    <dxf>
      <font>
        <strike val="0"/>
        <outline val="0"/>
        <shadow val="0"/>
        <name val="Calibri"/>
        <family val="2"/>
      </font>
      <numFmt numFmtId="164" formatCode="_-* #,##0_-;\-* #,##0_-;_-* &quot;-&quot;??_-;_-@_-"/>
    </dxf>
    <dxf>
      <font>
        <strike val="0"/>
        <outline val="0"/>
        <shadow val="0"/>
        <name val="Calibri"/>
        <family val="2"/>
      </font>
      <numFmt numFmtId="164" formatCode="_-* #,##0_-;\-* #,##0_-;_-* &quot;-&quot;??_-;_-@_-"/>
    </dxf>
    <dxf>
      <font>
        <strike val="0"/>
        <outline val="0"/>
        <shadow val="0"/>
        <name val="Calibri"/>
        <family val="2"/>
      </font>
      <numFmt numFmtId="164" formatCode="_-* #,##0_-;\-* #,##0_-;_-* &quot;-&quot;??_-;_-@_-"/>
    </dxf>
    <dxf>
      <font>
        <strike val="0"/>
        <outline val="0"/>
        <shadow val="0"/>
        <name val="Calibri"/>
        <family val="2"/>
      </font>
      <numFmt numFmtId="164" formatCode="_-* #,##0_-;\-* #,##0_-;_-* &quot;-&quot;??_-;_-@_-"/>
    </dxf>
    <dxf>
      <font>
        <strike val="0"/>
        <outline val="0"/>
        <shadow val="0"/>
        <name val="Calibri"/>
        <family val="2"/>
      </font>
      <numFmt numFmtId="164" formatCode="_-* #,##0_-;\-* #,##0_-;_-* &quot;-&quot;??_-;_-@_-"/>
    </dxf>
    <dxf>
      <font>
        <strike val="0"/>
        <outline val="0"/>
        <shadow val="0"/>
        <name val="Calibri"/>
        <family val="2"/>
      </font>
      <numFmt numFmtId="164" formatCode="_-* #,##0_-;\-* #,##0_-;_-* &quot;-&quot;??_-;_-@_-"/>
    </dxf>
    <dxf>
      <font>
        <strike val="0"/>
        <outline val="0"/>
        <shadow val="0"/>
        <name val="Calibri"/>
        <family val="2"/>
      </font>
      <numFmt numFmtId="164" formatCode="_-* #,##0_-;\-* #,##0_-;_-* &quot;-&quot;??_-;_-@_-"/>
    </dxf>
    <dxf>
      <font>
        <strike val="0"/>
        <outline val="0"/>
        <shadow val="0"/>
        <name val="Calibri"/>
        <family val="2"/>
      </font>
      <numFmt numFmtId="164" formatCode="_-* #,##0_-;\-* #,##0_-;_-* &quot;-&quot;??_-;_-@_-"/>
    </dxf>
    <dxf>
      <font>
        <strike val="0"/>
        <outline val="0"/>
        <shadow val="0"/>
        <name val="Calibri"/>
        <family val="2"/>
      </font>
      <numFmt numFmtId="164" formatCode="_-* #,##0_-;\-* #,##0_-;_-* &quot;-&quot;??_-;_-@_-"/>
    </dxf>
    <dxf>
      <font>
        <strike val="0"/>
        <outline val="0"/>
        <shadow val="0"/>
        <name val="Calibri"/>
        <family val="2"/>
      </font>
      <numFmt numFmtId="164" formatCode="_-* #,##0_-;\-* #,##0_-;_-* &quot;-&quot;??_-;_-@_-"/>
    </dxf>
    <dxf>
      <font>
        <strike val="0"/>
        <outline val="0"/>
        <shadow val="0"/>
        <name val="Calibri"/>
        <family val="2"/>
      </font>
      <numFmt numFmtId="164" formatCode="_-* #,##0_-;\-* #,##0_-;_-* &quot;-&quot;??_-;_-@_-"/>
    </dxf>
    <dxf>
      <font>
        <strike val="0"/>
        <outline val="0"/>
        <shadow val="0"/>
        <name val="Calibri"/>
        <family val="2"/>
      </font>
      <numFmt numFmtId="164" formatCode="_-* #,##0_-;\-* #,##0_-;_-* &quot;-&quot;??_-;_-@_-"/>
    </dxf>
    <dxf>
      <font>
        <strike val="0"/>
        <outline val="0"/>
        <shadow val="0"/>
        <name val="Calibri"/>
        <family val="2"/>
      </font>
      <numFmt numFmtId="164" formatCode="_-* #,##0_-;\-* #,##0_-;_-* &quot;-&quot;??_-;_-@_-"/>
    </dxf>
    <dxf>
      <font>
        <strike val="0"/>
        <outline val="0"/>
        <shadow val="0"/>
        <name val="Calibri"/>
        <family val="2"/>
      </font>
    </dxf>
    <dxf>
      <font>
        <strike val="0"/>
        <outline val="0"/>
        <shadow val="0"/>
        <name val="Calibri"/>
        <family val="2"/>
      </font>
      <numFmt numFmtId="164" formatCode="_-* #,##0_-;\-* #,##0_-;_-* &quot;-&quot;??_-;_-@_-"/>
    </dxf>
    <dxf>
      <font>
        <strike val="0"/>
        <outline val="0"/>
        <shadow val="0"/>
        <name val="Calibri"/>
        <family val="2"/>
      </font>
    </dxf>
    <dxf>
      <font>
        <strike val="0"/>
        <outline val="0"/>
        <shadow val="0"/>
        <name val="Calibri"/>
        <family val="2"/>
      </font>
    </dxf>
    <dxf>
      <font>
        <strike val="0"/>
        <outline val="0"/>
        <shadow val="0"/>
        <name val="Calibri"/>
        <family val="2"/>
      </font>
      <numFmt numFmtId="166" formatCode="_-* #,##0.0_-;\-* #,##0.0_-;_-* &quot;-&quot;??_-;_-@_-"/>
    </dxf>
    <dxf>
      <font>
        <strike val="0"/>
        <outline val="0"/>
        <shadow val="0"/>
        <name val="Calibri"/>
        <family val="2"/>
      </font>
    </dxf>
    <dxf>
      <font>
        <strike val="0"/>
        <outline val="0"/>
        <shadow val="0"/>
        <name val="Calibri"/>
        <family val="2"/>
      </font>
    </dxf>
    <dxf>
      <font>
        <strike val="0"/>
        <outline val="0"/>
        <shadow val="0"/>
        <name val="Calibri"/>
        <family val="2"/>
      </font>
      <alignment horizontal="general" vertical="bottom" textRotation="0" wrapText="1" indent="0" justifyLastLine="0" shrinkToFit="0" readingOrder="0"/>
    </dxf>
    <dxf>
      <font>
        <strike val="0"/>
        <outline val="0"/>
        <shadow val="0"/>
        <name val="Calibri"/>
        <family val="2"/>
      </font>
      <numFmt numFmtId="166" formatCode="_-* #,##0.0_-;\-* #,##0.0_-;_-* &quot;-&quot;??_-;_-@_-"/>
    </dxf>
    <dxf>
      <font>
        <strike val="0"/>
        <outline val="0"/>
        <shadow val="0"/>
        <name val="Calibri"/>
        <family val="2"/>
      </font>
    </dxf>
    <dxf>
      <font>
        <strike val="0"/>
        <outline val="0"/>
        <shadow val="0"/>
        <name val="Calibri"/>
        <family val="2"/>
      </font>
    </dxf>
    <dxf>
      <font>
        <strike val="0"/>
        <outline val="0"/>
        <shadow val="0"/>
        <name val="Calibri"/>
        <family val="2"/>
      </font>
      <alignment horizontal="general" vertical="bottom" textRotation="0" wrapText="1" indent="0" justifyLastLine="0" shrinkToFit="0" readingOrder="0"/>
    </dxf>
    <dxf>
      <font>
        <strike val="0"/>
        <outline val="0"/>
        <shadow val="0"/>
        <name val="Calibri"/>
        <family val="2"/>
      </font>
      <numFmt numFmtId="164" formatCode="_-* #,##0_-;\-* #,##0_-;_-* &quot;-&quot;??_-;_-@_-"/>
    </dxf>
    <dxf>
      <font>
        <strike val="0"/>
        <outline val="0"/>
        <shadow val="0"/>
        <name val="Calibri"/>
        <family val="2"/>
      </font>
    </dxf>
    <dxf>
      <font>
        <strike val="0"/>
        <outline val="0"/>
        <shadow val="0"/>
        <name val="Calibri"/>
        <family val="2"/>
      </font>
    </dxf>
    <dxf>
      <font>
        <strike val="0"/>
        <outline val="0"/>
        <shadow val="0"/>
        <name val="Calibri"/>
        <family val="2"/>
      </font>
      <alignment horizontal="general" vertical="bottom" textRotation="0" wrapText="1" indent="0" justifyLastLine="0" shrinkToFit="0" readingOrder="0"/>
    </dxf>
    <dxf>
      <font>
        <strike val="0"/>
        <outline val="0"/>
        <shadow val="0"/>
        <name val="Calibri"/>
        <family val="2"/>
      </font>
    </dxf>
    <dxf>
      <font>
        <b val="0"/>
        <i val="0"/>
        <strike val="0"/>
        <condense val="0"/>
        <extend val="0"/>
        <outline val="0"/>
        <shadow val="0"/>
        <u val="none"/>
        <vertAlign val="baseline"/>
        <sz val="11"/>
        <color theme="1"/>
        <name val="Calibri"/>
        <family val="2"/>
        <scheme val="minor"/>
      </font>
      <numFmt numFmtId="164" formatCode="_-* #,##0_-;\-* #,##0_-;_-* &quot;-&quot;??_-;_-@_-"/>
    </dxf>
    <dxf>
      <font>
        <b val="0"/>
        <i val="0"/>
        <strike val="0"/>
        <condense val="0"/>
        <extend val="0"/>
        <outline val="0"/>
        <shadow val="0"/>
        <u val="none"/>
        <vertAlign val="baseline"/>
        <sz val="11"/>
        <color theme="1"/>
        <name val="Calibri"/>
        <family val="2"/>
        <scheme val="minor"/>
      </font>
      <numFmt numFmtId="164" formatCode="_-* #,##0_-;\-* #,##0_-;_-* &quot;-&quot;??_-;_-@_-"/>
    </dxf>
    <dxf>
      <font>
        <strike val="0"/>
        <outline val="0"/>
        <shadow val="0"/>
        <name val="Calibri"/>
        <family val="2"/>
      </font>
    </dxf>
    <dxf>
      <font>
        <strike val="0"/>
        <outline val="0"/>
        <shadow val="0"/>
        <name val="Calibri"/>
        <family val="2"/>
      </font>
    </dxf>
    <dxf>
      <font>
        <strike val="0"/>
        <outline val="0"/>
        <shadow val="0"/>
        <name val="Calibri"/>
        <family val="2"/>
      </font>
    </dxf>
    <dxf>
      <font>
        <strike val="0"/>
        <outline val="0"/>
        <shadow val="0"/>
        <name val="Calibri"/>
        <family val="2"/>
      </font>
    </dxf>
    <dxf>
      <font>
        <strike val="0"/>
        <outline val="0"/>
        <shadow val="0"/>
        <name val="Calibri"/>
        <family val="2"/>
      </font>
    </dxf>
    <dxf>
      <font>
        <b val="0"/>
        <i val="0"/>
        <strike val="0"/>
        <outline val="0"/>
        <shadow val="0"/>
        <u val="none"/>
        <vertAlign val="superscript"/>
        <sz val="11"/>
        <color theme="1"/>
        <name val="Calibri"/>
        <family val="2"/>
        <scheme val="minor"/>
      </font>
    </dxf>
    <dxf>
      <font>
        <strike val="0"/>
        <outline val="0"/>
        <shadow val="0"/>
        <name val="Calibri"/>
        <family val="2"/>
      </font>
    </dxf>
    <dxf>
      <font>
        <strike val="0"/>
        <outline val="0"/>
        <shadow val="0"/>
        <name val="Calibri"/>
        <family val="2"/>
      </font>
      <alignment horizontal="general" vertical="bottom" textRotation="0" wrapText="1" indent="0" justifyLastLine="0" shrinkToFit="0" readingOrder="0"/>
    </dxf>
    <dxf>
      <font>
        <strike val="0"/>
        <outline val="0"/>
        <shadow val="0"/>
        <name val="Calibri"/>
        <family val="2"/>
      </font>
      <numFmt numFmtId="164" formatCode="_-* #,##0_-;\-* #,##0_-;_-* &quot;-&quot;??_-;_-@_-"/>
    </dxf>
    <dxf>
      <font>
        <strike val="0"/>
        <outline val="0"/>
        <shadow val="0"/>
        <name val="Calibri"/>
        <family val="2"/>
      </font>
      <numFmt numFmtId="164" formatCode="_-* #,##0_-;\-* #,##0_-;_-* &quot;-&quot;??_-;_-@_-"/>
    </dxf>
    <dxf>
      <font>
        <strike val="0"/>
        <outline val="0"/>
        <shadow val="0"/>
        <name val="Calibri"/>
        <family val="2"/>
      </font>
      <numFmt numFmtId="164" formatCode="_-* #,##0_-;\-* #,##0_-;_-* &quot;-&quot;??_-;_-@_-"/>
    </dxf>
    <dxf>
      <font>
        <strike val="0"/>
        <outline val="0"/>
        <shadow val="0"/>
        <name val="Calibri"/>
        <family val="2"/>
      </font>
      <numFmt numFmtId="164" formatCode="_-* #,##0_-;\-* #,##0_-;_-* &quot;-&quot;??_-;_-@_-"/>
    </dxf>
    <dxf>
      <font>
        <strike val="0"/>
        <outline val="0"/>
        <shadow val="0"/>
        <name val="Calibri"/>
        <family val="2"/>
      </font>
      <numFmt numFmtId="164" formatCode="_-* #,##0_-;\-* #,##0_-;_-* &quot;-&quot;??_-;_-@_-"/>
    </dxf>
    <dxf>
      <font>
        <strike val="0"/>
        <outline val="0"/>
        <shadow val="0"/>
        <name val="Calibri"/>
        <family val="2"/>
      </font>
      <numFmt numFmtId="164" formatCode="_-* #,##0_-;\-* #,##0_-;_-* &quot;-&quot;??_-;_-@_-"/>
    </dxf>
    <dxf>
      <font>
        <strike val="0"/>
        <outline val="0"/>
        <shadow val="0"/>
        <name val="Calibri"/>
        <family val="2"/>
      </font>
      <numFmt numFmtId="164" formatCode="_-* #,##0_-;\-* #,##0_-;_-* &quot;-&quot;??_-;_-@_-"/>
    </dxf>
    <dxf>
      <font>
        <strike val="0"/>
        <outline val="0"/>
        <shadow val="0"/>
        <name val="Calibri"/>
        <family val="2"/>
      </font>
      <numFmt numFmtId="164" formatCode="_-* #,##0_-;\-* #,##0_-;_-* &quot;-&quot;??_-;_-@_-"/>
    </dxf>
    <dxf>
      <font>
        <strike val="0"/>
        <outline val="0"/>
        <shadow val="0"/>
        <name val="Calibri"/>
        <family val="2"/>
      </font>
    </dxf>
    <dxf>
      <font>
        <strike val="0"/>
        <outline val="0"/>
        <shadow val="0"/>
        <name val="Calibri"/>
        <family val="2"/>
      </font>
    </dxf>
    <dxf>
      <font>
        <strike val="0"/>
        <outline val="0"/>
        <shadow val="0"/>
        <name val="Calibri"/>
        <family val="2"/>
      </font>
      <alignment horizontal="general" vertical="bottom" textRotation="0" wrapText="1" indent="0" justifyLastLine="0" shrinkToFit="0" readingOrder="0"/>
    </dxf>
    <dxf>
      <font>
        <strike val="0"/>
        <outline val="0"/>
        <shadow val="0"/>
        <name val="Calibri"/>
        <family val="2"/>
      </font>
    </dxf>
    <dxf>
      <font>
        <strike val="0"/>
        <outline val="0"/>
        <shadow val="0"/>
        <name val="Calibri"/>
        <family val="2"/>
      </font>
      <fill>
        <patternFill patternType="solid">
          <fgColor indexed="64"/>
          <bgColor rgb="FFFDF5E5"/>
        </patternFill>
      </fill>
    </dxf>
    <dxf>
      <font>
        <strike val="0"/>
        <outline val="0"/>
        <shadow val="0"/>
        <name val="Calibri"/>
        <family val="2"/>
      </font>
      <numFmt numFmtId="164" formatCode="_-* #,##0_-;\-* #,##0_-;_-* &quot;-&quot;??_-;_-@_-"/>
      <fill>
        <patternFill patternType="solid">
          <fgColor indexed="64"/>
          <bgColor rgb="FFFDF5E5"/>
        </patternFill>
      </fill>
    </dxf>
    <dxf>
      <font>
        <b val="0"/>
        <i val="0"/>
        <strike val="0"/>
        <condense val="0"/>
        <extend val="0"/>
        <outline val="0"/>
        <shadow val="0"/>
        <u val="none"/>
        <vertAlign val="baseline"/>
        <sz val="11"/>
        <color theme="1"/>
        <name val="Calibri"/>
        <family val="2"/>
        <scheme val="minor"/>
      </font>
      <numFmt numFmtId="164" formatCode="_-* #,##0_-;\-* #,##0_-;_-* &quot;-&quot;??_-;_-@_-"/>
      <fill>
        <patternFill patternType="none">
          <fgColor indexed="64"/>
          <bgColor auto="1"/>
        </patternFill>
      </fill>
    </dxf>
    <dxf>
      <font>
        <b val="0"/>
        <i val="0"/>
        <strike val="0"/>
        <condense val="0"/>
        <extend val="0"/>
        <outline val="0"/>
        <shadow val="0"/>
        <u val="none"/>
        <vertAlign val="baseline"/>
        <sz val="11"/>
        <color theme="1"/>
        <name val="Calibri"/>
        <family val="2"/>
        <scheme val="minor"/>
      </font>
      <numFmt numFmtId="164" formatCode="_-* #,##0_-;\-* #,##0_-;_-* &quot;-&quot;??_-;_-@_-"/>
    </dxf>
    <dxf>
      <font>
        <strike val="0"/>
        <outline val="0"/>
        <shadow val="0"/>
        <name val="Calibri"/>
        <family val="2"/>
      </font>
      <numFmt numFmtId="164" formatCode="_-* #,##0_-;\-* #,##0_-;_-* &quot;-&quot;??_-;_-@_-"/>
    </dxf>
    <dxf>
      <font>
        <strike val="0"/>
        <outline val="0"/>
        <shadow val="0"/>
        <name val="Calibri"/>
        <family val="2"/>
      </font>
    </dxf>
    <dxf>
      <font>
        <strike val="0"/>
        <outline val="0"/>
        <shadow val="0"/>
        <name val="Calibri"/>
        <family val="2"/>
      </font>
    </dxf>
    <dxf>
      <font>
        <strike val="0"/>
        <outline val="0"/>
        <shadow val="0"/>
        <name val="Calibri"/>
        <family val="2"/>
      </font>
      <alignment horizontal="general" vertical="bottom" textRotation="0" wrapText="1" indent="0" justifyLastLine="0" shrinkToFit="0" readingOrder="0"/>
    </dxf>
    <dxf>
      <font>
        <strike val="0"/>
        <outline val="0"/>
        <shadow val="0"/>
        <name val="Calibri"/>
        <family val="2"/>
      </font>
      <fill>
        <patternFill patternType="none">
          <fgColor indexed="64"/>
          <bgColor auto="1"/>
        </patternFill>
      </fill>
    </dxf>
    <dxf>
      <font>
        <strike val="0"/>
        <outline val="0"/>
        <shadow val="0"/>
        <name val="Calibri"/>
        <family val="2"/>
      </font>
      <fill>
        <patternFill patternType="none">
          <fgColor indexed="64"/>
          <bgColor auto="1"/>
        </patternFill>
      </fill>
    </dxf>
    <dxf>
      <font>
        <b val="0"/>
        <i val="0"/>
        <strike val="0"/>
        <condense val="0"/>
        <extend val="0"/>
        <outline val="0"/>
        <shadow val="0"/>
        <u val="none"/>
        <vertAlign val="baseline"/>
        <sz val="11"/>
        <color theme="1"/>
        <name val="Calibri"/>
        <family val="2"/>
        <scheme val="minor"/>
      </font>
      <numFmt numFmtId="164" formatCode="_-* #,##0_-;\-* #,##0_-;_-* &quot;-&quot;??_-;_-@_-"/>
      <fill>
        <patternFill patternType="none">
          <fgColor indexed="64"/>
          <bgColor auto="1"/>
        </patternFill>
      </fill>
    </dxf>
    <dxf>
      <font>
        <strike val="0"/>
        <outline val="0"/>
        <shadow val="0"/>
        <name val="Calibri"/>
        <family val="2"/>
      </font>
      <numFmt numFmtId="164" formatCode="_-* #,##0_-;\-* #,##0_-;_-* &quot;-&quot;??_-;_-@_-"/>
    </dxf>
    <dxf>
      <font>
        <strike val="0"/>
        <outline val="0"/>
        <shadow val="0"/>
        <name val="Calibri"/>
        <family val="2"/>
      </font>
      <numFmt numFmtId="164" formatCode="_-* #,##0_-;\-* #,##0_-;_-* &quot;-&quot;??_-;_-@_-"/>
    </dxf>
    <dxf>
      <font>
        <strike val="0"/>
        <outline val="0"/>
        <shadow val="0"/>
        <name val="Calibri"/>
        <family val="2"/>
      </font>
      <numFmt numFmtId="164" formatCode="_-* #,##0_-;\-* #,##0_-;_-* &quot;-&quot;??_-;_-@_-"/>
    </dxf>
    <dxf>
      <font>
        <strike val="0"/>
        <outline val="0"/>
        <shadow val="0"/>
        <name val="Calibri"/>
        <family val="2"/>
      </font>
      <numFmt numFmtId="164" formatCode="_-* #,##0_-;\-* #,##0_-;_-* &quot;-&quot;??_-;_-@_-"/>
    </dxf>
    <dxf>
      <font>
        <strike val="0"/>
        <outline val="0"/>
        <shadow val="0"/>
        <name val="Calibri"/>
        <family val="2"/>
      </font>
      <numFmt numFmtId="164" formatCode="_-* #,##0_-;\-* #,##0_-;_-* &quot;-&quot;??_-;_-@_-"/>
    </dxf>
    <dxf>
      <font>
        <strike val="0"/>
        <outline val="0"/>
        <shadow val="0"/>
        <name val="Calibri"/>
        <family val="2"/>
      </font>
      <numFmt numFmtId="164" formatCode="_-* #,##0_-;\-* #,##0_-;_-* &quot;-&quot;??_-;_-@_-"/>
    </dxf>
    <dxf>
      <font>
        <strike val="0"/>
        <outline val="0"/>
        <shadow val="0"/>
        <name val="Calibri"/>
        <family val="2"/>
      </font>
      <numFmt numFmtId="164" formatCode="_-* #,##0_-;\-* #,##0_-;_-* &quot;-&quot;??_-;_-@_-"/>
    </dxf>
    <dxf>
      <font>
        <strike val="0"/>
        <outline val="0"/>
        <shadow val="0"/>
        <name val="Calibri"/>
        <family val="2"/>
      </font>
      <numFmt numFmtId="164" formatCode="_-* #,##0_-;\-* #,##0_-;_-* &quot;-&quot;??_-;_-@_-"/>
    </dxf>
    <dxf>
      <font>
        <strike val="0"/>
        <outline val="0"/>
        <shadow val="0"/>
        <name val="Calibri"/>
        <family val="2"/>
      </font>
      <numFmt numFmtId="164" formatCode="_-* #,##0_-;\-* #,##0_-;_-* &quot;-&quot;??_-;_-@_-"/>
    </dxf>
    <dxf>
      <font>
        <strike val="0"/>
        <outline val="0"/>
        <shadow val="0"/>
        <name val="Calibri"/>
        <family val="2"/>
      </font>
      <numFmt numFmtId="164" formatCode="_-* #,##0_-;\-* #,##0_-;_-* &quot;-&quot;??_-;_-@_-"/>
    </dxf>
    <dxf>
      <font>
        <strike val="0"/>
        <outline val="0"/>
        <shadow val="0"/>
        <name val="Calibri"/>
        <family val="2"/>
      </font>
      <numFmt numFmtId="164" formatCode="_-* #,##0_-;\-* #,##0_-;_-* &quot;-&quot;??_-;_-@_-"/>
    </dxf>
    <dxf>
      <font>
        <strike val="0"/>
        <outline val="0"/>
        <shadow val="0"/>
        <name val="Calibri"/>
        <family val="2"/>
      </font>
      <numFmt numFmtId="164" formatCode="_-* #,##0_-;\-* #,##0_-;_-* &quot;-&quot;??_-;_-@_-"/>
    </dxf>
    <dxf>
      <font>
        <strike val="0"/>
        <outline val="0"/>
        <shadow val="0"/>
        <name val="Calibri"/>
        <family val="2"/>
      </font>
      <numFmt numFmtId="164" formatCode="_-* #,##0_-;\-* #,##0_-;_-* &quot;-&quot;??_-;_-@_-"/>
    </dxf>
    <dxf>
      <font>
        <strike val="0"/>
        <outline val="0"/>
        <shadow val="0"/>
        <name val="Calibri"/>
        <family val="2"/>
      </font>
      <numFmt numFmtId="164" formatCode="_-* #,##0_-;\-* #,##0_-;_-* &quot;-&quot;??_-;_-@_-"/>
    </dxf>
    <dxf>
      <font>
        <strike val="0"/>
        <outline val="0"/>
        <shadow val="0"/>
        <name val="Calibri"/>
        <family val="2"/>
      </font>
      <numFmt numFmtId="164" formatCode="_-* #,##0_-;\-* #,##0_-;_-* &quot;-&quot;??_-;_-@_-"/>
    </dxf>
    <dxf>
      <font>
        <strike val="0"/>
        <outline val="0"/>
        <shadow val="0"/>
        <name val="Calibri"/>
        <family val="2"/>
      </font>
      <numFmt numFmtId="164" formatCode="_-* #,##0_-;\-* #,##0_-;_-* &quot;-&quot;??_-;_-@_-"/>
    </dxf>
    <dxf>
      <font>
        <strike val="0"/>
        <outline val="0"/>
        <shadow val="0"/>
        <name val="Calibri"/>
        <family val="2"/>
      </font>
      <numFmt numFmtId="164" formatCode="_-* #,##0_-;\-* #,##0_-;_-* &quot;-&quot;??_-;_-@_-"/>
    </dxf>
    <dxf>
      <font>
        <strike val="0"/>
        <outline val="0"/>
        <shadow val="0"/>
        <name val="Calibri"/>
        <family val="2"/>
      </font>
      <numFmt numFmtId="164" formatCode="_-* #,##0_-;\-* #,##0_-;_-* &quot;-&quot;??_-;_-@_-"/>
    </dxf>
    <dxf>
      <font>
        <strike val="0"/>
        <outline val="0"/>
        <shadow val="0"/>
        <name val="Calibri"/>
        <family val="2"/>
      </font>
      <numFmt numFmtId="164" formatCode="_-* #,##0_-;\-* #,##0_-;_-* &quot;-&quot;??_-;_-@_-"/>
    </dxf>
    <dxf>
      <font>
        <strike val="0"/>
        <outline val="0"/>
        <shadow val="0"/>
        <name val="Calibri"/>
        <family val="2"/>
      </font>
    </dxf>
    <dxf>
      <font>
        <strike val="0"/>
        <outline val="0"/>
        <shadow val="0"/>
        <name val="Calibri"/>
        <family val="2"/>
      </font>
    </dxf>
    <dxf>
      <font>
        <strike val="0"/>
        <outline val="0"/>
        <shadow val="0"/>
        <name val="Calibri"/>
        <family val="2"/>
      </font>
      <alignment horizontal="general" vertical="bottom" textRotation="0" wrapText="1" indent="0" justifyLastLine="0" shrinkToFit="0" readingOrder="0"/>
    </dxf>
    <dxf>
      <font>
        <strike val="0"/>
        <outline val="0"/>
        <shadow val="0"/>
        <name val="Calibri"/>
        <family val="2"/>
      </font>
      <fill>
        <patternFill patternType="none">
          <fgColor indexed="64"/>
          <bgColor auto="1"/>
        </patternFill>
      </fill>
      <border diagonalUp="0" diagonalDown="0" outline="0">
        <left/>
        <right style="thin">
          <color indexed="64"/>
        </right>
        <top/>
        <bottom/>
      </border>
    </dxf>
    <dxf>
      <font>
        <strike val="0"/>
        <outline val="0"/>
        <shadow val="0"/>
        <name val="Calibri"/>
        <family val="2"/>
      </font>
      <fill>
        <patternFill patternType="solid">
          <fgColor indexed="64"/>
          <bgColor rgb="FFFDF5E5"/>
        </patternFill>
      </fill>
    </dxf>
    <dxf>
      <font>
        <strike val="0"/>
        <outline val="0"/>
        <shadow val="0"/>
        <name val="Calibri"/>
        <family val="2"/>
      </font>
      <fill>
        <patternFill patternType="solid">
          <fgColor indexed="64"/>
          <bgColor rgb="FFFDF5E5"/>
        </patternFill>
      </fill>
    </dxf>
    <dxf>
      <font>
        <strike val="0"/>
        <outline val="0"/>
        <shadow val="0"/>
        <name val="Calibri"/>
        <family val="2"/>
      </font>
      <numFmt numFmtId="164" formatCode="_-* #,##0_-;\-* #,##0_-;_-* &quot;-&quot;??_-;_-@_-"/>
      <fill>
        <patternFill patternType="solid">
          <fgColor indexed="64"/>
          <bgColor rgb="FFFDF5E5"/>
        </patternFill>
      </fill>
      <border diagonalUp="0" diagonalDown="0" outline="0">
        <left style="thin">
          <color indexed="64"/>
        </left>
        <right/>
        <top/>
        <bottom/>
      </border>
    </dxf>
    <dxf>
      <font>
        <b val="0"/>
        <i val="0"/>
        <strike val="0"/>
        <condense val="0"/>
        <extend val="0"/>
        <outline val="0"/>
        <shadow val="0"/>
        <u val="none"/>
        <vertAlign val="baseline"/>
        <sz val="11"/>
        <color theme="1"/>
        <name val="Calibri"/>
        <family val="2"/>
        <scheme val="minor"/>
      </font>
      <numFmt numFmtId="164" formatCode="_-* #,##0_-;\-* #,##0_-;_-* &quot;-&quot;??_-;_-@_-"/>
      <fill>
        <patternFill patternType="none">
          <fgColor indexed="64"/>
          <bgColor auto="1"/>
        </patternFill>
      </fill>
    </dxf>
    <dxf>
      <font>
        <b val="0"/>
        <i val="0"/>
        <strike val="0"/>
        <condense val="0"/>
        <extend val="0"/>
        <outline val="0"/>
        <shadow val="0"/>
        <u val="none"/>
        <vertAlign val="baseline"/>
        <sz val="11"/>
        <color theme="1"/>
        <name val="Calibri"/>
        <family val="2"/>
        <scheme val="minor"/>
      </font>
      <numFmt numFmtId="164" formatCode="_-* #,##0_-;\-* #,##0_-;_-* &quot;-&quot;??_-;_-@_-"/>
    </dxf>
    <dxf>
      <font>
        <strike val="0"/>
        <outline val="0"/>
        <shadow val="0"/>
        <name val="Calibri"/>
        <family val="2"/>
      </font>
      <numFmt numFmtId="164" formatCode="_-* #,##0_-;\-* #,##0_-;_-* &quot;-&quot;??_-;_-@_-"/>
    </dxf>
    <dxf>
      <font>
        <strike val="0"/>
        <outline val="0"/>
        <shadow val="0"/>
        <name val="Calibri"/>
        <family val="2"/>
      </font>
      <numFmt numFmtId="164" formatCode="_-* #,##0_-;\-* #,##0_-;_-* &quot;-&quot;??_-;_-@_-"/>
    </dxf>
    <dxf>
      <font>
        <strike val="0"/>
        <outline val="0"/>
        <shadow val="0"/>
        <name val="Calibri"/>
        <family val="2"/>
      </font>
      <numFmt numFmtId="164" formatCode="_-* #,##0_-;\-* #,##0_-;_-* &quot;-&quot;??_-;_-@_-"/>
    </dxf>
    <dxf>
      <font>
        <strike val="0"/>
        <outline val="0"/>
        <shadow val="0"/>
        <name val="Calibri"/>
        <family val="2"/>
      </font>
      <numFmt numFmtId="164" formatCode="_-* #,##0_-;\-* #,##0_-;_-* &quot;-&quot;??_-;_-@_-"/>
    </dxf>
    <dxf>
      <font>
        <strike val="0"/>
        <outline val="0"/>
        <shadow val="0"/>
        <name val="Calibri"/>
        <family val="2"/>
      </font>
      <numFmt numFmtId="164" formatCode="_-* #,##0_-;\-* #,##0_-;_-* &quot;-&quot;??_-;_-@_-"/>
    </dxf>
    <dxf>
      <font>
        <strike val="0"/>
        <outline val="0"/>
        <shadow val="0"/>
        <name val="Calibri"/>
        <family val="2"/>
      </font>
      <numFmt numFmtId="164" formatCode="_-* #,##0_-;\-* #,##0_-;_-* &quot;-&quot;??_-;_-@_-"/>
    </dxf>
    <dxf>
      <font>
        <strike val="0"/>
        <outline val="0"/>
        <shadow val="0"/>
        <name val="Calibri"/>
        <family val="2"/>
      </font>
      <numFmt numFmtId="164" formatCode="_-* #,##0_-;\-* #,##0_-;_-* &quot;-&quot;??_-;_-@_-"/>
    </dxf>
    <dxf>
      <font>
        <strike val="0"/>
        <outline val="0"/>
        <shadow val="0"/>
        <name val="Calibri"/>
        <family val="2"/>
      </font>
      <numFmt numFmtId="164" formatCode="_-* #,##0_-;\-* #,##0_-;_-* &quot;-&quot;??_-;_-@_-"/>
    </dxf>
    <dxf>
      <font>
        <strike val="0"/>
        <outline val="0"/>
        <shadow val="0"/>
        <name val="Calibri"/>
        <family val="2"/>
      </font>
      <numFmt numFmtId="164" formatCode="_-* #,##0_-;\-* #,##0_-;_-* &quot;-&quot;??_-;_-@_-"/>
    </dxf>
    <dxf>
      <font>
        <strike val="0"/>
        <outline val="0"/>
        <shadow val="0"/>
        <name val="Calibri"/>
        <family val="2"/>
      </font>
      <numFmt numFmtId="164" formatCode="_-* #,##0_-;\-* #,##0_-;_-* &quot;-&quot;??_-;_-@_-"/>
    </dxf>
    <dxf>
      <font>
        <strike val="0"/>
        <outline val="0"/>
        <shadow val="0"/>
        <name val="Calibri"/>
        <family val="2"/>
      </font>
      <numFmt numFmtId="164" formatCode="_-* #,##0_-;\-* #,##0_-;_-* &quot;-&quot;??_-;_-@_-"/>
    </dxf>
    <dxf>
      <font>
        <strike val="0"/>
        <outline val="0"/>
        <shadow val="0"/>
        <name val="Calibri"/>
        <family val="2"/>
      </font>
      <numFmt numFmtId="164" formatCode="_-* #,##0_-;\-* #,##0_-;_-* &quot;-&quot;??_-;_-@_-"/>
    </dxf>
    <dxf>
      <font>
        <strike val="0"/>
        <outline val="0"/>
        <shadow val="0"/>
        <name val="Calibri"/>
        <family val="2"/>
      </font>
      <numFmt numFmtId="164" formatCode="_-* #,##0_-;\-* #,##0_-;_-* &quot;-&quot;??_-;_-@_-"/>
    </dxf>
    <dxf>
      <font>
        <strike val="0"/>
        <outline val="0"/>
        <shadow val="0"/>
        <name val="Calibri"/>
        <family val="2"/>
      </font>
      <numFmt numFmtId="164" formatCode="_-* #,##0_-;\-* #,##0_-;_-* &quot;-&quot;??_-;_-@_-"/>
    </dxf>
    <dxf>
      <font>
        <strike val="0"/>
        <outline val="0"/>
        <shadow val="0"/>
        <name val="Calibri"/>
        <family val="2"/>
      </font>
      <numFmt numFmtId="164" formatCode="_-* #,##0_-;\-* #,##0_-;_-* &quot;-&quot;??_-;_-@_-"/>
    </dxf>
    <dxf>
      <font>
        <strike val="0"/>
        <outline val="0"/>
        <shadow val="0"/>
        <name val="Calibri"/>
        <family val="2"/>
      </font>
      <numFmt numFmtId="164" formatCode="_-* #,##0_-;\-* #,##0_-;_-* &quot;-&quot;??_-;_-@_-"/>
    </dxf>
    <dxf>
      <font>
        <strike val="0"/>
        <outline val="0"/>
        <shadow val="0"/>
        <name val="Calibri"/>
        <family val="2"/>
      </font>
      <numFmt numFmtId="164" formatCode="_-* #,##0_-;\-* #,##0_-;_-* &quot;-&quot;??_-;_-@_-"/>
    </dxf>
    <dxf>
      <font>
        <strike val="0"/>
        <outline val="0"/>
        <shadow val="0"/>
        <name val="Calibri"/>
        <family val="2"/>
      </font>
      <numFmt numFmtId="164" formatCode="_-* #,##0_-;\-* #,##0_-;_-* &quot;-&quot;??_-;_-@_-"/>
    </dxf>
    <dxf>
      <font>
        <strike val="0"/>
        <outline val="0"/>
        <shadow val="0"/>
        <name val="Calibri"/>
        <family val="2"/>
      </font>
      <numFmt numFmtId="164" formatCode="_-* #,##0_-;\-* #,##0_-;_-* &quot;-&quot;??_-;_-@_-"/>
    </dxf>
    <dxf>
      <font>
        <strike val="0"/>
        <outline val="0"/>
        <shadow val="0"/>
        <name val="Calibri"/>
        <family val="2"/>
      </font>
      <numFmt numFmtId="164" formatCode="_-* #,##0_-;\-* #,##0_-;_-* &quot;-&quot;??_-;_-@_-"/>
    </dxf>
    <dxf>
      <font>
        <strike val="0"/>
        <outline val="0"/>
        <shadow val="0"/>
        <name val="Calibri"/>
        <family val="2"/>
      </font>
      <numFmt numFmtId="164" formatCode="_-* #,##0_-;\-* #,##0_-;_-* &quot;-&quot;??_-;_-@_-"/>
    </dxf>
    <dxf>
      <font>
        <strike val="0"/>
        <outline val="0"/>
        <shadow val="0"/>
        <name val="Calibri"/>
        <family val="2"/>
      </font>
      <numFmt numFmtId="164" formatCode="_-* #,##0_-;\-* #,##0_-;_-* &quot;-&quot;??_-;_-@_-"/>
    </dxf>
    <dxf>
      <font>
        <strike val="0"/>
        <outline val="0"/>
        <shadow val="0"/>
        <name val="Calibri"/>
        <family val="2"/>
      </font>
      <numFmt numFmtId="164" formatCode="_-* #,##0_-;\-* #,##0_-;_-* &quot;-&quot;??_-;_-@_-"/>
    </dxf>
    <dxf>
      <font>
        <strike val="0"/>
        <outline val="0"/>
        <shadow val="0"/>
        <name val="Calibri"/>
        <family val="2"/>
      </font>
      <numFmt numFmtId="164" formatCode="_-* #,##0_-;\-* #,##0_-;_-* &quot;-&quot;??_-;_-@_-"/>
    </dxf>
    <dxf>
      <font>
        <strike val="0"/>
        <outline val="0"/>
        <shadow val="0"/>
        <name val="Calibri"/>
        <family val="2"/>
      </font>
      <numFmt numFmtId="164" formatCode="_-* #,##0_-;\-* #,##0_-;_-* &quot;-&quot;??_-;_-@_-"/>
    </dxf>
    <dxf>
      <font>
        <strike val="0"/>
        <outline val="0"/>
        <shadow val="0"/>
        <name val="Calibri"/>
        <family val="2"/>
      </font>
    </dxf>
    <dxf>
      <font>
        <strike val="0"/>
        <outline val="0"/>
        <shadow val="0"/>
        <name val="Calibri"/>
        <family val="2"/>
      </font>
    </dxf>
    <dxf>
      <font>
        <strike val="0"/>
        <outline val="0"/>
        <shadow val="0"/>
        <name val="Calibri"/>
        <family val="2"/>
      </font>
    </dxf>
    <dxf>
      <font>
        <strike val="0"/>
        <outline val="0"/>
        <shadow val="0"/>
        <name val="Calibri"/>
        <family val="2"/>
      </font>
      <numFmt numFmtId="0" formatCode="General"/>
    </dxf>
    <dxf>
      <font>
        <strike val="0"/>
        <outline val="0"/>
        <shadow val="0"/>
        <name val="Calibri"/>
        <family val="2"/>
      </font>
    </dxf>
    <dxf>
      <font>
        <strike val="0"/>
        <outline val="0"/>
        <shadow val="0"/>
        <name val="Calibri"/>
        <family val="2"/>
      </font>
      <alignment horizontal="general" vertical="bottom" textRotation="0" wrapText="1" indent="0" justifyLastLine="0" shrinkToFit="0" readingOrder="0"/>
    </dxf>
    <dxf>
      <font>
        <strike val="0"/>
        <outline val="0"/>
        <shadow val="0"/>
        <name val="Calibri"/>
        <family val="2"/>
      </font>
      <fill>
        <patternFill patternType="none">
          <fgColor indexed="64"/>
          <bgColor auto="1"/>
        </patternFill>
      </fill>
    </dxf>
    <dxf>
      <font>
        <strike val="0"/>
        <outline val="0"/>
        <shadow val="0"/>
        <name val="Calibri"/>
        <family val="2"/>
      </font>
      <fill>
        <patternFill patternType="solid">
          <fgColor indexed="64"/>
          <bgColor rgb="FFFDF5E5"/>
        </patternFill>
      </fill>
    </dxf>
    <dxf>
      <font>
        <strike val="0"/>
        <outline val="0"/>
        <shadow val="0"/>
        <name val="Calibri"/>
        <family val="2"/>
      </font>
      <fill>
        <patternFill patternType="solid">
          <fgColor indexed="64"/>
          <bgColor rgb="FFFDF5E5"/>
        </patternFill>
      </fill>
    </dxf>
    <dxf>
      <font>
        <b val="0"/>
        <i val="0"/>
        <strike val="0"/>
        <condense val="0"/>
        <extend val="0"/>
        <outline val="0"/>
        <shadow val="0"/>
        <u val="none"/>
        <vertAlign val="baseline"/>
        <sz val="11"/>
        <color theme="1"/>
        <name val="Calibri"/>
        <family val="2"/>
        <scheme val="minor"/>
      </font>
      <numFmt numFmtId="164" formatCode="_-* #,##0_-;\-* #,##0_-;_-* &quot;-&quot;??_-;_-@_-"/>
      <fill>
        <patternFill patternType="none">
          <fgColor indexed="64"/>
          <bgColor auto="1"/>
        </patternFill>
      </fill>
    </dxf>
    <dxf>
      <font>
        <b val="0"/>
        <i val="0"/>
        <strike val="0"/>
        <condense val="0"/>
        <extend val="0"/>
        <outline val="0"/>
        <shadow val="0"/>
        <u val="none"/>
        <vertAlign val="baseline"/>
        <sz val="11"/>
        <color theme="1"/>
        <name val="Calibri"/>
        <family val="2"/>
        <scheme val="minor"/>
      </font>
      <numFmt numFmtId="164" formatCode="_-* #,##0_-;\-* #,##0_-;_-* &quot;-&quot;??_-;_-@_-"/>
      <fill>
        <patternFill patternType="none">
          <fgColor indexed="64"/>
          <bgColor auto="1"/>
        </patternFill>
      </fill>
    </dxf>
    <dxf>
      <font>
        <strike val="0"/>
        <outline val="0"/>
        <shadow val="0"/>
        <name val="Calibri"/>
        <family val="2"/>
      </font>
      <numFmt numFmtId="164" formatCode="_-* #,##0_-;\-* #,##0_-;_-* &quot;-&quot;??_-;_-@_-"/>
      <fill>
        <patternFill patternType="none">
          <fgColor indexed="64"/>
          <bgColor auto="1"/>
        </patternFill>
      </fill>
    </dxf>
    <dxf>
      <font>
        <strike val="0"/>
        <outline val="0"/>
        <shadow val="0"/>
        <name val="Calibri"/>
        <family val="2"/>
      </font>
      <numFmt numFmtId="164" formatCode="_-* #,##0_-;\-* #,##0_-;_-* &quot;-&quot;??_-;_-@_-"/>
      <fill>
        <patternFill patternType="none">
          <fgColor indexed="64"/>
          <bgColor auto="1"/>
        </patternFill>
      </fill>
    </dxf>
    <dxf>
      <font>
        <strike val="0"/>
        <outline val="0"/>
        <shadow val="0"/>
        <name val="Calibri"/>
        <family val="2"/>
      </font>
      <numFmt numFmtId="164" formatCode="_-* #,##0_-;\-* #,##0_-;_-* &quot;-&quot;??_-;_-@_-"/>
      <fill>
        <patternFill patternType="none">
          <fgColor indexed="64"/>
          <bgColor auto="1"/>
        </patternFill>
      </fill>
    </dxf>
    <dxf>
      <font>
        <strike val="0"/>
        <outline val="0"/>
        <shadow val="0"/>
        <name val="Calibri"/>
        <family val="2"/>
      </font>
      <numFmt numFmtId="164" formatCode="_-* #,##0_-;\-* #,##0_-;_-* &quot;-&quot;??_-;_-@_-"/>
      <fill>
        <patternFill patternType="none">
          <fgColor indexed="64"/>
          <bgColor auto="1"/>
        </patternFill>
      </fill>
    </dxf>
    <dxf>
      <font>
        <strike val="0"/>
        <outline val="0"/>
        <shadow val="0"/>
        <name val="Calibri"/>
        <family val="2"/>
      </font>
      <numFmt numFmtId="164" formatCode="_-* #,##0_-;\-* #,##0_-;_-* &quot;-&quot;??_-;_-@_-"/>
      <fill>
        <patternFill patternType="none">
          <fgColor indexed="64"/>
          <bgColor auto="1"/>
        </patternFill>
      </fill>
    </dxf>
    <dxf>
      <font>
        <strike val="0"/>
        <outline val="0"/>
        <shadow val="0"/>
        <name val="Calibri"/>
        <family val="2"/>
      </font>
      <numFmt numFmtId="164" formatCode="_-* #,##0_-;\-* #,##0_-;_-* &quot;-&quot;??_-;_-@_-"/>
      <fill>
        <patternFill patternType="none">
          <fgColor indexed="64"/>
          <bgColor auto="1"/>
        </patternFill>
      </fill>
    </dxf>
    <dxf>
      <font>
        <strike val="0"/>
        <outline val="0"/>
        <shadow val="0"/>
        <name val="Calibri"/>
        <family val="2"/>
      </font>
      <numFmt numFmtId="164" formatCode="_-* #,##0_-;\-* #,##0_-;_-* &quot;-&quot;??_-;_-@_-"/>
      <fill>
        <patternFill patternType="none">
          <fgColor indexed="64"/>
          <bgColor auto="1"/>
        </patternFill>
      </fill>
    </dxf>
    <dxf>
      <font>
        <strike val="0"/>
        <outline val="0"/>
        <shadow val="0"/>
        <name val="Calibri"/>
        <family val="2"/>
      </font>
      <numFmt numFmtId="164" formatCode="_-* #,##0_-;\-* #,##0_-;_-* &quot;-&quot;??_-;_-@_-"/>
      <fill>
        <patternFill patternType="none">
          <fgColor indexed="64"/>
          <bgColor auto="1"/>
        </patternFill>
      </fill>
    </dxf>
    <dxf>
      <font>
        <strike val="0"/>
        <outline val="0"/>
        <shadow val="0"/>
        <name val="Calibri"/>
        <family val="2"/>
      </font>
      <numFmt numFmtId="164" formatCode="_-* #,##0_-;\-* #,##0_-;_-* &quot;-&quot;??_-;_-@_-"/>
      <fill>
        <patternFill patternType="none">
          <fgColor indexed="64"/>
          <bgColor auto="1"/>
        </patternFill>
      </fill>
    </dxf>
    <dxf>
      <font>
        <strike val="0"/>
        <outline val="0"/>
        <shadow val="0"/>
        <name val="Calibri"/>
        <family val="2"/>
      </font>
      <numFmt numFmtId="164" formatCode="_-* #,##0_-;\-* #,##0_-;_-* &quot;-&quot;??_-;_-@_-"/>
      <fill>
        <patternFill patternType="none">
          <fgColor indexed="64"/>
          <bgColor auto="1"/>
        </patternFill>
      </fill>
    </dxf>
    <dxf>
      <font>
        <strike val="0"/>
        <outline val="0"/>
        <shadow val="0"/>
        <name val="Calibri"/>
        <family val="2"/>
      </font>
      <numFmt numFmtId="164" formatCode="_-* #,##0_-;\-* #,##0_-;_-* &quot;-&quot;??_-;_-@_-"/>
      <fill>
        <patternFill patternType="none">
          <fgColor indexed="64"/>
          <bgColor auto="1"/>
        </patternFill>
      </fill>
    </dxf>
    <dxf>
      <font>
        <strike val="0"/>
        <outline val="0"/>
        <shadow val="0"/>
        <name val="Calibri"/>
        <family val="2"/>
      </font>
      <numFmt numFmtId="164" formatCode="_-* #,##0_-;\-* #,##0_-;_-* &quot;-&quot;??_-;_-@_-"/>
      <fill>
        <patternFill patternType="none">
          <fgColor indexed="64"/>
          <bgColor auto="1"/>
        </patternFill>
      </fill>
    </dxf>
    <dxf>
      <font>
        <strike val="0"/>
        <outline val="0"/>
        <shadow val="0"/>
        <name val="Calibri"/>
        <family val="2"/>
      </font>
      <numFmt numFmtId="164" formatCode="_-* #,##0_-;\-* #,##0_-;_-* &quot;-&quot;??_-;_-@_-"/>
      <fill>
        <patternFill patternType="none">
          <fgColor indexed="64"/>
          <bgColor auto="1"/>
        </patternFill>
      </fill>
    </dxf>
    <dxf>
      <font>
        <strike val="0"/>
        <outline val="0"/>
        <shadow val="0"/>
        <name val="Calibri"/>
        <family val="2"/>
      </font>
      <numFmt numFmtId="164" formatCode="_-* #,##0_-;\-* #,##0_-;_-* &quot;-&quot;??_-;_-@_-"/>
      <fill>
        <patternFill patternType="none">
          <fgColor indexed="64"/>
          <bgColor auto="1"/>
        </patternFill>
      </fill>
    </dxf>
    <dxf>
      <font>
        <strike val="0"/>
        <outline val="0"/>
        <shadow val="0"/>
        <name val="Calibri"/>
        <family val="2"/>
      </font>
      <numFmt numFmtId="164" formatCode="_-* #,##0_-;\-* #,##0_-;_-* &quot;-&quot;??_-;_-@_-"/>
      <fill>
        <patternFill patternType="none">
          <fgColor indexed="64"/>
          <bgColor auto="1"/>
        </patternFill>
      </fill>
    </dxf>
    <dxf>
      <font>
        <strike val="0"/>
        <outline val="0"/>
        <shadow val="0"/>
        <name val="Calibri"/>
        <family val="2"/>
      </font>
      <numFmt numFmtId="164" formatCode="_-* #,##0_-;\-* #,##0_-;_-* &quot;-&quot;??_-;_-@_-"/>
      <fill>
        <patternFill patternType="none">
          <fgColor indexed="64"/>
          <bgColor auto="1"/>
        </patternFill>
      </fill>
    </dxf>
    <dxf>
      <font>
        <strike val="0"/>
        <outline val="0"/>
        <shadow val="0"/>
        <name val="Calibri"/>
        <family val="2"/>
      </font>
      <numFmt numFmtId="164" formatCode="_-* #,##0_-;\-* #,##0_-;_-* &quot;-&quot;??_-;_-@_-"/>
      <fill>
        <patternFill patternType="none">
          <fgColor indexed="64"/>
          <bgColor auto="1"/>
        </patternFill>
      </fill>
    </dxf>
    <dxf>
      <font>
        <strike val="0"/>
        <outline val="0"/>
        <shadow val="0"/>
        <name val="Calibri"/>
        <family val="2"/>
      </font>
      <numFmt numFmtId="164" formatCode="_-* #,##0_-;\-* #,##0_-;_-* &quot;-&quot;??_-;_-@_-"/>
      <fill>
        <patternFill patternType="none">
          <fgColor indexed="64"/>
          <bgColor auto="1"/>
        </patternFill>
      </fill>
    </dxf>
    <dxf>
      <font>
        <strike val="0"/>
        <outline val="0"/>
        <shadow val="0"/>
        <name val="Calibri"/>
        <family val="2"/>
      </font>
    </dxf>
    <dxf>
      <font>
        <strike val="0"/>
        <outline val="0"/>
        <shadow val="0"/>
        <name val="Calibri"/>
        <family val="2"/>
      </font>
    </dxf>
    <dxf>
      <font>
        <strike val="0"/>
        <outline val="0"/>
        <shadow val="0"/>
        <name val="Calibri"/>
        <family val="2"/>
      </font>
      <alignment horizontal="general" vertical="bottom" textRotation="0" wrapText="1" indent="0" justifyLastLine="0" shrinkToFit="0" readingOrder="0"/>
    </dxf>
    <dxf>
      <font>
        <strike val="0"/>
        <outline val="0"/>
        <shadow val="0"/>
        <name val="Calibri"/>
        <family val="2"/>
      </font>
      <fill>
        <patternFill patternType="solid">
          <fgColor indexed="64"/>
          <bgColor rgb="FFFDF5E5"/>
        </patternFill>
      </fill>
      <border diagonalUp="0" diagonalDown="0" outline="0">
        <left/>
        <right style="thin">
          <color indexed="64"/>
        </right>
        <top/>
        <bottom/>
      </border>
    </dxf>
    <dxf>
      <font>
        <strike val="0"/>
        <outline val="0"/>
        <shadow val="0"/>
        <name val="Calibri"/>
        <family val="2"/>
      </font>
    </dxf>
    <dxf>
      <font>
        <strike val="0"/>
        <outline val="0"/>
        <shadow val="0"/>
        <name val="Calibri"/>
        <family val="2"/>
      </font>
    </dxf>
    <dxf>
      <font>
        <strike val="0"/>
        <outline val="0"/>
        <shadow val="0"/>
        <name val="Calibri"/>
        <family val="2"/>
      </font>
      <border diagonalUp="0" diagonalDown="0">
        <left style="thin">
          <color indexed="64"/>
        </left>
        <right/>
        <top/>
        <bottom/>
        <vertical/>
        <horizontal/>
      </border>
    </dxf>
    <dxf>
      <font>
        <strike val="0"/>
        <outline val="0"/>
        <shadow val="0"/>
        <name val="Calibri"/>
        <family val="2"/>
      </font>
      <numFmt numFmtId="164" formatCode="_-* #,##0_-;\-* #,##0_-;_-* &quot;-&quot;??_-;_-@_-"/>
      <fill>
        <patternFill patternType="solid">
          <fgColor indexed="64"/>
          <bgColor rgb="FFFDF5E5"/>
        </patternFill>
      </fill>
      <border diagonalUp="0" diagonalDown="0" outline="0">
        <left/>
        <right style="thin">
          <color indexed="64"/>
        </right>
        <top/>
        <bottom/>
      </border>
    </dxf>
    <dxf>
      <font>
        <strike val="0"/>
        <outline val="0"/>
        <shadow val="0"/>
        <name val="Calibri"/>
        <family val="2"/>
      </font>
      <numFmt numFmtId="164" formatCode="_-* #,##0_-;\-* #,##0_-;_-* &quot;-&quot;??_-;_-@_-"/>
    </dxf>
    <dxf>
      <font>
        <strike val="0"/>
        <outline val="0"/>
        <shadow val="0"/>
        <name val="Calibri"/>
        <family val="2"/>
      </font>
      <numFmt numFmtId="164" formatCode="_-* #,##0_-;\-* #,##0_-;_-* &quot;-&quot;??_-;_-@_-"/>
    </dxf>
    <dxf>
      <font>
        <strike val="0"/>
        <outline val="0"/>
        <shadow val="0"/>
        <name val="Calibri"/>
        <family val="2"/>
      </font>
      <numFmt numFmtId="164" formatCode="_-* #,##0_-;\-* #,##0_-;_-* &quot;-&quot;??_-;_-@_-"/>
      <border diagonalUp="0" diagonalDown="0">
        <left style="thin">
          <color indexed="64"/>
        </left>
        <right/>
        <top/>
        <bottom/>
        <vertical/>
        <horizontal/>
      </border>
    </dxf>
    <dxf>
      <font>
        <strike val="0"/>
        <outline val="0"/>
        <shadow val="0"/>
        <name val="Calibri"/>
        <family val="2"/>
      </font>
      <numFmt numFmtId="164" formatCode="_-* #,##0_-;\-* #,##0_-;_-* &quot;-&quot;??_-;_-@_-"/>
      <fill>
        <patternFill patternType="solid">
          <fgColor indexed="64"/>
          <bgColor rgb="FFFDF5E5"/>
        </patternFill>
      </fill>
    </dxf>
    <dxf>
      <font>
        <strike val="0"/>
        <outline val="0"/>
        <shadow val="0"/>
        <name val="Calibri"/>
        <family val="2"/>
      </font>
      <numFmt numFmtId="164" formatCode="_-* #,##0_-;\-* #,##0_-;_-* &quot;-&quot;??_-;_-@_-"/>
    </dxf>
    <dxf>
      <font>
        <strike val="0"/>
        <outline val="0"/>
        <shadow val="0"/>
        <name val="Calibri"/>
        <family val="2"/>
      </font>
      <numFmt numFmtId="164" formatCode="_-* #,##0_-;\-* #,##0_-;_-* &quot;-&quot;??_-;_-@_-"/>
    </dxf>
    <dxf>
      <font>
        <strike val="0"/>
        <outline val="0"/>
        <shadow val="0"/>
        <name val="Calibri"/>
        <family val="2"/>
      </font>
      <numFmt numFmtId="164" formatCode="_-* #,##0_-;\-* #,##0_-;_-* &quot;-&quot;??_-;_-@_-"/>
    </dxf>
    <dxf>
      <font>
        <strike val="0"/>
        <outline val="0"/>
        <shadow val="0"/>
        <name val="Calibri"/>
        <family val="2"/>
      </font>
      <numFmt numFmtId="164" formatCode="_-* #,##0_-;\-* #,##0_-;_-* &quot;-&quot;??_-;_-@_-"/>
      <fill>
        <patternFill patternType="solid">
          <fgColor indexed="64"/>
          <bgColor rgb="FFFDF5E5"/>
        </patternFill>
      </fill>
      <border diagonalUp="0" diagonalDown="0" outline="0">
        <left/>
        <right style="thin">
          <color indexed="64"/>
        </right>
        <top/>
        <bottom/>
      </border>
    </dxf>
    <dxf>
      <font>
        <strike val="0"/>
        <outline val="0"/>
        <shadow val="0"/>
        <name val="Calibri"/>
        <family val="2"/>
      </font>
      <numFmt numFmtId="164" formatCode="_-* #,##0_-;\-* #,##0_-;_-* &quot;-&quot;??_-;_-@_-"/>
    </dxf>
    <dxf>
      <font>
        <strike val="0"/>
        <outline val="0"/>
        <shadow val="0"/>
        <name val="Calibri"/>
        <family val="2"/>
      </font>
      <numFmt numFmtId="164" formatCode="_-* #,##0_-;\-* #,##0_-;_-* &quot;-&quot;??_-;_-@_-"/>
    </dxf>
    <dxf>
      <font>
        <strike val="0"/>
        <outline val="0"/>
        <shadow val="0"/>
        <name val="Calibri"/>
        <family val="2"/>
      </font>
      <numFmt numFmtId="164" formatCode="_-* #,##0_-;\-* #,##0_-;_-* &quot;-&quot;??_-;_-@_-"/>
      <border diagonalUp="0" diagonalDown="0">
        <left style="thin">
          <color indexed="64"/>
        </left>
        <right/>
        <top/>
        <bottom/>
        <vertical/>
        <horizontal/>
      </border>
    </dxf>
    <dxf>
      <font>
        <strike val="0"/>
        <outline val="0"/>
        <shadow val="0"/>
        <name val="Calibri"/>
        <family val="2"/>
      </font>
      <numFmt numFmtId="164" formatCode="_-* #,##0_-;\-* #,##0_-;_-* &quot;-&quot;??_-;_-@_-"/>
      <fill>
        <patternFill patternType="solid">
          <fgColor indexed="64"/>
          <bgColor rgb="FFFDF5E5"/>
        </patternFill>
      </fill>
      <border diagonalUp="0" diagonalDown="0" outline="0">
        <left/>
        <right style="thin">
          <color indexed="64"/>
        </right>
        <top/>
        <bottom/>
      </border>
    </dxf>
    <dxf>
      <font>
        <strike val="0"/>
        <outline val="0"/>
        <shadow val="0"/>
        <name val="Calibri"/>
        <family val="2"/>
      </font>
      <numFmt numFmtId="164" formatCode="_-* #,##0_-;\-* #,##0_-;_-* &quot;-&quot;??_-;_-@_-"/>
    </dxf>
    <dxf>
      <font>
        <strike val="0"/>
        <outline val="0"/>
        <shadow val="0"/>
        <name val="Calibri"/>
        <family val="2"/>
      </font>
      <numFmt numFmtId="164" formatCode="_-* #,##0_-;\-* #,##0_-;_-* &quot;-&quot;??_-;_-@_-"/>
    </dxf>
    <dxf>
      <font>
        <strike val="0"/>
        <outline val="0"/>
        <shadow val="0"/>
        <name val="Calibri"/>
        <family val="2"/>
      </font>
      <numFmt numFmtId="164" formatCode="_-* #,##0_-;\-* #,##0_-;_-* &quot;-&quot;??_-;_-@_-"/>
      <border diagonalUp="0" diagonalDown="0">
        <left style="thin">
          <color indexed="64"/>
        </left>
        <right/>
        <top/>
        <bottom/>
        <vertical/>
        <horizontal/>
      </border>
    </dxf>
    <dxf>
      <font>
        <strike val="0"/>
        <outline val="0"/>
        <shadow val="0"/>
        <name val="Calibri"/>
        <family val="2"/>
      </font>
      <numFmt numFmtId="164" formatCode="_-* #,##0_-;\-* #,##0_-;_-* &quot;-&quot;??_-;_-@_-"/>
      <fill>
        <patternFill patternType="solid">
          <fgColor indexed="64"/>
          <bgColor rgb="FFFDF5E5"/>
        </patternFill>
      </fill>
      <border diagonalUp="0" diagonalDown="0" outline="0">
        <left/>
        <right style="thin">
          <color indexed="64"/>
        </right>
        <top/>
        <bottom/>
      </border>
    </dxf>
    <dxf>
      <font>
        <strike val="0"/>
        <outline val="0"/>
        <shadow val="0"/>
        <name val="Calibri"/>
        <family val="2"/>
      </font>
      <numFmt numFmtId="164" formatCode="_-* #,##0_-;\-* #,##0_-;_-* &quot;-&quot;??_-;_-@_-"/>
    </dxf>
    <dxf>
      <font>
        <strike val="0"/>
        <outline val="0"/>
        <shadow val="0"/>
        <name val="Calibri"/>
        <family val="2"/>
      </font>
      <numFmt numFmtId="164" formatCode="_-* #,##0_-;\-* #,##0_-;_-* &quot;-&quot;??_-;_-@_-"/>
    </dxf>
    <dxf>
      <font>
        <strike val="0"/>
        <outline val="0"/>
        <shadow val="0"/>
        <name val="Calibri"/>
        <family val="2"/>
      </font>
      <numFmt numFmtId="164" formatCode="_-* #,##0_-;\-* #,##0_-;_-* &quot;-&quot;??_-;_-@_-"/>
      <border diagonalUp="0" diagonalDown="0">
        <left style="thin">
          <color indexed="64"/>
        </left>
        <right/>
        <top/>
        <bottom/>
        <vertical/>
        <horizontal/>
      </border>
    </dxf>
    <dxf>
      <font>
        <strike val="0"/>
        <outline val="0"/>
        <shadow val="0"/>
        <name val="Calibri"/>
        <family val="2"/>
      </font>
    </dxf>
    <dxf>
      <font>
        <strike val="0"/>
        <outline val="0"/>
        <shadow val="0"/>
        <name val="Calibri"/>
        <family val="2"/>
      </font>
      <numFmt numFmtId="0" formatCode="General"/>
    </dxf>
    <dxf>
      <font>
        <strike val="0"/>
        <outline val="0"/>
        <shadow val="0"/>
        <name val="Calibri"/>
        <family val="2"/>
      </font>
    </dxf>
    <dxf>
      <font>
        <strike val="0"/>
        <outline val="0"/>
        <shadow val="0"/>
        <name val="Calibri"/>
        <family val="2"/>
      </font>
    </dxf>
    <dxf>
      <font>
        <strike val="0"/>
        <outline val="0"/>
        <shadow val="0"/>
        <name val="Calibri"/>
        <family val="2"/>
      </font>
      <fill>
        <patternFill patternType="none">
          <fgColor indexed="64"/>
          <bgColor auto="1"/>
        </patternFill>
      </fill>
    </dxf>
    <dxf>
      <font>
        <strike val="0"/>
        <outline val="0"/>
        <shadow val="0"/>
        <name val="Calibri"/>
        <family val="2"/>
      </font>
      <fill>
        <patternFill patternType="solid">
          <fgColor indexed="64"/>
          <bgColor rgb="FFFDF5E5"/>
        </patternFill>
      </fill>
    </dxf>
    <dxf>
      <font>
        <strike val="0"/>
        <outline val="0"/>
        <shadow val="0"/>
        <name val="Calibri"/>
        <family val="2"/>
      </font>
      <fill>
        <patternFill patternType="solid">
          <fgColor indexed="64"/>
          <bgColor rgb="FFFDF5E5"/>
        </patternFill>
      </fill>
    </dxf>
    <dxf>
      <font>
        <b val="0"/>
        <i val="0"/>
        <strike val="0"/>
        <condense val="0"/>
        <extend val="0"/>
        <outline val="0"/>
        <shadow val="0"/>
        <u val="none"/>
        <vertAlign val="baseline"/>
        <sz val="11"/>
        <color theme="1"/>
        <name val="Calibri"/>
        <family val="2"/>
        <scheme val="minor"/>
      </font>
      <numFmt numFmtId="164" formatCode="_-* #,##0_-;\-* #,##0_-;_-* &quot;-&quot;??_-;_-@_-"/>
      <fill>
        <patternFill patternType="none">
          <fgColor indexed="64"/>
          <bgColor auto="1"/>
        </patternFill>
      </fill>
    </dxf>
    <dxf>
      <font>
        <b val="0"/>
        <i val="0"/>
        <strike val="0"/>
        <condense val="0"/>
        <extend val="0"/>
        <outline val="0"/>
        <shadow val="0"/>
        <u val="none"/>
        <vertAlign val="baseline"/>
        <sz val="11"/>
        <color theme="1"/>
        <name val="Calibri"/>
        <family val="2"/>
        <scheme val="minor"/>
      </font>
      <numFmt numFmtId="164" formatCode="_-* #,##0_-;\-* #,##0_-;_-* &quot;-&quot;??_-;_-@_-"/>
      <fill>
        <patternFill patternType="solid">
          <fgColor indexed="64"/>
          <bgColor rgb="FFFFFF00"/>
        </patternFill>
      </fill>
    </dxf>
    <dxf>
      <font>
        <strike val="0"/>
        <outline val="0"/>
        <shadow val="0"/>
        <name val="Calibri"/>
        <family val="2"/>
      </font>
      <numFmt numFmtId="164" formatCode="_-* #,##0_-;\-* #,##0_-;_-* &quot;-&quot;??_-;_-@_-"/>
    </dxf>
    <dxf>
      <font>
        <strike val="0"/>
        <outline val="0"/>
        <shadow val="0"/>
        <name val="Calibri"/>
        <family val="2"/>
      </font>
      <numFmt numFmtId="164" formatCode="_-* #,##0_-;\-* #,##0_-;_-* &quot;-&quot;??_-;_-@_-"/>
    </dxf>
    <dxf>
      <font>
        <strike val="0"/>
        <outline val="0"/>
        <shadow val="0"/>
        <name val="Calibri"/>
        <family val="2"/>
      </font>
      <numFmt numFmtId="164" formatCode="_-* #,##0_-;\-* #,##0_-;_-* &quot;-&quot;??_-;_-@_-"/>
    </dxf>
    <dxf>
      <font>
        <strike val="0"/>
        <outline val="0"/>
        <shadow val="0"/>
        <name val="Calibri"/>
        <family val="2"/>
      </font>
      <numFmt numFmtId="164" formatCode="_-* #,##0_-;\-* #,##0_-;_-* &quot;-&quot;??_-;_-@_-"/>
    </dxf>
    <dxf>
      <font>
        <strike val="0"/>
        <outline val="0"/>
        <shadow val="0"/>
        <name val="Calibri"/>
        <family val="2"/>
      </font>
      <numFmt numFmtId="164" formatCode="_-* #,##0_-;\-* #,##0_-;_-* &quot;-&quot;??_-;_-@_-"/>
    </dxf>
    <dxf>
      <font>
        <strike val="0"/>
        <outline val="0"/>
        <shadow val="0"/>
        <name val="Calibri"/>
        <family val="2"/>
      </font>
      <numFmt numFmtId="164" formatCode="_-* #,##0_-;\-* #,##0_-;_-* &quot;-&quot;??_-;_-@_-"/>
    </dxf>
    <dxf>
      <font>
        <strike val="0"/>
        <outline val="0"/>
        <shadow val="0"/>
        <name val="Calibri"/>
        <family val="2"/>
      </font>
      <numFmt numFmtId="164" formatCode="_-* #,##0_-;\-* #,##0_-;_-* &quot;-&quot;??_-;_-@_-"/>
    </dxf>
    <dxf>
      <font>
        <strike val="0"/>
        <outline val="0"/>
        <shadow val="0"/>
        <name val="Calibri"/>
        <family val="2"/>
      </font>
      <numFmt numFmtId="164" formatCode="_-* #,##0_-;\-* #,##0_-;_-* &quot;-&quot;??_-;_-@_-"/>
    </dxf>
    <dxf>
      <font>
        <strike val="0"/>
        <outline val="0"/>
        <shadow val="0"/>
        <name val="Calibri"/>
        <family val="2"/>
      </font>
      <numFmt numFmtId="164" formatCode="_-* #,##0_-;\-* #,##0_-;_-* &quot;-&quot;??_-;_-@_-"/>
    </dxf>
    <dxf>
      <font>
        <strike val="0"/>
        <outline val="0"/>
        <shadow val="0"/>
        <name val="Calibri"/>
        <family val="2"/>
      </font>
      <numFmt numFmtId="164" formatCode="_-* #,##0_-;\-* #,##0_-;_-* &quot;-&quot;??_-;_-@_-"/>
    </dxf>
    <dxf>
      <font>
        <strike val="0"/>
        <outline val="0"/>
        <shadow val="0"/>
        <name val="Calibri"/>
        <family val="2"/>
      </font>
      <numFmt numFmtId="164" formatCode="_-* #,##0_-;\-* #,##0_-;_-* &quot;-&quot;??_-;_-@_-"/>
    </dxf>
    <dxf>
      <font>
        <strike val="0"/>
        <outline val="0"/>
        <shadow val="0"/>
        <name val="Calibri"/>
        <family val="2"/>
      </font>
      <numFmt numFmtId="164" formatCode="_-* #,##0_-;\-* #,##0_-;_-* &quot;-&quot;??_-;_-@_-"/>
    </dxf>
    <dxf>
      <font>
        <strike val="0"/>
        <outline val="0"/>
        <shadow val="0"/>
        <name val="Calibri"/>
        <family val="2"/>
      </font>
    </dxf>
    <dxf>
      <font>
        <strike val="0"/>
        <outline val="0"/>
        <shadow val="0"/>
        <name val="Calibri"/>
        <family val="2"/>
      </font>
    </dxf>
    <dxf>
      <font>
        <strike val="0"/>
        <outline val="0"/>
        <shadow val="0"/>
        <name val="Calibri"/>
        <family val="2"/>
      </font>
    </dxf>
    <dxf>
      <font>
        <strike val="0"/>
        <outline val="0"/>
        <shadow val="0"/>
        <name val="Calibri"/>
        <family val="2"/>
      </font>
      <alignment horizontal="general" vertical="bottom" textRotation="0" wrapText="1" indent="0" justifyLastLine="0" shrinkToFit="0" readingOrder="0"/>
    </dxf>
    <dxf>
      <font>
        <strike val="0"/>
        <outline val="0"/>
        <shadow val="0"/>
        <name val="Calibri"/>
        <family val="2"/>
      </font>
      <fill>
        <patternFill patternType="none">
          <fgColor indexed="64"/>
          <bgColor auto="1"/>
        </patternFill>
      </fill>
    </dxf>
    <dxf>
      <font>
        <strike val="0"/>
        <outline val="0"/>
        <shadow val="0"/>
        <name val="Calibri"/>
        <family val="2"/>
      </font>
      <fill>
        <patternFill patternType="solid">
          <fgColor indexed="64"/>
          <bgColor rgb="FFFDF5E5"/>
        </patternFill>
      </fill>
    </dxf>
    <dxf>
      <font>
        <strike val="0"/>
        <outline val="0"/>
        <shadow val="0"/>
        <name val="Calibri"/>
        <family val="2"/>
      </font>
      <fill>
        <patternFill patternType="solid">
          <fgColor indexed="64"/>
          <bgColor rgb="FFFDF5E5"/>
        </patternFill>
      </fill>
    </dxf>
    <dxf>
      <font>
        <b val="0"/>
        <i val="0"/>
        <strike val="0"/>
        <condense val="0"/>
        <extend val="0"/>
        <outline val="0"/>
        <shadow val="0"/>
        <u val="none"/>
        <vertAlign val="baseline"/>
        <sz val="11"/>
        <color theme="1"/>
        <name val="Calibri"/>
        <family val="2"/>
        <scheme val="minor"/>
      </font>
      <numFmt numFmtId="164" formatCode="_-* #,##0_-;\-* #,##0_-;_-* &quot;-&quot;??_-;_-@_-"/>
      <fill>
        <patternFill patternType="none">
          <fgColor indexed="64"/>
          <bgColor auto="1"/>
        </patternFill>
      </fill>
    </dxf>
    <dxf>
      <font>
        <b val="0"/>
        <i val="0"/>
        <strike val="0"/>
        <condense val="0"/>
        <extend val="0"/>
        <outline val="0"/>
        <shadow val="0"/>
        <u val="none"/>
        <vertAlign val="baseline"/>
        <sz val="11"/>
        <color theme="1"/>
        <name val="Calibri"/>
        <family val="2"/>
        <scheme val="minor"/>
      </font>
      <numFmt numFmtId="164" formatCode="_-* #,##0_-;\-* #,##0_-;_-* &quot;-&quot;??_-;_-@_-"/>
      <fill>
        <patternFill patternType="none">
          <fgColor indexed="64"/>
          <bgColor auto="1"/>
        </patternFill>
      </fill>
    </dxf>
    <dxf>
      <font>
        <strike val="0"/>
        <outline val="0"/>
        <shadow val="0"/>
        <name val="Calibri"/>
        <family val="2"/>
      </font>
      <numFmt numFmtId="164" formatCode="_-* #,##0_-;\-* #,##0_-;_-* &quot;-&quot;??_-;_-@_-"/>
      <fill>
        <patternFill patternType="none">
          <fgColor indexed="64"/>
          <bgColor auto="1"/>
        </patternFill>
      </fill>
    </dxf>
    <dxf>
      <font>
        <strike val="0"/>
        <outline val="0"/>
        <shadow val="0"/>
        <name val="Calibri"/>
        <family val="2"/>
      </font>
      <numFmt numFmtId="164" formatCode="_-* #,##0_-;\-* #,##0_-;_-* &quot;-&quot;??_-;_-@_-"/>
      <fill>
        <patternFill patternType="none">
          <fgColor indexed="64"/>
          <bgColor auto="1"/>
        </patternFill>
      </fill>
    </dxf>
    <dxf>
      <font>
        <strike val="0"/>
        <outline val="0"/>
        <shadow val="0"/>
        <name val="Calibri"/>
        <family val="2"/>
      </font>
      <numFmt numFmtId="164" formatCode="_-* #,##0_-;\-* #,##0_-;_-* &quot;-&quot;??_-;_-@_-"/>
      <fill>
        <patternFill patternType="none">
          <fgColor indexed="64"/>
          <bgColor auto="1"/>
        </patternFill>
      </fill>
    </dxf>
    <dxf>
      <font>
        <strike val="0"/>
        <outline val="0"/>
        <shadow val="0"/>
        <name val="Calibri"/>
        <family val="2"/>
      </font>
      <numFmt numFmtId="164" formatCode="_-* #,##0_-;\-* #,##0_-;_-* &quot;-&quot;??_-;_-@_-"/>
      <fill>
        <patternFill patternType="none">
          <fgColor indexed="64"/>
          <bgColor auto="1"/>
        </patternFill>
      </fill>
    </dxf>
    <dxf>
      <font>
        <strike val="0"/>
        <outline val="0"/>
        <shadow val="0"/>
        <name val="Calibri"/>
        <family val="2"/>
      </font>
      <numFmt numFmtId="164" formatCode="_-* #,##0_-;\-* #,##0_-;_-* &quot;-&quot;??_-;_-@_-"/>
      <fill>
        <patternFill patternType="none">
          <fgColor indexed="64"/>
          <bgColor auto="1"/>
        </patternFill>
      </fill>
    </dxf>
    <dxf>
      <font>
        <strike val="0"/>
        <outline val="0"/>
        <shadow val="0"/>
        <name val="Calibri"/>
        <family val="2"/>
      </font>
      <numFmt numFmtId="164" formatCode="_-* #,##0_-;\-* #,##0_-;_-* &quot;-&quot;??_-;_-@_-"/>
      <fill>
        <patternFill patternType="none">
          <fgColor indexed="64"/>
          <bgColor auto="1"/>
        </patternFill>
      </fill>
    </dxf>
    <dxf>
      <font>
        <strike val="0"/>
        <outline val="0"/>
        <shadow val="0"/>
        <name val="Calibri"/>
        <family val="2"/>
      </font>
      <numFmt numFmtId="164" formatCode="_-* #,##0_-;\-* #,##0_-;_-* &quot;-&quot;??_-;_-@_-"/>
      <fill>
        <patternFill patternType="none">
          <fgColor indexed="64"/>
          <bgColor auto="1"/>
        </patternFill>
      </fill>
    </dxf>
    <dxf>
      <font>
        <strike val="0"/>
        <outline val="0"/>
        <shadow val="0"/>
        <name val="Calibri"/>
        <family val="2"/>
      </font>
      <numFmt numFmtId="164" formatCode="_-* #,##0_-;\-* #,##0_-;_-* &quot;-&quot;??_-;_-@_-"/>
      <fill>
        <patternFill patternType="none">
          <fgColor indexed="64"/>
          <bgColor auto="1"/>
        </patternFill>
      </fill>
    </dxf>
    <dxf>
      <font>
        <strike val="0"/>
        <outline val="0"/>
        <shadow val="0"/>
        <name val="Calibri"/>
        <family val="2"/>
      </font>
      <numFmt numFmtId="164" formatCode="_-* #,##0_-;\-* #,##0_-;_-* &quot;-&quot;??_-;_-@_-"/>
      <fill>
        <patternFill patternType="none">
          <fgColor indexed="64"/>
          <bgColor auto="1"/>
        </patternFill>
      </fill>
    </dxf>
    <dxf>
      <font>
        <strike val="0"/>
        <outline val="0"/>
        <shadow val="0"/>
        <name val="Calibri"/>
        <family val="2"/>
      </font>
      <numFmt numFmtId="164" formatCode="_-* #,##0_-;\-* #,##0_-;_-* &quot;-&quot;??_-;_-@_-"/>
      <fill>
        <patternFill patternType="none">
          <fgColor indexed="64"/>
          <bgColor auto="1"/>
        </patternFill>
      </fill>
    </dxf>
    <dxf>
      <font>
        <strike val="0"/>
        <outline val="0"/>
        <shadow val="0"/>
        <name val="Calibri"/>
        <family val="2"/>
      </font>
      <numFmt numFmtId="164" formatCode="_-* #,##0_-;\-* #,##0_-;_-* &quot;-&quot;??_-;_-@_-"/>
      <fill>
        <patternFill patternType="none">
          <fgColor indexed="64"/>
          <bgColor auto="1"/>
        </patternFill>
      </fill>
    </dxf>
    <dxf>
      <font>
        <strike val="0"/>
        <outline val="0"/>
        <shadow val="0"/>
        <name val="Calibri"/>
        <family val="2"/>
      </font>
      <numFmt numFmtId="164" formatCode="_-* #,##0_-;\-* #,##0_-;_-* &quot;-&quot;??_-;_-@_-"/>
      <fill>
        <patternFill patternType="none">
          <fgColor indexed="64"/>
          <bgColor auto="1"/>
        </patternFill>
      </fill>
    </dxf>
    <dxf>
      <font>
        <strike val="0"/>
        <outline val="0"/>
        <shadow val="0"/>
        <name val="Calibri"/>
        <family val="2"/>
      </font>
      <numFmt numFmtId="164" formatCode="_-* #,##0_-;\-* #,##0_-;_-* &quot;-&quot;??_-;_-@_-"/>
      <fill>
        <patternFill patternType="none">
          <fgColor indexed="64"/>
          <bgColor auto="1"/>
        </patternFill>
      </fill>
    </dxf>
    <dxf>
      <font>
        <strike val="0"/>
        <outline val="0"/>
        <shadow val="0"/>
        <name val="Calibri"/>
        <family val="2"/>
      </font>
      <numFmt numFmtId="164" formatCode="_-* #,##0_-;\-* #,##0_-;_-* &quot;-&quot;??_-;_-@_-"/>
      <fill>
        <patternFill patternType="none">
          <fgColor indexed="64"/>
          <bgColor auto="1"/>
        </patternFill>
      </fill>
    </dxf>
    <dxf>
      <font>
        <strike val="0"/>
        <outline val="0"/>
        <shadow val="0"/>
        <name val="Calibri"/>
        <family val="2"/>
      </font>
      <numFmt numFmtId="164" formatCode="_-* #,##0_-;\-* #,##0_-;_-* &quot;-&quot;??_-;_-@_-"/>
      <fill>
        <patternFill patternType="none">
          <fgColor indexed="64"/>
          <bgColor auto="1"/>
        </patternFill>
      </fill>
    </dxf>
    <dxf>
      <font>
        <strike val="0"/>
        <outline val="0"/>
        <shadow val="0"/>
        <name val="Calibri"/>
        <family val="2"/>
      </font>
      <numFmt numFmtId="164" formatCode="_-* #,##0_-;\-* #,##0_-;_-* &quot;-&quot;??_-;_-@_-"/>
      <fill>
        <patternFill patternType="none">
          <fgColor indexed="64"/>
          <bgColor auto="1"/>
        </patternFill>
      </fill>
    </dxf>
    <dxf>
      <font>
        <strike val="0"/>
        <outline val="0"/>
        <shadow val="0"/>
        <name val="Calibri"/>
        <family val="2"/>
      </font>
      <numFmt numFmtId="164" formatCode="_-* #,##0_-;\-* #,##0_-;_-* &quot;-&quot;??_-;_-@_-"/>
      <fill>
        <patternFill patternType="none">
          <fgColor indexed="64"/>
          <bgColor auto="1"/>
        </patternFill>
      </fill>
    </dxf>
    <dxf>
      <font>
        <strike val="0"/>
        <outline val="0"/>
        <shadow val="0"/>
        <name val="Calibri"/>
        <family val="2"/>
      </font>
      <numFmt numFmtId="164" formatCode="_-* #,##0_-;\-* #,##0_-;_-* &quot;-&quot;??_-;_-@_-"/>
      <fill>
        <patternFill patternType="none">
          <fgColor indexed="64"/>
          <bgColor auto="1"/>
        </patternFill>
      </fill>
    </dxf>
    <dxf>
      <font>
        <strike val="0"/>
        <outline val="0"/>
        <shadow val="0"/>
        <name val="Calibri"/>
        <family val="2"/>
      </font>
      <fill>
        <patternFill patternType="none">
          <fgColor indexed="64"/>
          <bgColor auto="1"/>
        </patternFill>
      </fill>
    </dxf>
    <dxf>
      <font>
        <strike val="0"/>
        <outline val="0"/>
        <shadow val="0"/>
        <name val="Calibri"/>
        <family val="2"/>
      </font>
    </dxf>
    <dxf>
      <font>
        <strike val="0"/>
        <outline val="0"/>
        <shadow val="0"/>
        <name val="Calibri"/>
        <family val="2"/>
      </font>
    </dxf>
    <dxf>
      <font>
        <strike val="0"/>
        <outline val="0"/>
        <shadow val="0"/>
        <name val="Calibri"/>
        <family val="2"/>
      </font>
      <alignment horizontal="general" vertical="bottom" textRotation="0" wrapText="1" indent="0" justifyLastLine="0" shrinkToFit="0" readingOrder="0"/>
    </dxf>
    <dxf>
      <font>
        <b val="0"/>
        <i val="0"/>
        <strike val="0"/>
        <condense val="0"/>
        <extend val="0"/>
        <outline val="0"/>
        <shadow val="0"/>
        <u val="none"/>
        <vertAlign val="baseline"/>
        <sz val="11"/>
        <color theme="1"/>
        <name val="Calibri"/>
        <family val="2"/>
        <scheme val="minor"/>
      </font>
      <numFmt numFmtId="164" formatCode="_-* #,##0_-;\-* #,##0_-;_-* &quot;-&quot;??_-;_-@_-"/>
      <border diagonalUp="0" diagonalDown="0">
        <left/>
        <right style="thin">
          <color indexed="64"/>
        </right>
        <top/>
        <bottom/>
        <vertical/>
        <horizontal/>
      </border>
    </dxf>
    <dxf>
      <font>
        <strike val="0"/>
        <outline val="0"/>
        <shadow val="0"/>
        <name val="Calibri"/>
        <family val="2"/>
      </font>
      <numFmt numFmtId="165" formatCode="0.0"/>
    </dxf>
    <dxf>
      <font>
        <strike val="0"/>
        <outline val="0"/>
        <shadow val="0"/>
        <name val="Calibri"/>
        <family val="2"/>
      </font>
      <numFmt numFmtId="165" formatCode="0.0"/>
    </dxf>
    <dxf>
      <font>
        <strike val="0"/>
        <outline val="0"/>
        <shadow val="0"/>
        <name val="Calibri"/>
        <family val="2"/>
      </font>
      <numFmt numFmtId="165" formatCode="0.0"/>
      <border diagonalUp="0" diagonalDown="0">
        <left style="thin">
          <color indexed="64"/>
        </left>
        <right/>
        <top/>
        <bottom/>
        <vertical/>
        <horizontal/>
      </border>
    </dxf>
    <dxf>
      <font>
        <strike val="0"/>
        <outline val="0"/>
        <shadow val="0"/>
        <name val="Calibri"/>
        <family val="2"/>
      </font>
      <numFmt numFmtId="164" formatCode="_-* #,##0_-;\-* #,##0_-;_-* &quot;-&quot;??_-;_-@_-"/>
      <border diagonalUp="0" diagonalDown="0">
        <left/>
        <right style="thin">
          <color indexed="64"/>
        </right>
        <top/>
        <bottom/>
        <vertical/>
        <horizontal/>
      </border>
    </dxf>
    <dxf>
      <font>
        <strike val="0"/>
        <outline val="0"/>
        <shadow val="0"/>
        <name val="Calibri"/>
        <family val="2"/>
      </font>
      <numFmt numFmtId="165" formatCode="0.0"/>
    </dxf>
    <dxf>
      <font>
        <strike val="0"/>
        <outline val="0"/>
        <shadow val="0"/>
        <name val="Calibri"/>
        <family val="2"/>
      </font>
      <numFmt numFmtId="165" formatCode="0.0"/>
    </dxf>
    <dxf>
      <font>
        <strike val="0"/>
        <outline val="0"/>
        <shadow val="0"/>
        <name val="Calibri"/>
        <family val="2"/>
      </font>
      <numFmt numFmtId="165" formatCode="0.0"/>
      <border diagonalUp="0" diagonalDown="0">
        <left style="thin">
          <color indexed="64"/>
        </left>
        <right/>
        <top/>
        <bottom/>
        <vertical/>
        <horizontal/>
      </border>
    </dxf>
    <dxf>
      <font>
        <strike val="0"/>
        <outline val="0"/>
        <shadow val="0"/>
        <name val="Calibri"/>
        <family val="2"/>
      </font>
      <numFmt numFmtId="164" formatCode="_-* #,##0_-;\-* #,##0_-;_-* &quot;-&quot;??_-;_-@_-"/>
      <border diagonalUp="0" diagonalDown="0">
        <left/>
        <right style="thin">
          <color indexed="64"/>
        </right>
        <top/>
        <bottom/>
        <vertical/>
        <horizontal/>
      </border>
    </dxf>
    <dxf>
      <font>
        <strike val="0"/>
        <outline val="0"/>
        <shadow val="0"/>
        <name val="Calibri"/>
        <family val="2"/>
      </font>
      <numFmt numFmtId="165" formatCode="0.0"/>
    </dxf>
    <dxf>
      <font>
        <strike val="0"/>
        <outline val="0"/>
        <shadow val="0"/>
        <name val="Calibri"/>
        <family val="2"/>
      </font>
      <numFmt numFmtId="165" formatCode="0.0"/>
    </dxf>
    <dxf>
      <font>
        <strike val="0"/>
        <outline val="0"/>
        <shadow val="0"/>
        <name val="Calibri"/>
        <family val="2"/>
      </font>
      <numFmt numFmtId="165" formatCode="0.0"/>
      <border diagonalUp="0" diagonalDown="0">
        <left style="thin">
          <color indexed="64"/>
        </left>
        <right/>
        <top/>
        <bottom/>
        <vertical/>
        <horizontal/>
      </border>
    </dxf>
    <dxf>
      <font>
        <strike val="0"/>
        <outline val="0"/>
        <shadow val="0"/>
        <name val="Calibri"/>
        <family val="2"/>
      </font>
      <numFmt numFmtId="165" formatCode="0.0"/>
      <border diagonalUp="0" diagonalDown="0">
        <left/>
        <right style="thin">
          <color indexed="64"/>
        </right>
        <top/>
        <bottom/>
        <vertical/>
        <horizontal/>
      </border>
    </dxf>
    <dxf>
      <font>
        <strike val="0"/>
        <outline val="0"/>
        <shadow val="0"/>
        <name val="Calibri"/>
        <family val="2"/>
      </font>
      <numFmt numFmtId="165" formatCode="0.0"/>
    </dxf>
    <dxf>
      <font>
        <strike val="0"/>
        <outline val="0"/>
        <shadow val="0"/>
        <name val="Calibri"/>
        <family val="2"/>
      </font>
      <numFmt numFmtId="165" formatCode="0.0"/>
      <border diagonalUp="0" diagonalDown="0">
        <left style="thin">
          <color indexed="64"/>
        </left>
        <right/>
        <top/>
        <bottom/>
        <vertical/>
        <horizontal/>
      </border>
    </dxf>
    <dxf>
      <font>
        <strike val="0"/>
        <outline val="0"/>
        <shadow val="0"/>
        <name val="Calibri"/>
        <family val="2"/>
      </font>
      <border diagonalUp="0" diagonalDown="0">
        <left/>
        <right style="thin">
          <color indexed="64"/>
        </right>
        <top/>
        <bottom/>
        <vertical/>
        <horizontal/>
      </border>
    </dxf>
    <dxf>
      <font>
        <strike val="0"/>
        <outline val="0"/>
        <shadow val="0"/>
        <name val="Calibri"/>
        <family val="2"/>
      </font>
      <numFmt numFmtId="165" formatCode="0.0"/>
      <border diagonalUp="0" diagonalDown="0">
        <left style="thin">
          <color indexed="64"/>
        </left>
        <right/>
        <top/>
        <bottom/>
        <vertical/>
        <horizontal/>
      </border>
    </dxf>
    <dxf>
      <font>
        <strike val="0"/>
        <outline val="0"/>
        <shadow val="0"/>
        <name val="Calibri"/>
        <family val="2"/>
      </font>
      <numFmt numFmtId="165" formatCode="0.0"/>
      <border diagonalUp="0" diagonalDown="0">
        <left/>
        <right style="thin">
          <color indexed="64"/>
        </right>
        <top/>
        <bottom/>
        <vertical/>
        <horizontal/>
      </border>
    </dxf>
    <dxf>
      <font>
        <strike val="0"/>
        <outline val="0"/>
        <shadow val="0"/>
        <name val="Calibri"/>
        <family val="2"/>
      </font>
      <numFmt numFmtId="165" formatCode="0.0"/>
      <border diagonalUp="0" diagonalDown="0">
        <left style="thin">
          <color indexed="64"/>
        </left>
        <right/>
        <top/>
        <bottom/>
        <vertical/>
        <horizontal/>
      </border>
    </dxf>
    <dxf>
      <font>
        <strike val="0"/>
        <outline val="0"/>
        <shadow val="0"/>
        <name val="Calibri"/>
        <family val="2"/>
      </font>
      <numFmt numFmtId="165" formatCode="0.0"/>
      <border diagonalUp="0" diagonalDown="0">
        <left/>
        <right style="thin">
          <color indexed="64"/>
        </right>
        <top/>
        <bottom/>
        <vertical/>
        <horizontal/>
      </border>
    </dxf>
    <dxf>
      <font>
        <strike val="0"/>
        <outline val="0"/>
        <shadow val="0"/>
        <name val="Calibri"/>
        <family val="2"/>
      </font>
      <numFmt numFmtId="165" formatCode="0.0"/>
      <border diagonalUp="0" diagonalDown="0">
        <left style="thin">
          <color indexed="64"/>
        </left>
        <right/>
        <top/>
        <bottom/>
        <vertical/>
        <horizontal/>
      </border>
    </dxf>
    <dxf>
      <font>
        <strike val="0"/>
        <outline val="0"/>
        <shadow val="0"/>
        <name val="Calibri"/>
        <family val="2"/>
      </font>
      <numFmt numFmtId="165" formatCode="0.0"/>
      <border diagonalUp="0" diagonalDown="0">
        <left/>
        <right style="thin">
          <color indexed="64"/>
        </right>
        <top/>
        <bottom/>
        <vertical/>
        <horizontal/>
      </border>
    </dxf>
    <dxf>
      <font>
        <strike val="0"/>
        <outline val="0"/>
        <shadow val="0"/>
        <name val="Calibri"/>
        <family val="2"/>
      </font>
      <numFmt numFmtId="165" formatCode="0.0"/>
      <border diagonalUp="0" diagonalDown="0">
        <left style="thin">
          <color indexed="64"/>
        </left>
        <right/>
        <top/>
        <bottom/>
        <vertical/>
        <horizontal/>
      </border>
    </dxf>
    <dxf>
      <font>
        <strike val="0"/>
        <outline val="0"/>
        <shadow val="0"/>
        <name val="Calibri"/>
        <family val="2"/>
      </font>
      <numFmt numFmtId="165" formatCode="0.0"/>
      <border diagonalUp="0" diagonalDown="0">
        <left/>
        <right style="thin">
          <color indexed="64"/>
        </right>
        <top/>
        <bottom/>
        <vertical/>
        <horizontal/>
      </border>
    </dxf>
    <dxf>
      <font>
        <strike val="0"/>
        <outline val="0"/>
        <shadow val="0"/>
        <name val="Calibri"/>
        <family val="2"/>
      </font>
      <numFmt numFmtId="165" formatCode="0.0"/>
      <border diagonalUp="0" diagonalDown="0">
        <left style="thin">
          <color indexed="64"/>
        </left>
        <right/>
        <top/>
        <bottom/>
        <vertical/>
        <horizontal/>
      </border>
    </dxf>
    <dxf>
      <font>
        <strike val="0"/>
        <outline val="0"/>
        <shadow val="0"/>
        <name val="Calibri"/>
        <family val="2"/>
      </font>
      <numFmt numFmtId="165" formatCode="0.0"/>
      <border diagonalUp="0" diagonalDown="0">
        <left/>
        <right style="thin">
          <color indexed="64"/>
        </right>
        <top/>
        <bottom/>
        <vertical/>
        <horizontal/>
      </border>
    </dxf>
    <dxf>
      <font>
        <strike val="0"/>
        <outline val="0"/>
        <shadow val="0"/>
        <name val="Calibri"/>
        <family val="2"/>
      </font>
      <numFmt numFmtId="165" formatCode="0.0"/>
      <border diagonalUp="0" diagonalDown="0">
        <left style="thin">
          <color indexed="64"/>
        </left>
        <right/>
        <top/>
        <bottom/>
        <vertical/>
        <horizontal/>
      </border>
    </dxf>
    <dxf>
      <font>
        <strike val="0"/>
        <outline val="0"/>
        <shadow val="0"/>
        <name val="Calibri"/>
        <family val="2"/>
      </font>
      <numFmt numFmtId="165" formatCode="0.0"/>
      <border diagonalUp="0" diagonalDown="0">
        <left/>
        <right style="thin">
          <color indexed="64"/>
        </right>
        <top/>
        <bottom/>
        <vertical/>
        <horizontal/>
      </border>
    </dxf>
    <dxf>
      <font>
        <strike val="0"/>
        <outline val="0"/>
        <shadow val="0"/>
        <name val="Calibri"/>
        <family val="2"/>
      </font>
      <numFmt numFmtId="165" formatCode="0.0"/>
      <border diagonalUp="0" diagonalDown="0">
        <left style="thin">
          <color indexed="64"/>
        </left>
        <right/>
        <top/>
        <bottom/>
        <vertical/>
        <horizontal/>
      </border>
    </dxf>
    <dxf>
      <font>
        <strike val="0"/>
        <outline val="0"/>
        <shadow val="0"/>
        <name val="Calibri"/>
        <family val="2"/>
      </font>
      <numFmt numFmtId="165" formatCode="0.0"/>
      <border diagonalUp="0" diagonalDown="0">
        <left/>
        <right style="thin">
          <color indexed="64"/>
        </right>
        <top/>
        <bottom/>
        <vertical/>
        <horizontal/>
      </border>
    </dxf>
    <dxf>
      <font>
        <strike val="0"/>
        <outline val="0"/>
        <shadow val="0"/>
        <name val="Calibri"/>
        <family val="2"/>
      </font>
      <numFmt numFmtId="165" formatCode="0.0"/>
      <border diagonalUp="0" diagonalDown="0">
        <left style="thin">
          <color indexed="64"/>
        </left>
        <right/>
        <top/>
        <bottom/>
        <vertical/>
        <horizontal/>
      </border>
    </dxf>
    <dxf>
      <font>
        <strike val="0"/>
        <outline val="0"/>
        <shadow val="0"/>
        <name val="Calibri"/>
        <family val="2"/>
      </font>
      <numFmt numFmtId="165" formatCode="0.0"/>
      <border diagonalUp="0" diagonalDown="0">
        <left/>
        <right style="thin">
          <color indexed="64"/>
        </right>
        <top/>
        <bottom/>
        <vertical/>
        <horizontal/>
      </border>
    </dxf>
    <dxf>
      <font>
        <strike val="0"/>
        <outline val="0"/>
        <shadow val="0"/>
        <name val="Calibri"/>
        <family val="2"/>
      </font>
      <numFmt numFmtId="165" formatCode="0.0"/>
      <border diagonalUp="0" diagonalDown="0">
        <left style="thin">
          <color indexed="64"/>
        </left>
        <right/>
        <top/>
        <bottom/>
        <vertical/>
        <horizontal/>
      </border>
    </dxf>
    <dxf>
      <font>
        <strike val="0"/>
        <outline val="0"/>
        <shadow val="0"/>
        <name val="Calibri"/>
        <family val="2"/>
      </font>
      <numFmt numFmtId="165" formatCode="0.0"/>
      <border diagonalUp="0" diagonalDown="0">
        <left/>
        <right style="thin">
          <color indexed="64"/>
        </right>
        <top/>
        <bottom/>
        <vertical/>
        <horizontal/>
      </border>
    </dxf>
    <dxf>
      <font>
        <strike val="0"/>
        <outline val="0"/>
        <shadow val="0"/>
        <name val="Calibri"/>
        <family val="2"/>
      </font>
      <numFmt numFmtId="165" formatCode="0.0"/>
      <border diagonalUp="0" diagonalDown="0">
        <left style="thin">
          <color indexed="64"/>
        </left>
        <right/>
        <top/>
        <bottom/>
        <vertical/>
        <horizontal/>
      </border>
    </dxf>
    <dxf>
      <font>
        <strike val="0"/>
        <outline val="0"/>
        <shadow val="0"/>
        <name val="Calibri"/>
        <family val="2"/>
      </font>
      <numFmt numFmtId="165" formatCode="0.0"/>
      <border diagonalUp="0" diagonalDown="0">
        <left/>
        <right style="thin">
          <color indexed="64"/>
        </right>
        <top/>
        <bottom/>
        <vertical/>
        <horizontal/>
      </border>
    </dxf>
    <dxf>
      <font>
        <strike val="0"/>
        <outline val="0"/>
        <shadow val="0"/>
        <name val="Calibri"/>
        <family val="2"/>
      </font>
      <numFmt numFmtId="165" formatCode="0.0"/>
      <border diagonalUp="0" diagonalDown="0">
        <left style="thin">
          <color indexed="64"/>
        </left>
        <right/>
        <top/>
        <bottom/>
        <vertical/>
        <horizontal/>
      </border>
    </dxf>
    <dxf>
      <font>
        <strike val="0"/>
        <outline val="0"/>
        <shadow val="0"/>
        <name val="Calibri"/>
        <family val="2"/>
      </font>
    </dxf>
    <dxf>
      <font>
        <strike val="0"/>
        <outline val="0"/>
        <shadow val="0"/>
        <name val="Calibri"/>
        <family val="2"/>
      </font>
      <border diagonalUp="0" diagonalDown="0">
        <left style="thin">
          <color rgb="FF8EA9DB"/>
        </left>
        <right/>
        <vertical/>
      </border>
    </dxf>
    <dxf>
      <font>
        <strike val="0"/>
        <outline val="0"/>
        <shadow val="0"/>
        <name val="Calibri"/>
        <family val="2"/>
      </font>
    </dxf>
    <dxf>
      <font>
        <strike val="0"/>
        <outline val="0"/>
        <shadow val="0"/>
        <u val="none"/>
        <sz val="11"/>
        <color theme="0"/>
        <name val="Calibri"/>
        <family val="2"/>
        <scheme val="minor"/>
      </font>
      <fill>
        <patternFill>
          <bgColor rgb="FF4472C4"/>
        </patternFill>
      </fill>
    </dxf>
    <dxf>
      <font>
        <b val="0"/>
        <i val="0"/>
        <strike val="0"/>
        <condense val="0"/>
        <extend val="0"/>
        <outline val="0"/>
        <shadow val="0"/>
        <u val="none"/>
        <vertAlign val="baseline"/>
        <sz val="11"/>
        <color theme="1"/>
        <name val="Calibri"/>
        <family val="2"/>
        <scheme val="minor"/>
      </font>
      <numFmt numFmtId="164" formatCode="_-* #,##0_-;\-* #,##0_-;_-* &quot;-&quot;??_-;_-@_-"/>
      <fill>
        <patternFill patternType="none">
          <fgColor indexed="64"/>
          <bgColor auto="1"/>
        </patternFill>
      </fill>
      <border diagonalUp="0" diagonalDown="0">
        <left/>
        <right style="thin">
          <color indexed="64"/>
        </right>
        <top/>
        <bottom/>
        <vertical/>
        <horizontal/>
      </border>
    </dxf>
    <dxf>
      <font>
        <strike val="0"/>
        <outline val="0"/>
        <shadow val="0"/>
        <name val="Calibri"/>
        <family val="2"/>
      </font>
      <numFmt numFmtId="165" formatCode="0.0"/>
      <fill>
        <patternFill patternType="none">
          <fgColor indexed="64"/>
          <bgColor auto="1"/>
        </patternFill>
      </fill>
    </dxf>
    <dxf>
      <font>
        <strike val="0"/>
        <outline val="0"/>
        <shadow val="0"/>
        <name val="Calibri"/>
        <family val="2"/>
      </font>
      <numFmt numFmtId="165" formatCode="0.0"/>
      <fill>
        <patternFill patternType="none">
          <fgColor indexed="64"/>
          <bgColor auto="1"/>
        </patternFill>
      </fill>
    </dxf>
    <dxf>
      <font>
        <strike val="0"/>
        <outline val="0"/>
        <shadow val="0"/>
        <name val="Calibri"/>
        <family val="2"/>
      </font>
      <numFmt numFmtId="165" formatCode="0.0"/>
      <fill>
        <patternFill patternType="none">
          <fgColor indexed="64"/>
          <bgColor auto="1"/>
        </patternFill>
      </fill>
      <border diagonalUp="0" diagonalDown="0">
        <left style="thin">
          <color indexed="64"/>
        </left>
        <right/>
        <top/>
        <bottom/>
        <vertical/>
        <horizontal/>
      </border>
    </dxf>
    <dxf>
      <font>
        <strike val="0"/>
        <outline val="0"/>
        <shadow val="0"/>
        <name val="Calibri"/>
        <family val="2"/>
      </font>
      <numFmt numFmtId="164" formatCode="_-* #,##0_-;\-* #,##0_-;_-* &quot;-&quot;??_-;_-@_-"/>
      <border diagonalUp="0" diagonalDown="0">
        <left/>
        <right style="thin">
          <color indexed="64"/>
        </right>
        <top/>
        <bottom/>
        <vertical/>
        <horizontal/>
      </border>
    </dxf>
    <dxf>
      <font>
        <strike val="0"/>
        <outline val="0"/>
        <shadow val="0"/>
        <name val="Calibri"/>
        <family val="2"/>
      </font>
      <numFmt numFmtId="165" formatCode="0.0"/>
    </dxf>
    <dxf>
      <font>
        <strike val="0"/>
        <outline val="0"/>
        <shadow val="0"/>
        <name val="Calibri"/>
        <family val="2"/>
      </font>
      <numFmt numFmtId="165" formatCode="0.0"/>
    </dxf>
    <dxf>
      <font>
        <strike val="0"/>
        <outline val="0"/>
        <shadow val="0"/>
        <name val="Calibri"/>
        <family val="2"/>
      </font>
      <numFmt numFmtId="165" formatCode="0.0"/>
      <border diagonalUp="0" diagonalDown="0">
        <left style="thin">
          <color indexed="64"/>
        </left>
        <right/>
        <top/>
        <bottom/>
        <vertical/>
        <horizontal/>
      </border>
    </dxf>
    <dxf>
      <font>
        <strike val="0"/>
        <outline val="0"/>
        <shadow val="0"/>
        <name val="Calibri"/>
        <family val="2"/>
      </font>
      <numFmt numFmtId="164" formatCode="_-* #,##0_-;\-* #,##0_-;_-* &quot;-&quot;??_-;_-@_-"/>
      <border diagonalUp="0" diagonalDown="0">
        <left/>
        <right style="thin">
          <color indexed="64"/>
        </right>
        <top/>
        <bottom/>
        <vertical/>
        <horizontal/>
      </border>
    </dxf>
    <dxf>
      <font>
        <strike val="0"/>
        <outline val="0"/>
        <shadow val="0"/>
        <name val="Calibri"/>
        <family val="2"/>
      </font>
      <numFmt numFmtId="165" formatCode="0.0"/>
    </dxf>
    <dxf>
      <font>
        <strike val="0"/>
        <outline val="0"/>
        <shadow val="0"/>
        <name val="Calibri"/>
        <family val="2"/>
      </font>
      <numFmt numFmtId="165" formatCode="0.0"/>
    </dxf>
    <dxf>
      <font>
        <strike val="0"/>
        <outline val="0"/>
        <shadow val="0"/>
        <name val="Calibri"/>
        <family val="2"/>
      </font>
      <numFmt numFmtId="165" formatCode="0.0"/>
      <border diagonalUp="0" diagonalDown="0">
        <left style="thin">
          <color indexed="64"/>
        </left>
        <right/>
        <top/>
        <bottom/>
        <vertical/>
        <horizontal/>
      </border>
    </dxf>
    <dxf>
      <font>
        <strike val="0"/>
        <outline val="0"/>
        <shadow val="0"/>
        <name val="Calibri"/>
        <family val="2"/>
      </font>
      <numFmt numFmtId="165" formatCode="0.0"/>
      <border diagonalUp="0" diagonalDown="0">
        <left/>
        <right style="thin">
          <color indexed="64"/>
        </right>
        <top/>
        <bottom/>
        <vertical/>
        <horizontal/>
      </border>
    </dxf>
    <dxf>
      <font>
        <strike val="0"/>
        <outline val="0"/>
        <shadow val="0"/>
        <name val="Calibri"/>
        <family val="2"/>
      </font>
      <numFmt numFmtId="165" formatCode="0.0"/>
    </dxf>
    <dxf>
      <font>
        <strike val="0"/>
        <outline val="0"/>
        <shadow val="0"/>
        <name val="Calibri"/>
        <family val="2"/>
      </font>
      <numFmt numFmtId="165" formatCode="0.0"/>
      <border diagonalUp="0" diagonalDown="0">
        <left style="thin">
          <color indexed="64"/>
        </left>
        <right/>
        <top/>
        <bottom/>
        <vertical/>
        <horizontal/>
      </border>
    </dxf>
    <dxf>
      <font>
        <strike val="0"/>
        <outline val="0"/>
        <shadow val="0"/>
        <name val="Calibri"/>
        <family val="2"/>
      </font>
      <border diagonalUp="0" diagonalDown="0">
        <left/>
        <right style="thin">
          <color indexed="64"/>
        </right>
        <top/>
        <bottom/>
        <vertical/>
        <horizontal/>
      </border>
    </dxf>
    <dxf>
      <font>
        <strike val="0"/>
        <outline val="0"/>
        <shadow val="0"/>
        <name val="Calibri"/>
        <family val="2"/>
      </font>
      <numFmt numFmtId="165" formatCode="0.0"/>
      <border diagonalUp="0" diagonalDown="0">
        <left style="thin">
          <color indexed="64"/>
        </left>
        <right/>
        <top/>
        <bottom/>
        <vertical/>
        <horizontal/>
      </border>
    </dxf>
    <dxf>
      <font>
        <strike val="0"/>
        <outline val="0"/>
        <shadow val="0"/>
        <name val="Calibri"/>
        <family val="2"/>
      </font>
      <numFmt numFmtId="165" formatCode="0.0"/>
      <border diagonalUp="0" diagonalDown="0">
        <left/>
        <right style="thin">
          <color indexed="64"/>
        </right>
        <top/>
        <bottom/>
        <vertical/>
        <horizontal/>
      </border>
    </dxf>
    <dxf>
      <font>
        <strike val="0"/>
        <outline val="0"/>
        <shadow val="0"/>
        <name val="Calibri"/>
        <family val="2"/>
      </font>
      <numFmt numFmtId="165" formatCode="0.0"/>
      <border diagonalUp="0" diagonalDown="0">
        <left style="thin">
          <color indexed="64"/>
        </left>
        <right/>
        <top/>
        <bottom/>
        <vertical/>
        <horizontal/>
      </border>
    </dxf>
    <dxf>
      <font>
        <strike val="0"/>
        <outline val="0"/>
        <shadow val="0"/>
        <name val="Calibri"/>
        <family val="2"/>
      </font>
      <numFmt numFmtId="165" formatCode="0.0"/>
      <border diagonalUp="0" diagonalDown="0">
        <left/>
        <right style="thin">
          <color indexed="64"/>
        </right>
        <top/>
        <bottom/>
        <vertical/>
        <horizontal/>
      </border>
    </dxf>
    <dxf>
      <font>
        <strike val="0"/>
        <outline val="0"/>
        <shadow val="0"/>
        <name val="Calibri"/>
        <family val="2"/>
      </font>
      <numFmt numFmtId="165" formatCode="0.0"/>
      <border diagonalUp="0" diagonalDown="0">
        <left style="thin">
          <color indexed="64"/>
        </left>
        <right/>
        <top/>
        <bottom/>
        <vertical/>
        <horizontal/>
      </border>
    </dxf>
    <dxf>
      <font>
        <strike val="0"/>
        <outline val="0"/>
        <shadow val="0"/>
        <name val="Calibri"/>
        <family val="2"/>
      </font>
      <numFmt numFmtId="165" formatCode="0.0"/>
      <border diagonalUp="0" diagonalDown="0">
        <left/>
        <right style="thin">
          <color indexed="64"/>
        </right>
        <top/>
        <bottom/>
        <vertical/>
        <horizontal/>
      </border>
    </dxf>
    <dxf>
      <font>
        <strike val="0"/>
        <outline val="0"/>
        <shadow val="0"/>
        <name val="Calibri"/>
        <family val="2"/>
      </font>
      <numFmt numFmtId="165" formatCode="0.0"/>
      <border diagonalUp="0" diagonalDown="0">
        <left style="thin">
          <color indexed="64"/>
        </left>
        <right/>
        <top/>
        <bottom/>
        <vertical/>
        <horizontal/>
      </border>
    </dxf>
    <dxf>
      <font>
        <strike val="0"/>
        <outline val="0"/>
        <shadow val="0"/>
        <name val="Calibri"/>
        <family val="2"/>
      </font>
      <numFmt numFmtId="165" formatCode="0.0"/>
      <border diagonalUp="0" diagonalDown="0">
        <left/>
        <right style="thin">
          <color indexed="64"/>
        </right>
        <top/>
        <bottom/>
        <vertical/>
        <horizontal/>
      </border>
    </dxf>
    <dxf>
      <font>
        <strike val="0"/>
        <outline val="0"/>
        <shadow val="0"/>
        <name val="Calibri"/>
        <family val="2"/>
      </font>
      <numFmt numFmtId="165" formatCode="0.0"/>
      <border diagonalUp="0" diagonalDown="0">
        <left style="thin">
          <color indexed="64"/>
        </left>
        <right/>
        <top/>
        <bottom/>
        <vertical/>
        <horizontal/>
      </border>
    </dxf>
    <dxf>
      <font>
        <strike val="0"/>
        <outline val="0"/>
        <shadow val="0"/>
        <name val="Calibri"/>
        <family val="2"/>
      </font>
      <numFmt numFmtId="165" formatCode="0.0"/>
      <border diagonalUp="0" diagonalDown="0">
        <left/>
        <right style="thin">
          <color indexed="64"/>
        </right>
        <top/>
        <bottom/>
        <vertical/>
        <horizontal/>
      </border>
    </dxf>
    <dxf>
      <font>
        <strike val="0"/>
        <outline val="0"/>
        <shadow val="0"/>
        <name val="Calibri"/>
        <family val="2"/>
      </font>
      <numFmt numFmtId="165" formatCode="0.0"/>
      <border diagonalUp="0" diagonalDown="0">
        <left style="thin">
          <color indexed="64"/>
        </left>
        <right/>
        <top/>
        <bottom/>
        <vertical/>
        <horizontal/>
      </border>
    </dxf>
    <dxf>
      <font>
        <strike val="0"/>
        <outline val="0"/>
        <shadow val="0"/>
        <name val="Calibri"/>
        <family val="2"/>
      </font>
      <numFmt numFmtId="165" formatCode="0.0"/>
      <border diagonalUp="0" diagonalDown="0">
        <left/>
        <right style="thin">
          <color indexed="64"/>
        </right>
        <top/>
        <bottom/>
        <vertical/>
        <horizontal/>
      </border>
    </dxf>
    <dxf>
      <font>
        <strike val="0"/>
        <outline val="0"/>
        <shadow val="0"/>
        <name val="Calibri"/>
        <family val="2"/>
      </font>
      <numFmt numFmtId="165" formatCode="0.0"/>
      <border diagonalUp="0" diagonalDown="0">
        <left style="thin">
          <color indexed="64"/>
        </left>
        <right/>
        <top/>
        <bottom/>
        <vertical/>
        <horizontal/>
      </border>
    </dxf>
    <dxf>
      <font>
        <strike val="0"/>
        <outline val="0"/>
        <shadow val="0"/>
        <name val="Calibri"/>
        <family val="2"/>
      </font>
      <numFmt numFmtId="165" formatCode="0.0"/>
      <border diagonalUp="0" diagonalDown="0">
        <left/>
        <right style="thin">
          <color indexed="64"/>
        </right>
        <top/>
        <bottom/>
        <vertical/>
        <horizontal/>
      </border>
    </dxf>
    <dxf>
      <font>
        <strike val="0"/>
        <outline val="0"/>
        <shadow val="0"/>
        <name val="Calibri"/>
        <family val="2"/>
      </font>
      <numFmt numFmtId="165" formatCode="0.0"/>
      <border diagonalUp="0" diagonalDown="0">
        <left style="thin">
          <color indexed="64"/>
        </left>
        <right/>
        <top/>
        <bottom/>
        <vertical/>
        <horizontal/>
      </border>
    </dxf>
    <dxf>
      <font>
        <strike val="0"/>
        <outline val="0"/>
        <shadow val="0"/>
        <name val="Calibri"/>
        <family val="2"/>
      </font>
      <numFmt numFmtId="165" formatCode="0.0"/>
      <border diagonalUp="0" diagonalDown="0">
        <left/>
        <right style="thin">
          <color indexed="64"/>
        </right>
        <top/>
        <bottom/>
        <vertical/>
        <horizontal/>
      </border>
    </dxf>
    <dxf>
      <font>
        <strike val="0"/>
        <outline val="0"/>
        <shadow val="0"/>
        <name val="Calibri"/>
        <family val="2"/>
      </font>
      <numFmt numFmtId="165" formatCode="0.0"/>
      <border diagonalUp="0" diagonalDown="0">
        <left style="thin">
          <color indexed="64"/>
        </left>
        <right/>
        <top/>
        <bottom/>
        <vertical/>
        <horizontal/>
      </border>
    </dxf>
    <dxf>
      <font>
        <strike val="0"/>
        <outline val="0"/>
        <shadow val="0"/>
        <name val="Calibri"/>
        <family val="2"/>
      </font>
      <numFmt numFmtId="165" formatCode="0.0"/>
      <border diagonalUp="0" diagonalDown="0">
        <left/>
        <right style="thin">
          <color indexed="64"/>
        </right>
        <top/>
        <bottom/>
        <vertical/>
        <horizontal/>
      </border>
    </dxf>
    <dxf>
      <font>
        <strike val="0"/>
        <outline val="0"/>
        <shadow val="0"/>
        <name val="Calibri"/>
        <family val="2"/>
      </font>
      <numFmt numFmtId="165" formatCode="0.0"/>
      <border diagonalUp="0" diagonalDown="0">
        <left style="thin">
          <color indexed="64"/>
        </left>
        <right/>
        <top/>
        <bottom/>
        <vertical/>
        <horizontal/>
      </border>
    </dxf>
    <dxf>
      <font>
        <strike val="0"/>
        <outline val="0"/>
        <shadow val="0"/>
        <name val="Calibri"/>
        <family val="2"/>
      </font>
      <numFmt numFmtId="165" formatCode="0.0"/>
      <border diagonalUp="0" diagonalDown="0">
        <left/>
        <right style="thin">
          <color indexed="64"/>
        </right>
        <top/>
        <bottom/>
        <vertical/>
        <horizontal/>
      </border>
    </dxf>
    <dxf>
      <font>
        <strike val="0"/>
        <outline val="0"/>
        <shadow val="0"/>
        <name val="Calibri"/>
        <family val="2"/>
      </font>
      <numFmt numFmtId="165" formatCode="0.0"/>
      <border diagonalUp="0" diagonalDown="0">
        <left style="thin">
          <color indexed="64"/>
        </left>
        <right/>
        <top/>
        <bottom/>
        <vertical/>
        <horizontal/>
      </border>
    </dxf>
    <dxf>
      <font>
        <strike val="0"/>
        <outline val="0"/>
        <shadow val="0"/>
        <name val="Calibri"/>
        <family val="2"/>
      </font>
    </dxf>
    <dxf>
      <font>
        <strike val="0"/>
        <outline val="0"/>
        <shadow val="0"/>
        <name val="Calibri"/>
        <family val="2"/>
      </font>
      <border diagonalUp="0" diagonalDown="0">
        <left style="thin">
          <color rgb="FF8EA9DB"/>
        </left>
        <right/>
        <vertical/>
      </border>
    </dxf>
    <dxf>
      <border diagonalUp="0" diagonalDown="0">
        <left style="thin">
          <color theme="3" tint="-0.249977111117893"/>
        </left>
        <right style="thin">
          <color theme="3" tint="-0.249977111117893"/>
        </right>
        <top style="thin">
          <color theme="3" tint="-0.249977111117893"/>
        </top>
        <bottom style="thin">
          <color theme="3" tint="-0.249977111117893"/>
        </bottom>
      </border>
    </dxf>
    <dxf>
      <font>
        <strike val="0"/>
        <outline val="0"/>
        <shadow val="0"/>
        <name val="Calibri"/>
        <family val="2"/>
      </font>
    </dxf>
    <dxf>
      <font>
        <strike val="0"/>
        <outline val="0"/>
        <shadow val="0"/>
        <u val="none"/>
        <sz val="11"/>
        <color theme="0"/>
        <name val="Calibri"/>
        <family val="2"/>
        <scheme val="minor"/>
      </font>
    </dxf>
    <dxf>
      <font>
        <b val="0"/>
        <i val="0"/>
        <strike val="0"/>
        <condense val="0"/>
        <extend val="0"/>
        <outline val="0"/>
        <shadow val="0"/>
        <u val="none"/>
        <vertAlign val="baseline"/>
        <sz val="11"/>
        <color theme="1"/>
        <name val="Calibri"/>
        <family val="2"/>
        <scheme val="minor"/>
      </font>
      <numFmt numFmtId="164" formatCode="_-* #,##0_-;\-* #,##0_-;_-* &quot;-&quot;??_-;_-@_-"/>
      <fill>
        <patternFill patternType="none">
          <fgColor indexed="64"/>
          <bgColor auto="1"/>
        </patternFill>
      </fill>
      <border diagonalUp="0" diagonalDown="0">
        <left/>
        <right style="thin">
          <color indexed="64"/>
        </right>
        <top/>
        <bottom/>
        <vertical/>
        <horizontal/>
      </border>
    </dxf>
    <dxf>
      <font>
        <strike val="0"/>
        <outline val="0"/>
        <shadow val="0"/>
        <name val="Calibri"/>
        <family val="2"/>
      </font>
      <numFmt numFmtId="165" formatCode="0.0"/>
      <fill>
        <patternFill patternType="none">
          <fgColor indexed="64"/>
          <bgColor auto="1"/>
        </patternFill>
      </fill>
    </dxf>
    <dxf>
      <font>
        <strike val="0"/>
        <outline val="0"/>
        <shadow val="0"/>
        <name val="Calibri"/>
        <family val="2"/>
      </font>
      <numFmt numFmtId="165" formatCode="0.0"/>
      <fill>
        <patternFill patternType="none">
          <fgColor indexed="64"/>
          <bgColor auto="1"/>
        </patternFill>
      </fill>
    </dxf>
    <dxf>
      <font>
        <strike val="0"/>
        <outline val="0"/>
        <shadow val="0"/>
        <name val="Calibri"/>
        <family val="2"/>
      </font>
      <numFmt numFmtId="165" formatCode="0.0"/>
      <fill>
        <patternFill patternType="none">
          <fgColor indexed="64"/>
          <bgColor auto="1"/>
        </patternFill>
      </fill>
      <border diagonalUp="0" diagonalDown="0">
        <left style="thin">
          <color indexed="64"/>
        </left>
        <right/>
        <top/>
        <bottom/>
        <vertical/>
        <horizontal/>
      </border>
    </dxf>
    <dxf>
      <font>
        <strike val="0"/>
        <outline val="0"/>
        <shadow val="0"/>
        <name val="Calibri"/>
        <family val="2"/>
      </font>
      <numFmt numFmtId="164" formatCode="_-* #,##0_-;\-* #,##0_-;_-* &quot;-&quot;??_-;_-@_-"/>
      <border diagonalUp="0" diagonalDown="0">
        <left/>
        <right style="thin">
          <color indexed="64"/>
        </right>
        <top/>
        <bottom/>
        <vertical/>
        <horizontal/>
      </border>
    </dxf>
    <dxf>
      <font>
        <strike val="0"/>
        <outline val="0"/>
        <shadow val="0"/>
        <name val="Calibri"/>
        <family val="2"/>
      </font>
      <numFmt numFmtId="165" formatCode="0.0"/>
    </dxf>
    <dxf>
      <font>
        <strike val="0"/>
        <outline val="0"/>
        <shadow val="0"/>
        <name val="Calibri"/>
        <family val="2"/>
      </font>
      <numFmt numFmtId="165" formatCode="0.0"/>
    </dxf>
    <dxf>
      <font>
        <strike val="0"/>
        <outline val="0"/>
        <shadow val="0"/>
        <name val="Calibri"/>
        <family val="2"/>
      </font>
      <numFmt numFmtId="165" formatCode="0.0"/>
      <border diagonalUp="0" diagonalDown="0">
        <left style="thin">
          <color indexed="64"/>
        </left>
        <right/>
        <top/>
        <bottom/>
        <vertical/>
        <horizontal/>
      </border>
    </dxf>
    <dxf>
      <font>
        <strike val="0"/>
        <outline val="0"/>
        <shadow val="0"/>
        <name val="Calibri"/>
        <family val="2"/>
      </font>
      <numFmt numFmtId="164" formatCode="_-* #,##0_-;\-* #,##0_-;_-* &quot;-&quot;??_-;_-@_-"/>
      <border diagonalUp="0" diagonalDown="0">
        <left/>
        <right style="thin">
          <color indexed="64"/>
        </right>
        <top/>
        <bottom/>
        <vertical/>
        <horizontal/>
      </border>
    </dxf>
    <dxf>
      <font>
        <strike val="0"/>
        <outline val="0"/>
        <shadow val="0"/>
        <name val="Calibri"/>
        <family val="2"/>
      </font>
      <numFmt numFmtId="165" formatCode="0.0"/>
    </dxf>
    <dxf>
      <font>
        <strike val="0"/>
        <outline val="0"/>
        <shadow val="0"/>
        <name val="Calibri"/>
        <family val="2"/>
      </font>
      <numFmt numFmtId="165" formatCode="0.0"/>
    </dxf>
    <dxf>
      <font>
        <strike val="0"/>
        <outline val="0"/>
        <shadow val="0"/>
        <name val="Calibri"/>
        <family val="2"/>
      </font>
      <numFmt numFmtId="165" formatCode="0.0"/>
      <border diagonalUp="0" diagonalDown="0">
        <left style="thin">
          <color indexed="64"/>
        </left>
        <right/>
        <top/>
        <bottom/>
        <vertical/>
        <horizontal/>
      </border>
    </dxf>
    <dxf>
      <font>
        <strike val="0"/>
        <outline val="0"/>
        <shadow val="0"/>
        <name val="Calibri"/>
        <family val="2"/>
      </font>
      <numFmt numFmtId="165" formatCode="0.0"/>
      <border diagonalUp="0" diagonalDown="0">
        <left/>
        <right style="thin">
          <color indexed="64"/>
        </right>
        <top/>
        <bottom/>
        <vertical/>
        <horizontal/>
      </border>
    </dxf>
    <dxf>
      <font>
        <strike val="0"/>
        <outline val="0"/>
        <shadow val="0"/>
        <name val="Calibri"/>
        <family val="2"/>
      </font>
      <numFmt numFmtId="165" formatCode="0.0"/>
    </dxf>
    <dxf>
      <font>
        <strike val="0"/>
        <outline val="0"/>
        <shadow val="0"/>
        <name val="Calibri"/>
        <family val="2"/>
      </font>
      <numFmt numFmtId="165" formatCode="0.0"/>
      <border diagonalUp="0" diagonalDown="0">
        <left style="thin">
          <color indexed="64"/>
        </left>
        <right/>
        <top/>
        <bottom/>
        <vertical/>
        <horizontal/>
      </border>
    </dxf>
    <dxf>
      <font>
        <strike val="0"/>
        <outline val="0"/>
        <shadow val="0"/>
        <name val="Calibri"/>
        <family val="2"/>
      </font>
      <border diagonalUp="0" diagonalDown="0">
        <left/>
        <right style="thin">
          <color indexed="64"/>
        </right>
        <top/>
        <bottom/>
        <vertical/>
        <horizontal/>
      </border>
    </dxf>
    <dxf>
      <font>
        <strike val="0"/>
        <outline val="0"/>
        <shadow val="0"/>
        <name val="Calibri"/>
        <family val="2"/>
      </font>
      <numFmt numFmtId="165" formatCode="0.0"/>
      <border diagonalUp="0" diagonalDown="0">
        <left style="thin">
          <color indexed="64"/>
        </left>
        <right/>
        <top/>
        <bottom/>
        <vertical/>
        <horizontal/>
      </border>
    </dxf>
    <dxf>
      <font>
        <strike val="0"/>
        <outline val="0"/>
        <shadow val="0"/>
        <name val="Calibri"/>
        <family val="2"/>
      </font>
      <numFmt numFmtId="165" formatCode="0.0"/>
      <border diagonalUp="0" diagonalDown="0">
        <left/>
        <right style="thin">
          <color indexed="64"/>
        </right>
        <top/>
        <bottom/>
        <vertical/>
        <horizontal/>
      </border>
    </dxf>
    <dxf>
      <font>
        <strike val="0"/>
        <outline val="0"/>
        <shadow val="0"/>
        <name val="Calibri"/>
        <family val="2"/>
      </font>
      <numFmt numFmtId="165" formatCode="0.0"/>
      <border diagonalUp="0" diagonalDown="0">
        <left style="thin">
          <color indexed="64"/>
        </left>
        <right/>
        <top/>
        <bottom/>
        <vertical/>
        <horizontal/>
      </border>
    </dxf>
    <dxf>
      <font>
        <strike val="0"/>
        <outline val="0"/>
        <shadow val="0"/>
        <name val="Calibri"/>
        <family val="2"/>
      </font>
      <numFmt numFmtId="165" formatCode="0.0"/>
      <border diagonalUp="0" diagonalDown="0">
        <left/>
        <right style="thin">
          <color indexed="64"/>
        </right>
        <top/>
        <bottom/>
        <vertical/>
        <horizontal/>
      </border>
    </dxf>
    <dxf>
      <font>
        <strike val="0"/>
        <outline val="0"/>
        <shadow val="0"/>
        <name val="Calibri"/>
        <family val="2"/>
      </font>
      <numFmt numFmtId="165" formatCode="0.0"/>
      <border diagonalUp="0" diagonalDown="0">
        <left style="thin">
          <color indexed="64"/>
        </left>
        <right/>
        <top/>
        <bottom/>
        <vertical/>
        <horizontal/>
      </border>
    </dxf>
    <dxf>
      <font>
        <strike val="0"/>
        <outline val="0"/>
        <shadow val="0"/>
        <name val="Calibri"/>
        <family val="2"/>
      </font>
      <numFmt numFmtId="165" formatCode="0.0"/>
      <border diagonalUp="0" diagonalDown="0">
        <left/>
        <right style="thin">
          <color indexed="64"/>
        </right>
        <top/>
        <bottom/>
        <vertical/>
        <horizontal/>
      </border>
    </dxf>
    <dxf>
      <font>
        <strike val="0"/>
        <outline val="0"/>
        <shadow val="0"/>
        <name val="Calibri"/>
        <family val="2"/>
      </font>
      <numFmt numFmtId="165" formatCode="0.0"/>
      <border diagonalUp="0" diagonalDown="0">
        <left style="thin">
          <color indexed="64"/>
        </left>
        <right/>
        <top/>
        <bottom/>
        <vertical/>
        <horizontal/>
      </border>
    </dxf>
    <dxf>
      <font>
        <strike val="0"/>
        <outline val="0"/>
        <shadow val="0"/>
        <name val="Calibri"/>
        <family val="2"/>
      </font>
      <numFmt numFmtId="165" formatCode="0.0"/>
      <border diagonalUp="0" diagonalDown="0">
        <left/>
        <right style="thin">
          <color indexed="64"/>
        </right>
        <top/>
        <bottom/>
        <vertical/>
        <horizontal/>
      </border>
    </dxf>
    <dxf>
      <font>
        <strike val="0"/>
        <outline val="0"/>
        <shadow val="0"/>
        <name val="Calibri"/>
        <family val="2"/>
      </font>
      <numFmt numFmtId="165" formatCode="0.0"/>
      <border diagonalUp="0" diagonalDown="0">
        <left style="thin">
          <color indexed="64"/>
        </left>
        <right/>
        <top/>
        <bottom/>
        <vertical/>
        <horizontal/>
      </border>
    </dxf>
    <dxf>
      <font>
        <strike val="0"/>
        <outline val="0"/>
        <shadow val="0"/>
        <name val="Calibri"/>
        <family val="2"/>
      </font>
      <numFmt numFmtId="165" formatCode="0.0"/>
      <border diagonalUp="0" diagonalDown="0">
        <left/>
        <right style="thin">
          <color indexed="64"/>
        </right>
        <top/>
        <bottom/>
        <vertical/>
        <horizontal/>
      </border>
    </dxf>
    <dxf>
      <font>
        <strike val="0"/>
        <outline val="0"/>
        <shadow val="0"/>
        <name val="Calibri"/>
        <family val="2"/>
      </font>
      <numFmt numFmtId="165" formatCode="0.0"/>
      <border diagonalUp="0" diagonalDown="0">
        <left style="thin">
          <color indexed="64"/>
        </left>
        <right/>
        <top/>
        <bottom/>
        <vertical/>
        <horizontal/>
      </border>
    </dxf>
    <dxf>
      <font>
        <strike val="0"/>
        <outline val="0"/>
        <shadow val="0"/>
        <name val="Calibri"/>
        <family val="2"/>
      </font>
      <numFmt numFmtId="165" formatCode="0.0"/>
      <border diagonalUp="0" diagonalDown="0">
        <left/>
        <right style="thin">
          <color indexed="64"/>
        </right>
        <top/>
        <bottom/>
        <vertical/>
        <horizontal/>
      </border>
    </dxf>
    <dxf>
      <font>
        <strike val="0"/>
        <outline val="0"/>
        <shadow val="0"/>
        <name val="Calibri"/>
        <family val="2"/>
      </font>
      <numFmt numFmtId="165" formatCode="0.0"/>
      <border diagonalUp="0" diagonalDown="0">
        <left style="thin">
          <color indexed="64"/>
        </left>
        <right/>
        <top/>
        <bottom/>
        <vertical/>
        <horizontal/>
      </border>
    </dxf>
    <dxf>
      <font>
        <strike val="0"/>
        <outline val="0"/>
        <shadow val="0"/>
        <name val="Calibri"/>
        <family val="2"/>
      </font>
      <numFmt numFmtId="165" formatCode="0.0"/>
      <border diagonalUp="0" diagonalDown="0">
        <left/>
        <right style="thin">
          <color indexed="64"/>
        </right>
        <top/>
        <bottom/>
        <vertical/>
        <horizontal/>
      </border>
    </dxf>
    <dxf>
      <font>
        <strike val="0"/>
        <outline val="0"/>
        <shadow val="0"/>
        <name val="Calibri"/>
        <family val="2"/>
      </font>
      <numFmt numFmtId="165" formatCode="0.0"/>
      <border diagonalUp="0" diagonalDown="0">
        <left style="thin">
          <color indexed="64"/>
        </left>
        <right/>
        <top/>
        <bottom/>
        <vertical/>
        <horizontal/>
      </border>
    </dxf>
    <dxf>
      <font>
        <strike val="0"/>
        <outline val="0"/>
        <shadow val="0"/>
        <name val="Calibri"/>
        <family val="2"/>
      </font>
      <numFmt numFmtId="165" formatCode="0.0"/>
      <border diagonalUp="0" diagonalDown="0">
        <left/>
        <right style="thin">
          <color indexed="64"/>
        </right>
        <top/>
        <bottom/>
        <vertical/>
        <horizontal/>
      </border>
    </dxf>
    <dxf>
      <font>
        <strike val="0"/>
        <outline val="0"/>
        <shadow val="0"/>
        <name val="Calibri"/>
        <family val="2"/>
      </font>
      <numFmt numFmtId="165" formatCode="0.0"/>
      <border diagonalUp="0" diagonalDown="0">
        <left style="thin">
          <color indexed="64"/>
        </left>
        <right/>
        <top/>
        <bottom/>
        <vertical/>
        <horizontal/>
      </border>
    </dxf>
    <dxf>
      <font>
        <strike val="0"/>
        <outline val="0"/>
        <shadow val="0"/>
        <name val="Calibri"/>
        <family val="2"/>
      </font>
      <numFmt numFmtId="165" formatCode="0.0"/>
      <border diagonalUp="0" diagonalDown="0">
        <left/>
        <right style="thin">
          <color indexed="64"/>
        </right>
        <top/>
        <bottom/>
        <vertical/>
        <horizontal/>
      </border>
    </dxf>
    <dxf>
      <font>
        <strike val="0"/>
        <outline val="0"/>
        <shadow val="0"/>
        <name val="Calibri"/>
        <family val="2"/>
      </font>
      <numFmt numFmtId="165" formatCode="0.0"/>
      <border diagonalUp="0" diagonalDown="0">
        <left style="thin">
          <color indexed="64"/>
        </left>
        <right/>
        <top/>
        <bottom/>
        <vertical/>
        <horizontal/>
      </border>
    </dxf>
    <dxf>
      <font>
        <strike val="0"/>
        <outline val="0"/>
        <shadow val="0"/>
        <name val="Calibri"/>
        <family val="2"/>
      </font>
      <numFmt numFmtId="165" formatCode="0.0"/>
      <border diagonalUp="0" diagonalDown="0">
        <left/>
        <right style="thin">
          <color indexed="64"/>
        </right>
        <top/>
        <bottom/>
        <vertical/>
        <horizontal/>
      </border>
    </dxf>
    <dxf>
      <font>
        <strike val="0"/>
        <outline val="0"/>
        <shadow val="0"/>
        <name val="Calibri"/>
        <family val="2"/>
      </font>
      <numFmt numFmtId="165" formatCode="0.0"/>
      <border diagonalUp="0" diagonalDown="0">
        <left style="thin">
          <color indexed="64"/>
        </left>
        <right/>
        <top/>
        <bottom/>
        <vertical/>
        <horizontal/>
      </border>
    </dxf>
    <dxf>
      <font>
        <strike val="0"/>
        <outline val="0"/>
        <shadow val="0"/>
        <name val="Calibri"/>
        <family val="2"/>
      </font>
    </dxf>
    <dxf>
      <font>
        <strike val="0"/>
        <outline val="0"/>
        <shadow val="0"/>
        <name val="Calibri"/>
        <family val="2"/>
      </font>
      <border diagonalUp="0" diagonalDown="0">
        <left style="thin">
          <color rgb="FF8EA9DB"/>
        </left>
        <right style="thin">
          <color rgb="FF8EA9DB"/>
        </right>
        <vertical/>
      </border>
    </dxf>
    <dxf>
      <border diagonalUp="0" diagonalDown="0">
        <left style="thin">
          <color theme="3" tint="-0.249977111117893"/>
        </left>
        <right style="thin">
          <color theme="3" tint="-0.249977111117893"/>
        </right>
        <top style="thin">
          <color theme="3" tint="-0.249977111117893"/>
        </top>
        <bottom style="thin">
          <color theme="3" tint="-0.249977111117893"/>
        </bottom>
      </border>
    </dxf>
    <dxf>
      <font>
        <strike val="0"/>
        <outline val="0"/>
        <shadow val="0"/>
        <name val="Calibri"/>
        <family val="2"/>
      </font>
    </dxf>
    <dxf>
      <font>
        <strike val="0"/>
        <outline val="0"/>
        <shadow val="0"/>
        <u val="none"/>
        <sz val="11"/>
        <color theme="0"/>
        <name val="Calibri"/>
        <family val="2"/>
        <scheme val="minor"/>
      </font>
    </dxf>
    <dxf>
      <font>
        <b val="0"/>
        <i val="0"/>
        <strike val="0"/>
        <condense val="0"/>
        <extend val="0"/>
        <outline val="0"/>
        <shadow val="0"/>
        <u val="none"/>
        <vertAlign val="baseline"/>
        <sz val="11"/>
        <color theme="1"/>
        <name val="Calibri"/>
        <family val="2"/>
        <scheme val="minor"/>
      </font>
      <numFmt numFmtId="164" formatCode="_-* #,##0_-;\-* #,##0_-;_-* &quot;-&quot;??_-;_-@_-"/>
      <fill>
        <patternFill patternType="none">
          <fgColor indexed="64"/>
          <bgColor auto="1"/>
        </patternFill>
      </fill>
      <border diagonalUp="0" diagonalDown="0">
        <left/>
        <right style="thin">
          <color indexed="64"/>
        </right>
        <top/>
        <bottom/>
        <vertical/>
        <horizontal/>
      </border>
    </dxf>
    <dxf>
      <font>
        <strike val="0"/>
        <outline val="0"/>
        <shadow val="0"/>
        <name val="Calibri"/>
        <family val="2"/>
      </font>
      <numFmt numFmtId="165" formatCode="0.0"/>
      <fill>
        <patternFill patternType="none">
          <fgColor indexed="64"/>
          <bgColor auto="1"/>
        </patternFill>
      </fill>
    </dxf>
    <dxf>
      <font>
        <strike val="0"/>
        <outline val="0"/>
        <shadow val="0"/>
        <name val="Calibri"/>
        <family val="2"/>
      </font>
      <numFmt numFmtId="165" formatCode="0.0"/>
      <fill>
        <patternFill patternType="none">
          <fgColor indexed="64"/>
          <bgColor auto="1"/>
        </patternFill>
      </fill>
    </dxf>
    <dxf>
      <font>
        <strike val="0"/>
        <outline val="0"/>
        <shadow val="0"/>
        <name val="Calibri"/>
        <family val="2"/>
      </font>
      <numFmt numFmtId="165" formatCode="0.0"/>
      <fill>
        <patternFill patternType="none">
          <fgColor indexed="64"/>
          <bgColor auto="1"/>
        </patternFill>
      </fill>
      <border diagonalUp="0" diagonalDown="0">
        <left style="thin">
          <color indexed="64"/>
        </left>
        <right/>
        <top/>
        <bottom/>
        <vertical/>
        <horizontal/>
      </border>
    </dxf>
    <dxf>
      <font>
        <strike val="0"/>
        <outline val="0"/>
        <shadow val="0"/>
        <name val="Calibri"/>
        <family val="2"/>
      </font>
      <numFmt numFmtId="164" formatCode="_-* #,##0_-;\-* #,##0_-;_-* &quot;-&quot;??_-;_-@_-"/>
      <border diagonalUp="0" diagonalDown="0">
        <left/>
        <right style="thin">
          <color indexed="64"/>
        </right>
        <top/>
        <bottom/>
        <vertical/>
        <horizontal/>
      </border>
    </dxf>
    <dxf>
      <font>
        <strike val="0"/>
        <outline val="0"/>
        <shadow val="0"/>
        <name val="Calibri"/>
        <family val="2"/>
      </font>
      <numFmt numFmtId="165" formatCode="0.0"/>
    </dxf>
    <dxf>
      <font>
        <strike val="0"/>
        <outline val="0"/>
        <shadow val="0"/>
        <name val="Calibri"/>
        <family val="2"/>
      </font>
      <numFmt numFmtId="165" formatCode="0.0"/>
    </dxf>
    <dxf>
      <font>
        <strike val="0"/>
        <outline val="0"/>
        <shadow val="0"/>
        <name val="Calibri"/>
        <family val="2"/>
      </font>
      <numFmt numFmtId="165" formatCode="0.0"/>
      <border diagonalUp="0" diagonalDown="0">
        <left style="thin">
          <color indexed="64"/>
        </left>
        <right/>
        <top/>
        <bottom/>
        <vertical/>
        <horizontal/>
      </border>
    </dxf>
    <dxf>
      <font>
        <strike val="0"/>
        <outline val="0"/>
        <shadow val="0"/>
        <name val="Calibri"/>
        <family val="2"/>
      </font>
      <numFmt numFmtId="164" formatCode="_-* #,##0_-;\-* #,##0_-;_-* &quot;-&quot;??_-;_-@_-"/>
      <border diagonalUp="0" diagonalDown="0">
        <left/>
        <right style="thin">
          <color indexed="64"/>
        </right>
        <top/>
        <bottom/>
        <vertical/>
        <horizontal/>
      </border>
    </dxf>
    <dxf>
      <font>
        <strike val="0"/>
        <outline val="0"/>
        <shadow val="0"/>
        <name val="Calibri"/>
        <family val="2"/>
      </font>
      <numFmt numFmtId="165" formatCode="0.0"/>
    </dxf>
    <dxf>
      <font>
        <strike val="0"/>
        <outline val="0"/>
        <shadow val="0"/>
        <name val="Calibri"/>
        <family val="2"/>
      </font>
      <numFmt numFmtId="165" formatCode="0.0"/>
    </dxf>
    <dxf>
      <font>
        <strike val="0"/>
        <outline val="0"/>
        <shadow val="0"/>
        <name val="Calibri"/>
        <family val="2"/>
      </font>
      <numFmt numFmtId="165" formatCode="0.0"/>
      <border diagonalUp="0" diagonalDown="0">
        <left style="thin">
          <color indexed="64"/>
        </left>
        <right/>
        <top/>
        <bottom/>
        <vertical/>
        <horizontal/>
      </border>
    </dxf>
    <dxf>
      <font>
        <strike val="0"/>
        <outline val="0"/>
        <shadow val="0"/>
        <name val="Calibri"/>
        <family val="2"/>
      </font>
      <numFmt numFmtId="165" formatCode="0.0"/>
      <border diagonalUp="0" diagonalDown="0">
        <left/>
        <right style="thin">
          <color indexed="64"/>
        </right>
        <top/>
        <bottom/>
        <vertical/>
        <horizontal/>
      </border>
    </dxf>
    <dxf>
      <font>
        <strike val="0"/>
        <outline val="0"/>
        <shadow val="0"/>
        <name val="Calibri"/>
        <family val="2"/>
      </font>
      <numFmt numFmtId="165" formatCode="0.0"/>
    </dxf>
    <dxf>
      <font>
        <strike val="0"/>
        <outline val="0"/>
        <shadow val="0"/>
        <name val="Calibri"/>
        <family val="2"/>
      </font>
      <numFmt numFmtId="165" formatCode="0.0"/>
      <border diagonalUp="0" diagonalDown="0">
        <left style="thin">
          <color indexed="64"/>
        </left>
        <right/>
        <top/>
        <bottom/>
        <vertical/>
        <horizontal/>
      </border>
    </dxf>
    <dxf>
      <font>
        <strike val="0"/>
        <outline val="0"/>
        <shadow val="0"/>
        <name val="Calibri"/>
        <family val="2"/>
      </font>
      <border diagonalUp="0" diagonalDown="0">
        <left/>
        <right style="thin">
          <color indexed="64"/>
        </right>
        <top/>
        <bottom/>
        <vertical/>
        <horizontal/>
      </border>
    </dxf>
    <dxf>
      <font>
        <strike val="0"/>
        <outline val="0"/>
        <shadow val="0"/>
        <name val="Calibri"/>
        <family val="2"/>
      </font>
      <numFmt numFmtId="165" formatCode="0.0"/>
      <border diagonalUp="0" diagonalDown="0">
        <left style="thin">
          <color indexed="64"/>
        </left>
        <right/>
        <top/>
        <bottom/>
        <vertical/>
        <horizontal/>
      </border>
    </dxf>
    <dxf>
      <font>
        <strike val="0"/>
        <outline val="0"/>
        <shadow val="0"/>
        <name val="Calibri"/>
        <family val="2"/>
      </font>
      <numFmt numFmtId="165" formatCode="0.0"/>
      <border diagonalUp="0" diagonalDown="0">
        <left/>
        <right style="thin">
          <color indexed="64"/>
        </right>
        <top/>
        <bottom/>
        <vertical/>
        <horizontal/>
      </border>
    </dxf>
    <dxf>
      <font>
        <strike val="0"/>
        <outline val="0"/>
        <shadow val="0"/>
        <name val="Calibri"/>
        <family val="2"/>
      </font>
      <numFmt numFmtId="165" formatCode="0.0"/>
      <border diagonalUp="0" diagonalDown="0">
        <left style="thin">
          <color indexed="64"/>
        </left>
        <right/>
        <top/>
        <bottom/>
        <vertical/>
        <horizontal/>
      </border>
    </dxf>
    <dxf>
      <font>
        <strike val="0"/>
        <outline val="0"/>
        <shadow val="0"/>
        <name val="Calibri"/>
        <family val="2"/>
      </font>
      <numFmt numFmtId="165" formatCode="0.0"/>
      <border diagonalUp="0" diagonalDown="0">
        <left/>
        <right style="thin">
          <color indexed="64"/>
        </right>
        <top/>
        <bottom/>
        <vertical/>
        <horizontal/>
      </border>
    </dxf>
    <dxf>
      <font>
        <strike val="0"/>
        <outline val="0"/>
        <shadow val="0"/>
        <name val="Calibri"/>
        <family val="2"/>
      </font>
      <numFmt numFmtId="165" formatCode="0.0"/>
      <border diagonalUp="0" diagonalDown="0">
        <left style="thin">
          <color indexed="64"/>
        </left>
        <right/>
        <top/>
        <bottom/>
        <vertical/>
        <horizontal/>
      </border>
    </dxf>
    <dxf>
      <font>
        <strike val="0"/>
        <outline val="0"/>
        <shadow val="0"/>
        <name val="Calibri"/>
        <family val="2"/>
      </font>
      <numFmt numFmtId="165" formatCode="0.0"/>
      <border diagonalUp="0" diagonalDown="0">
        <left/>
        <right style="thin">
          <color indexed="64"/>
        </right>
        <top/>
        <bottom/>
        <vertical/>
        <horizontal/>
      </border>
    </dxf>
    <dxf>
      <font>
        <strike val="0"/>
        <outline val="0"/>
        <shadow val="0"/>
        <name val="Calibri"/>
        <family val="2"/>
      </font>
      <numFmt numFmtId="165" formatCode="0.0"/>
      <border diagonalUp="0" diagonalDown="0">
        <left style="thin">
          <color indexed="64"/>
        </left>
        <right/>
        <top/>
        <bottom/>
        <vertical/>
        <horizontal/>
      </border>
    </dxf>
    <dxf>
      <font>
        <strike val="0"/>
        <outline val="0"/>
        <shadow val="0"/>
        <name val="Calibri"/>
        <family val="2"/>
      </font>
      <numFmt numFmtId="165" formatCode="0.0"/>
      <border diagonalUp="0" diagonalDown="0">
        <left/>
        <right style="thin">
          <color indexed="64"/>
        </right>
        <top/>
        <bottom/>
        <vertical/>
        <horizontal/>
      </border>
    </dxf>
    <dxf>
      <font>
        <strike val="0"/>
        <outline val="0"/>
        <shadow val="0"/>
        <name val="Calibri"/>
        <family val="2"/>
      </font>
      <numFmt numFmtId="165" formatCode="0.0"/>
      <border diagonalUp="0" diagonalDown="0">
        <left style="thin">
          <color indexed="64"/>
        </left>
        <right/>
        <top/>
        <bottom/>
        <vertical/>
        <horizontal/>
      </border>
    </dxf>
    <dxf>
      <font>
        <strike val="0"/>
        <outline val="0"/>
        <shadow val="0"/>
        <name val="Calibri"/>
        <family val="2"/>
      </font>
      <numFmt numFmtId="165" formatCode="0.0"/>
      <border diagonalUp="0" diagonalDown="0">
        <left/>
        <right style="thin">
          <color indexed="64"/>
        </right>
        <top/>
        <bottom/>
        <vertical/>
        <horizontal/>
      </border>
    </dxf>
    <dxf>
      <font>
        <strike val="0"/>
        <outline val="0"/>
        <shadow val="0"/>
        <name val="Calibri"/>
        <family val="2"/>
      </font>
      <numFmt numFmtId="165" formatCode="0.0"/>
      <border diagonalUp="0" diagonalDown="0">
        <left style="thin">
          <color indexed="64"/>
        </left>
        <right/>
        <top/>
        <bottom/>
        <vertical/>
        <horizontal/>
      </border>
    </dxf>
    <dxf>
      <font>
        <strike val="0"/>
        <outline val="0"/>
        <shadow val="0"/>
        <name val="Calibri"/>
        <family val="2"/>
      </font>
      <numFmt numFmtId="165" formatCode="0.0"/>
      <border diagonalUp="0" diagonalDown="0">
        <left/>
        <right style="thin">
          <color indexed="64"/>
        </right>
        <top/>
        <bottom/>
        <vertical/>
        <horizontal/>
      </border>
    </dxf>
    <dxf>
      <font>
        <strike val="0"/>
        <outline val="0"/>
        <shadow val="0"/>
        <name val="Calibri"/>
        <family val="2"/>
      </font>
      <numFmt numFmtId="165" formatCode="0.0"/>
      <border diagonalUp="0" diagonalDown="0">
        <left style="thin">
          <color indexed="64"/>
        </left>
        <right/>
        <top/>
        <bottom/>
        <vertical/>
        <horizontal/>
      </border>
    </dxf>
    <dxf>
      <font>
        <strike val="0"/>
        <outline val="0"/>
        <shadow val="0"/>
        <name val="Calibri"/>
        <family val="2"/>
      </font>
      <numFmt numFmtId="165" formatCode="0.0"/>
      <border diagonalUp="0" diagonalDown="0">
        <left/>
        <right style="thin">
          <color indexed="64"/>
        </right>
        <top/>
        <bottom/>
        <vertical/>
        <horizontal/>
      </border>
    </dxf>
    <dxf>
      <font>
        <strike val="0"/>
        <outline val="0"/>
        <shadow val="0"/>
        <name val="Calibri"/>
        <family val="2"/>
      </font>
      <numFmt numFmtId="165" formatCode="0.0"/>
      <border diagonalUp="0" diagonalDown="0">
        <left style="thin">
          <color indexed="64"/>
        </left>
        <right/>
        <top/>
        <bottom/>
        <vertical/>
        <horizontal/>
      </border>
    </dxf>
    <dxf>
      <font>
        <strike val="0"/>
        <outline val="0"/>
        <shadow val="0"/>
        <name val="Calibri"/>
        <family val="2"/>
      </font>
      <numFmt numFmtId="165" formatCode="0.0"/>
      <border diagonalUp="0" diagonalDown="0">
        <left/>
        <right style="thin">
          <color indexed="64"/>
        </right>
        <top/>
        <bottom/>
        <vertical/>
        <horizontal/>
      </border>
    </dxf>
    <dxf>
      <font>
        <strike val="0"/>
        <outline val="0"/>
        <shadow val="0"/>
        <name val="Calibri"/>
        <family val="2"/>
      </font>
      <numFmt numFmtId="165" formatCode="0.0"/>
      <border diagonalUp="0" diagonalDown="0">
        <left style="thin">
          <color indexed="64"/>
        </left>
        <right/>
        <top/>
        <bottom/>
        <vertical/>
        <horizontal/>
      </border>
    </dxf>
    <dxf>
      <font>
        <strike val="0"/>
        <outline val="0"/>
        <shadow val="0"/>
        <name val="Calibri"/>
        <family val="2"/>
      </font>
      <numFmt numFmtId="165" formatCode="0.0"/>
      <border diagonalUp="0" diagonalDown="0">
        <left/>
        <right style="thin">
          <color indexed="64"/>
        </right>
        <top/>
        <bottom/>
        <vertical/>
        <horizontal/>
      </border>
    </dxf>
    <dxf>
      <font>
        <strike val="0"/>
        <outline val="0"/>
        <shadow val="0"/>
        <name val="Calibri"/>
        <family val="2"/>
      </font>
      <numFmt numFmtId="165" formatCode="0.0"/>
      <border diagonalUp="0" diagonalDown="0">
        <left style="thin">
          <color indexed="64"/>
        </left>
        <right/>
        <top/>
        <bottom/>
        <vertical/>
        <horizontal/>
      </border>
    </dxf>
    <dxf>
      <font>
        <strike val="0"/>
        <outline val="0"/>
        <shadow val="0"/>
        <name val="Calibri"/>
        <family val="2"/>
      </font>
      <numFmt numFmtId="165" formatCode="0.0"/>
      <border diagonalUp="0" diagonalDown="0">
        <left/>
        <right style="thin">
          <color indexed="64"/>
        </right>
        <top/>
        <bottom/>
        <vertical/>
        <horizontal/>
      </border>
    </dxf>
    <dxf>
      <font>
        <strike val="0"/>
        <outline val="0"/>
        <shadow val="0"/>
        <name val="Calibri"/>
        <family val="2"/>
      </font>
      <numFmt numFmtId="165" formatCode="0.0"/>
      <border diagonalUp="0" diagonalDown="0">
        <left style="thin">
          <color indexed="64"/>
        </left>
        <right/>
        <top/>
        <bottom/>
        <vertical/>
        <horizontal/>
      </border>
    </dxf>
    <dxf>
      <font>
        <strike val="0"/>
        <outline val="0"/>
        <shadow val="0"/>
        <name val="Calibri"/>
        <family val="2"/>
      </font>
    </dxf>
    <dxf>
      <font>
        <strike val="0"/>
        <outline val="0"/>
        <shadow val="0"/>
        <name val="Calibri"/>
        <family val="2"/>
      </font>
      <border diagonalUp="0" diagonalDown="0">
        <left style="thin">
          <color rgb="FF8EA9DB"/>
        </left>
        <right style="thin">
          <color rgb="FF8EA9DB"/>
        </right>
        <vertical/>
      </border>
    </dxf>
    <dxf>
      <border diagonalUp="0" diagonalDown="0">
        <left style="thin">
          <color theme="3" tint="-0.249977111117893"/>
        </left>
        <right style="thin">
          <color theme="3" tint="-0.249977111117893"/>
        </right>
        <top style="thin">
          <color theme="3" tint="-0.249977111117893"/>
        </top>
        <bottom style="thin">
          <color theme="3" tint="-0.249977111117893"/>
        </bottom>
      </border>
    </dxf>
    <dxf>
      <font>
        <strike val="0"/>
        <outline val="0"/>
        <shadow val="0"/>
        <name val="Calibri"/>
        <family val="2"/>
      </font>
    </dxf>
    <dxf>
      <font>
        <strike val="0"/>
        <outline val="0"/>
        <shadow val="0"/>
        <u val="none"/>
        <sz val="11"/>
        <color theme="0"/>
        <name val="Calibri"/>
        <family val="2"/>
        <scheme val="minor"/>
      </font>
    </dxf>
    <dxf>
      <font>
        <b val="0"/>
        <i val="0"/>
        <strike val="0"/>
        <condense val="0"/>
        <extend val="0"/>
        <outline val="0"/>
        <shadow val="0"/>
        <u val="none"/>
        <vertAlign val="baseline"/>
        <sz val="11"/>
        <color theme="1"/>
        <name val="Calibri"/>
        <family val="2"/>
        <scheme val="minor"/>
      </font>
      <numFmt numFmtId="164" formatCode="_-* #,##0_-;\-* #,##0_-;_-* &quot;-&quot;??_-;_-@_-"/>
      <border diagonalUp="0" diagonalDown="0">
        <left/>
        <right style="thin">
          <color indexed="64"/>
        </right>
        <top/>
        <bottom/>
        <vertical/>
        <horizontal/>
      </border>
    </dxf>
    <dxf>
      <font>
        <strike val="0"/>
        <outline val="0"/>
        <shadow val="0"/>
        <name val="Calibri"/>
        <family val="2"/>
      </font>
      <numFmt numFmtId="165" formatCode="0.0"/>
    </dxf>
    <dxf>
      <font>
        <strike val="0"/>
        <outline val="0"/>
        <shadow val="0"/>
        <name val="Calibri"/>
        <family val="2"/>
      </font>
      <numFmt numFmtId="165" formatCode="0.0"/>
    </dxf>
    <dxf>
      <font>
        <strike val="0"/>
        <outline val="0"/>
        <shadow val="0"/>
        <name val="Calibri"/>
        <family val="2"/>
      </font>
      <numFmt numFmtId="165" formatCode="0.0"/>
      <border diagonalUp="0" diagonalDown="0">
        <left style="thin">
          <color indexed="64"/>
        </left>
        <right/>
        <top/>
        <bottom/>
        <vertical/>
        <horizontal/>
      </border>
    </dxf>
    <dxf>
      <font>
        <strike val="0"/>
        <outline val="0"/>
        <shadow val="0"/>
        <name val="Calibri"/>
        <family val="2"/>
      </font>
      <numFmt numFmtId="164" formatCode="_-* #,##0_-;\-* #,##0_-;_-* &quot;-&quot;??_-;_-@_-"/>
      <border diagonalUp="0" diagonalDown="0">
        <left/>
        <right style="thin">
          <color indexed="64"/>
        </right>
        <top/>
        <bottom/>
        <vertical/>
        <horizontal/>
      </border>
    </dxf>
    <dxf>
      <font>
        <strike val="0"/>
        <outline val="0"/>
        <shadow val="0"/>
        <name val="Calibri"/>
        <family val="2"/>
      </font>
      <numFmt numFmtId="165" formatCode="0.0"/>
    </dxf>
    <dxf>
      <font>
        <strike val="0"/>
        <outline val="0"/>
        <shadow val="0"/>
        <name val="Calibri"/>
        <family val="2"/>
      </font>
      <numFmt numFmtId="165" formatCode="0.0"/>
    </dxf>
    <dxf>
      <font>
        <strike val="0"/>
        <outline val="0"/>
        <shadow val="0"/>
        <name val="Calibri"/>
        <family val="2"/>
      </font>
      <numFmt numFmtId="165" formatCode="0.0"/>
      <border diagonalUp="0" diagonalDown="0">
        <left style="thin">
          <color indexed="64"/>
        </left>
        <right/>
        <top/>
        <bottom/>
        <vertical/>
        <horizontal/>
      </border>
    </dxf>
    <dxf>
      <font>
        <strike val="0"/>
        <outline val="0"/>
        <shadow val="0"/>
        <name val="Calibri"/>
        <family val="2"/>
      </font>
      <numFmt numFmtId="164" formatCode="_-* #,##0_-;\-* #,##0_-;_-* &quot;-&quot;??_-;_-@_-"/>
      <border diagonalUp="0" diagonalDown="0">
        <left/>
        <right style="thin">
          <color indexed="64"/>
        </right>
        <top/>
        <bottom/>
        <vertical/>
        <horizontal/>
      </border>
    </dxf>
    <dxf>
      <font>
        <strike val="0"/>
        <outline val="0"/>
        <shadow val="0"/>
        <name val="Calibri"/>
        <family val="2"/>
      </font>
      <numFmt numFmtId="165" formatCode="0.0"/>
    </dxf>
    <dxf>
      <font>
        <strike val="0"/>
        <outline val="0"/>
        <shadow val="0"/>
        <name val="Calibri"/>
        <family val="2"/>
      </font>
      <numFmt numFmtId="165" formatCode="0.0"/>
    </dxf>
    <dxf>
      <font>
        <strike val="0"/>
        <outline val="0"/>
        <shadow val="0"/>
        <name val="Calibri"/>
        <family val="2"/>
      </font>
      <numFmt numFmtId="165" formatCode="0.0"/>
      <border diagonalUp="0" diagonalDown="0">
        <left style="thin">
          <color indexed="64"/>
        </left>
        <right/>
        <top/>
        <bottom/>
        <vertical/>
        <horizontal/>
      </border>
    </dxf>
    <dxf>
      <font>
        <strike val="0"/>
        <outline val="0"/>
        <shadow val="0"/>
        <name val="Calibri"/>
        <family val="2"/>
      </font>
      <numFmt numFmtId="165" formatCode="0.0"/>
      <border diagonalUp="0" diagonalDown="0">
        <left/>
        <right style="thin">
          <color indexed="64"/>
        </right>
        <top/>
        <bottom/>
        <vertical/>
        <horizontal/>
      </border>
    </dxf>
    <dxf>
      <font>
        <strike val="0"/>
        <outline val="0"/>
        <shadow val="0"/>
        <name val="Calibri"/>
        <family val="2"/>
      </font>
      <numFmt numFmtId="165" formatCode="0.0"/>
    </dxf>
    <dxf>
      <font>
        <strike val="0"/>
        <outline val="0"/>
        <shadow val="0"/>
        <name val="Calibri"/>
        <family val="2"/>
      </font>
      <numFmt numFmtId="165" formatCode="0.0"/>
      <border diagonalUp="0" diagonalDown="0">
        <left style="thin">
          <color indexed="64"/>
        </left>
        <right/>
        <top/>
        <bottom/>
        <vertical/>
        <horizontal/>
      </border>
    </dxf>
    <dxf>
      <font>
        <strike val="0"/>
        <outline val="0"/>
        <shadow val="0"/>
        <name val="Calibri"/>
        <family val="2"/>
      </font>
      <border diagonalUp="0" diagonalDown="0">
        <left/>
        <right style="thin">
          <color indexed="64"/>
        </right>
        <top/>
        <bottom/>
        <vertical/>
        <horizontal/>
      </border>
    </dxf>
    <dxf>
      <font>
        <strike val="0"/>
        <outline val="0"/>
        <shadow val="0"/>
        <name val="Calibri"/>
        <family val="2"/>
      </font>
      <numFmt numFmtId="165" formatCode="0.0"/>
      <border diagonalUp="0" diagonalDown="0">
        <left style="thin">
          <color indexed="64"/>
        </left>
        <right/>
        <top/>
        <bottom/>
        <vertical/>
        <horizontal/>
      </border>
    </dxf>
    <dxf>
      <font>
        <strike val="0"/>
        <outline val="0"/>
        <shadow val="0"/>
        <name val="Calibri"/>
        <family val="2"/>
      </font>
      <numFmt numFmtId="165" formatCode="0.0"/>
      <border diagonalUp="0" diagonalDown="0">
        <left/>
        <right style="thin">
          <color indexed="64"/>
        </right>
        <top/>
        <bottom/>
        <vertical/>
        <horizontal/>
      </border>
    </dxf>
    <dxf>
      <font>
        <strike val="0"/>
        <outline val="0"/>
        <shadow val="0"/>
        <name val="Calibri"/>
        <family val="2"/>
      </font>
      <numFmt numFmtId="165" formatCode="0.0"/>
      <border diagonalUp="0" diagonalDown="0">
        <left style="thin">
          <color indexed="64"/>
        </left>
        <right/>
        <top/>
        <bottom/>
        <vertical/>
        <horizontal/>
      </border>
    </dxf>
    <dxf>
      <font>
        <strike val="0"/>
        <outline val="0"/>
        <shadow val="0"/>
        <name val="Calibri"/>
        <family val="2"/>
      </font>
      <numFmt numFmtId="165" formatCode="0.0"/>
      <border diagonalUp="0" diagonalDown="0">
        <left/>
        <right style="thin">
          <color indexed="64"/>
        </right>
        <top/>
        <bottom/>
        <vertical/>
        <horizontal/>
      </border>
    </dxf>
    <dxf>
      <font>
        <strike val="0"/>
        <outline val="0"/>
        <shadow val="0"/>
        <name val="Calibri"/>
        <family val="2"/>
      </font>
      <numFmt numFmtId="165" formatCode="0.0"/>
      <border diagonalUp="0" diagonalDown="0">
        <left style="thin">
          <color indexed="64"/>
        </left>
        <right/>
        <top/>
        <bottom/>
        <vertical/>
        <horizontal/>
      </border>
    </dxf>
    <dxf>
      <font>
        <strike val="0"/>
        <outline val="0"/>
        <shadow val="0"/>
        <name val="Calibri"/>
        <family val="2"/>
      </font>
      <numFmt numFmtId="165" formatCode="0.0"/>
      <border diagonalUp="0" diagonalDown="0">
        <left/>
        <right style="thin">
          <color indexed="64"/>
        </right>
        <top/>
        <bottom/>
        <vertical/>
        <horizontal/>
      </border>
    </dxf>
    <dxf>
      <font>
        <strike val="0"/>
        <outline val="0"/>
        <shadow val="0"/>
        <name val="Calibri"/>
        <family val="2"/>
      </font>
      <numFmt numFmtId="165" formatCode="0.0"/>
      <border diagonalUp="0" diagonalDown="0">
        <left style="thin">
          <color indexed="64"/>
        </left>
        <right/>
        <top/>
        <bottom/>
        <vertical/>
        <horizontal/>
      </border>
    </dxf>
    <dxf>
      <font>
        <strike val="0"/>
        <outline val="0"/>
        <shadow val="0"/>
        <name val="Calibri"/>
        <family val="2"/>
      </font>
      <numFmt numFmtId="165" formatCode="0.0"/>
      <border diagonalUp="0" diagonalDown="0">
        <left/>
        <right style="thin">
          <color indexed="64"/>
        </right>
        <top/>
        <bottom/>
        <vertical/>
        <horizontal/>
      </border>
    </dxf>
    <dxf>
      <font>
        <strike val="0"/>
        <outline val="0"/>
        <shadow val="0"/>
        <name val="Calibri"/>
        <family val="2"/>
      </font>
      <numFmt numFmtId="165" formatCode="0.0"/>
      <border diagonalUp="0" diagonalDown="0">
        <left style="thin">
          <color indexed="64"/>
        </left>
        <right/>
        <top/>
        <bottom/>
        <vertical/>
        <horizontal/>
      </border>
    </dxf>
    <dxf>
      <font>
        <strike val="0"/>
        <outline val="0"/>
        <shadow val="0"/>
        <name val="Calibri"/>
        <family val="2"/>
      </font>
      <numFmt numFmtId="165" formatCode="0.0"/>
      <border diagonalUp="0" diagonalDown="0">
        <left/>
        <right style="thin">
          <color indexed="64"/>
        </right>
        <top/>
        <bottom/>
        <vertical/>
        <horizontal/>
      </border>
    </dxf>
    <dxf>
      <font>
        <strike val="0"/>
        <outline val="0"/>
        <shadow val="0"/>
        <name val="Calibri"/>
        <family val="2"/>
      </font>
      <numFmt numFmtId="165" formatCode="0.0"/>
      <border diagonalUp="0" diagonalDown="0">
        <left style="thin">
          <color indexed="64"/>
        </left>
        <right/>
        <top/>
        <bottom/>
        <vertical/>
        <horizontal/>
      </border>
    </dxf>
    <dxf>
      <font>
        <strike val="0"/>
        <outline val="0"/>
        <shadow val="0"/>
        <name val="Calibri"/>
        <family val="2"/>
      </font>
      <numFmt numFmtId="165" formatCode="0.0"/>
      <border diagonalUp="0" diagonalDown="0">
        <left/>
        <right style="thin">
          <color indexed="64"/>
        </right>
        <top/>
        <bottom/>
        <vertical/>
        <horizontal/>
      </border>
    </dxf>
    <dxf>
      <font>
        <strike val="0"/>
        <outline val="0"/>
        <shadow val="0"/>
        <name val="Calibri"/>
        <family val="2"/>
      </font>
      <numFmt numFmtId="165" formatCode="0.0"/>
      <border diagonalUp="0" diagonalDown="0">
        <left style="thin">
          <color indexed="64"/>
        </left>
        <right/>
        <top/>
        <bottom/>
        <vertical/>
        <horizontal/>
      </border>
    </dxf>
    <dxf>
      <font>
        <strike val="0"/>
        <outline val="0"/>
        <shadow val="0"/>
        <name val="Calibri"/>
        <family val="2"/>
      </font>
      <numFmt numFmtId="165" formatCode="0.0"/>
      <border diagonalUp="0" diagonalDown="0">
        <left/>
        <right style="thin">
          <color indexed="64"/>
        </right>
        <top/>
        <bottom/>
        <vertical/>
        <horizontal/>
      </border>
    </dxf>
    <dxf>
      <font>
        <strike val="0"/>
        <outline val="0"/>
        <shadow val="0"/>
        <name val="Calibri"/>
        <family val="2"/>
      </font>
      <numFmt numFmtId="165" formatCode="0.0"/>
      <border diagonalUp="0" diagonalDown="0">
        <left style="thin">
          <color indexed="64"/>
        </left>
        <right/>
        <top/>
        <bottom/>
        <vertical/>
        <horizontal/>
      </border>
    </dxf>
    <dxf>
      <font>
        <strike val="0"/>
        <outline val="0"/>
        <shadow val="0"/>
        <name val="Calibri"/>
        <family val="2"/>
      </font>
      <numFmt numFmtId="165" formatCode="0.0"/>
      <border diagonalUp="0" diagonalDown="0">
        <left/>
        <right style="thin">
          <color indexed="64"/>
        </right>
        <top/>
        <bottom/>
        <vertical/>
        <horizontal/>
      </border>
    </dxf>
    <dxf>
      <font>
        <strike val="0"/>
        <outline val="0"/>
        <shadow val="0"/>
        <name val="Calibri"/>
        <family val="2"/>
      </font>
      <numFmt numFmtId="165" formatCode="0.0"/>
      <border diagonalUp="0" diagonalDown="0">
        <left style="thin">
          <color indexed="64"/>
        </left>
        <right/>
        <top/>
        <bottom/>
        <vertical/>
        <horizontal/>
      </border>
    </dxf>
    <dxf>
      <font>
        <strike val="0"/>
        <outline val="0"/>
        <shadow val="0"/>
        <name val="Calibri"/>
        <family val="2"/>
      </font>
      <numFmt numFmtId="165" formatCode="0.0"/>
      <border diagonalUp="0" diagonalDown="0">
        <left/>
        <right style="thin">
          <color indexed="64"/>
        </right>
        <top/>
        <bottom/>
        <vertical/>
        <horizontal/>
      </border>
    </dxf>
    <dxf>
      <font>
        <strike val="0"/>
        <outline val="0"/>
        <shadow val="0"/>
        <name val="Calibri"/>
        <family val="2"/>
      </font>
      <numFmt numFmtId="165" formatCode="0.0"/>
      <border diagonalUp="0" diagonalDown="0">
        <left style="thin">
          <color indexed="64"/>
        </left>
        <right/>
        <top/>
        <bottom/>
        <vertical/>
        <horizontal/>
      </border>
    </dxf>
    <dxf>
      <font>
        <strike val="0"/>
        <outline val="0"/>
        <shadow val="0"/>
        <name val="Calibri"/>
        <family val="2"/>
      </font>
      <numFmt numFmtId="165" formatCode="0.0"/>
      <border diagonalUp="0" diagonalDown="0">
        <left/>
        <right style="thin">
          <color indexed="64"/>
        </right>
        <top/>
        <bottom/>
        <vertical/>
        <horizontal/>
      </border>
    </dxf>
    <dxf>
      <font>
        <strike val="0"/>
        <outline val="0"/>
        <shadow val="0"/>
        <name val="Calibri"/>
        <family val="2"/>
      </font>
      <numFmt numFmtId="165" formatCode="0.0"/>
      <border diagonalUp="0" diagonalDown="0">
        <left style="thin">
          <color indexed="64"/>
        </left>
        <right/>
        <top/>
        <bottom/>
        <vertical/>
        <horizontal/>
      </border>
    </dxf>
    <dxf>
      <font>
        <strike val="0"/>
        <outline val="0"/>
        <shadow val="0"/>
        <name val="Calibri"/>
        <family val="2"/>
      </font>
    </dxf>
    <dxf>
      <font>
        <strike val="0"/>
        <outline val="0"/>
        <shadow val="0"/>
        <name val="Calibri"/>
        <family val="2"/>
      </font>
      <border diagonalUp="0" diagonalDown="0">
        <left style="thin">
          <color rgb="FF8EA9DB"/>
        </left>
        <right style="thin">
          <color rgb="FF8EA9DB"/>
        </right>
        <vertical/>
      </border>
    </dxf>
    <dxf>
      <border diagonalUp="0" diagonalDown="0">
        <left style="thin">
          <color theme="3" tint="-0.249977111117893"/>
        </left>
        <right style="thin">
          <color theme="3" tint="-0.249977111117893"/>
        </right>
        <top style="thin">
          <color theme="3" tint="-0.249977111117893"/>
        </top>
        <bottom style="thin">
          <color theme="3" tint="-0.249977111117893"/>
        </bottom>
      </border>
    </dxf>
    <dxf>
      <font>
        <strike val="0"/>
        <outline val="0"/>
        <shadow val="0"/>
        <name val="Calibri"/>
        <family val="2"/>
      </font>
    </dxf>
    <dxf>
      <font>
        <strike val="0"/>
        <outline val="0"/>
        <shadow val="0"/>
        <u val="none"/>
        <sz val="11"/>
        <color theme="0"/>
        <name val="Calibri"/>
        <family val="2"/>
        <scheme val="minor"/>
      </font>
      <alignment vertical="bottom" textRotation="0" indent="0" justifyLastLine="0" shrinkToFit="0" readingOrder="0"/>
    </dxf>
    <dxf>
      <font>
        <strike val="0"/>
        <outline val="0"/>
        <shadow val="0"/>
        <name val="Calibri"/>
        <family val="2"/>
      </font>
      <fill>
        <patternFill patternType="none">
          <fgColor indexed="64"/>
          <bgColor auto="1"/>
        </patternFill>
      </fill>
      <alignment horizontal="general" vertical="bottom" textRotation="0" wrapText="1" indent="0" justifyLastLine="0" shrinkToFit="0" readingOrder="0"/>
    </dxf>
    <dxf>
      <font>
        <strike val="0"/>
        <outline val="0"/>
        <shadow val="0"/>
        <name val="Calibri"/>
        <family val="2"/>
      </font>
      <fill>
        <patternFill patternType="solid">
          <fgColor indexed="64"/>
          <bgColor rgb="FFFDF5E5"/>
        </patternFill>
      </fill>
      <alignment horizontal="general" vertical="bottom" textRotation="0" wrapText="1" indent="0" justifyLastLine="0" shrinkToFit="0" readingOrder="0"/>
    </dxf>
    <dxf>
      <font>
        <strike val="0"/>
        <outline val="0"/>
        <shadow val="0"/>
        <name val="Calibri"/>
        <family val="2"/>
      </font>
      <fill>
        <patternFill patternType="solid">
          <fgColor indexed="64"/>
          <bgColor rgb="FFFDF5E5"/>
        </patternFill>
      </fill>
      <alignment horizontal="general" vertical="bottom" textRotation="0" wrapText="1" indent="0" justifyLastLine="0" shrinkToFit="0" readingOrder="0"/>
    </dxf>
    <dxf>
      <font>
        <b val="0"/>
        <i val="0"/>
        <strike val="0"/>
        <condense val="0"/>
        <extend val="0"/>
        <outline val="0"/>
        <shadow val="0"/>
        <u val="none"/>
        <vertAlign val="baseline"/>
        <sz val="11"/>
        <color theme="1"/>
        <name val="Calibri"/>
        <family val="2"/>
        <scheme val="minor"/>
      </font>
      <numFmt numFmtId="164" formatCode="_-* #,##0_-;\-* #,##0_-;_-* &quot;-&quot;??_-;_-@_-"/>
      <fill>
        <patternFill patternType="none">
          <fgColor indexed="64"/>
          <bgColor auto="1"/>
        </patternFill>
      </fill>
      <alignment horizontal="general" vertical="bottom" textRotation="0" wrapText="1" indent="0" justifyLastLine="0" shrinkToFit="0" readingOrder="0"/>
    </dxf>
    <dxf>
      <font>
        <b val="0"/>
        <i val="0"/>
        <strike val="0"/>
        <condense val="0"/>
        <extend val="0"/>
        <outline val="0"/>
        <shadow val="0"/>
        <u val="none"/>
        <vertAlign val="baseline"/>
        <sz val="11"/>
        <color theme="1"/>
        <name val="Calibri"/>
        <family val="2"/>
        <scheme val="minor"/>
      </font>
      <numFmt numFmtId="164" formatCode="_-* #,##0_-;\-* #,##0_-;_-* &quot;-&quot;??_-;_-@_-"/>
      <alignment horizontal="general" vertical="bottom" textRotation="0" wrapText="1" indent="0" justifyLastLine="0" shrinkToFit="0" readingOrder="0"/>
    </dxf>
    <dxf>
      <font>
        <strike val="0"/>
        <outline val="0"/>
        <shadow val="0"/>
        <name val="Calibri"/>
        <family val="2"/>
      </font>
      <numFmt numFmtId="164" formatCode="_-* #,##0_-;\-* #,##0_-;_-* &quot;-&quot;??_-;_-@_-"/>
      <alignment horizontal="general" vertical="bottom" textRotation="0" wrapText="1" indent="0" justifyLastLine="0" shrinkToFit="0" readingOrder="0"/>
    </dxf>
    <dxf>
      <font>
        <strike val="0"/>
        <outline val="0"/>
        <shadow val="0"/>
        <name val="Calibri"/>
        <family val="2"/>
      </font>
      <numFmt numFmtId="164" formatCode="_-* #,##0_-;\-* #,##0_-;_-* &quot;-&quot;??_-;_-@_-"/>
      <alignment horizontal="general" vertical="bottom" textRotation="0" wrapText="1" indent="0" justifyLastLine="0" shrinkToFit="0" readingOrder="0"/>
    </dxf>
    <dxf>
      <font>
        <strike val="0"/>
        <outline val="0"/>
        <shadow val="0"/>
        <name val="Calibri"/>
        <family val="2"/>
      </font>
      <numFmt numFmtId="164" formatCode="_-* #,##0_-;\-* #,##0_-;_-* &quot;-&quot;??_-;_-@_-"/>
      <alignment horizontal="general" vertical="bottom" textRotation="0" wrapText="1" indent="0" justifyLastLine="0" shrinkToFit="0" readingOrder="0"/>
    </dxf>
    <dxf>
      <font>
        <strike val="0"/>
        <outline val="0"/>
        <shadow val="0"/>
        <name val="Calibri"/>
        <family val="2"/>
      </font>
      <numFmt numFmtId="164" formatCode="_-* #,##0_-;\-* #,##0_-;_-* &quot;-&quot;??_-;_-@_-"/>
      <alignment horizontal="general" vertical="bottom" textRotation="0" wrapText="1" indent="0" justifyLastLine="0" shrinkToFit="0" readingOrder="0"/>
    </dxf>
    <dxf>
      <font>
        <strike val="0"/>
        <outline val="0"/>
        <shadow val="0"/>
        <name val="Calibri"/>
        <family val="2"/>
      </font>
      <numFmt numFmtId="164" formatCode="_-* #,##0_-;\-* #,##0_-;_-* &quot;-&quot;??_-;_-@_-"/>
      <alignment horizontal="general" vertical="bottom" textRotation="0" wrapText="1" indent="0" justifyLastLine="0" shrinkToFit="0" readingOrder="0"/>
    </dxf>
    <dxf>
      <font>
        <strike val="0"/>
        <outline val="0"/>
        <shadow val="0"/>
        <name val="Calibri"/>
        <family val="2"/>
      </font>
      <numFmt numFmtId="164" formatCode="_-* #,##0_-;\-* #,##0_-;_-* &quot;-&quot;??_-;_-@_-"/>
      <alignment horizontal="general" vertical="bottom" textRotation="0" wrapText="1" indent="0" justifyLastLine="0" shrinkToFit="0" readingOrder="0"/>
    </dxf>
    <dxf>
      <font>
        <strike val="0"/>
        <outline val="0"/>
        <shadow val="0"/>
        <name val="Calibri"/>
        <family val="2"/>
      </font>
      <numFmt numFmtId="164" formatCode="_-* #,##0_-;\-* #,##0_-;_-* &quot;-&quot;??_-;_-@_-"/>
      <alignment horizontal="general" vertical="bottom" textRotation="0" wrapText="1" indent="0" justifyLastLine="0" shrinkToFit="0" readingOrder="0"/>
    </dxf>
    <dxf>
      <font>
        <strike val="0"/>
        <outline val="0"/>
        <shadow val="0"/>
        <name val="Calibri"/>
        <family val="2"/>
      </font>
      <numFmt numFmtId="164" formatCode="_-* #,##0_-;\-* #,##0_-;_-* &quot;-&quot;??_-;_-@_-"/>
      <alignment horizontal="general" vertical="bottom" textRotation="0" wrapText="1" indent="0" justifyLastLine="0" shrinkToFit="0" readingOrder="0"/>
    </dxf>
    <dxf>
      <font>
        <strike val="0"/>
        <outline val="0"/>
        <shadow val="0"/>
        <name val="Calibri"/>
        <family val="2"/>
      </font>
      <numFmt numFmtId="164" formatCode="_-* #,##0_-;\-* #,##0_-;_-* &quot;-&quot;??_-;_-@_-"/>
      <alignment horizontal="general" vertical="bottom" textRotation="0" wrapText="1" indent="0" justifyLastLine="0" shrinkToFit="0" readingOrder="0"/>
    </dxf>
    <dxf>
      <font>
        <strike val="0"/>
        <outline val="0"/>
        <shadow val="0"/>
        <name val="Calibri"/>
        <family val="2"/>
      </font>
      <numFmt numFmtId="164" formatCode="_-* #,##0_-;\-* #,##0_-;_-* &quot;-&quot;??_-;_-@_-"/>
      <alignment horizontal="general" vertical="bottom" textRotation="0" wrapText="1" indent="0" justifyLastLine="0" shrinkToFit="0" readingOrder="0"/>
    </dxf>
    <dxf>
      <font>
        <strike val="0"/>
        <outline val="0"/>
        <shadow val="0"/>
        <name val="Calibri"/>
        <family val="2"/>
      </font>
      <alignment horizontal="general" vertical="bottom" textRotation="0" wrapText="1" indent="0" justifyLastLine="0" shrinkToFit="0" readingOrder="0"/>
    </dxf>
    <dxf>
      <font>
        <strike val="0"/>
        <outline val="0"/>
        <shadow val="0"/>
        <name val="Calibri"/>
        <family val="2"/>
      </font>
      <alignment horizontal="general" vertical="bottom" textRotation="0" wrapText="1" indent="0" justifyLastLine="0" shrinkToFit="0" readingOrder="0"/>
    </dxf>
    <dxf>
      <font>
        <strike val="0"/>
        <outline val="0"/>
        <shadow val="0"/>
        <name val="Calibri"/>
        <family val="2"/>
      </font>
      <alignment horizontal="general" vertical="bottom" textRotation="0" wrapText="1" indent="0" justifyLastLine="0" shrinkToFit="0" readingOrder="0"/>
    </dxf>
    <dxf>
      <font>
        <strike val="0"/>
        <outline val="0"/>
        <shadow val="0"/>
        <name val="Calibri"/>
        <family val="2"/>
      </font>
      <alignment horizontal="general" vertical="bottom" textRotation="0" wrapText="1" indent="0" justifyLastLine="0" shrinkToFit="0" readingOrder="0"/>
    </dxf>
    <dxf>
      <font>
        <strike val="0"/>
        <outline val="0"/>
        <shadow val="0"/>
        <name val="Calibri"/>
        <family val="2"/>
      </font>
      <fill>
        <patternFill patternType="none">
          <fgColor indexed="64"/>
          <bgColor auto="1"/>
        </patternFill>
      </fill>
      <alignment horizontal="general" vertical="bottom" textRotation="0" wrapText="1" indent="0" justifyLastLine="0" shrinkToFit="0" readingOrder="0"/>
    </dxf>
    <dxf>
      <font>
        <b val="0"/>
        <i val="0"/>
        <strike val="0"/>
        <condense val="0"/>
        <extend val="0"/>
        <outline val="0"/>
        <shadow val="0"/>
        <u val="none"/>
        <vertAlign val="baseline"/>
        <sz val="11"/>
        <color theme="1"/>
        <name val="Calibri"/>
        <family val="2"/>
        <scheme val="minor"/>
      </font>
      <numFmt numFmtId="164" formatCode="_-* #,##0_-;\-* #,##0_-;_-* &quot;-&quot;??_-;_-@_-"/>
      <fill>
        <patternFill patternType="none">
          <fgColor indexed="64"/>
          <bgColor auto="1"/>
        </patternFill>
      </fill>
      <alignment horizontal="general" vertical="bottom" textRotation="0" wrapText="1" indent="0" justifyLastLine="0" shrinkToFit="0" readingOrder="0"/>
    </dxf>
    <dxf>
      <font>
        <b val="0"/>
        <i val="0"/>
        <strike val="0"/>
        <condense val="0"/>
        <extend val="0"/>
        <outline val="0"/>
        <shadow val="0"/>
        <u val="none"/>
        <vertAlign val="baseline"/>
        <sz val="11"/>
        <color theme="1"/>
        <name val="Calibri"/>
        <family val="2"/>
        <scheme val="minor"/>
      </font>
      <numFmt numFmtId="164" formatCode="_-* #,##0_-;\-* #,##0_-;_-* &quot;-&quot;??_-;_-@_-"/>
      <alignment horizontal="general" vertical="bottom" textRotation="0" wrapText="1" indent="0" justifyLastLine="0" shrinkToFit="0" readingOrder="0"/>
    </dxf>
    <dxf>
      <font>
        <strike val="0"/>
        <outline val="0"/>
        <shadow val="0"/>
        <name val="Calibri"/>
        <family val="2"/>
      </font>
      <numFmt numFmtId="164" formatCode="_-* #,##0_-;\-* #,##0_-;_-* &quot;-&quot;??_-;_-@_-"/>
      <alignment horizontal="general" vertical="bottom" textRotation="0" wrapText="1" indent="0" justifyLastLine="0" shrinkToFit="0" readingOrder="0"/>
    </dxf>
    <dxf>
      <font>
        <strike val="0"/>
        <outline val="0"/>
        <shadow val="0"/>
        <name val="Calibri"/>
        <family val="2"/>
      </font>
      <numFmt numFmtId="164" formatCode="_-* #,##0_-;\-* #,##0_-;_-* &quot;-&quot;??_-;_-@_-"/>
      <alignment horizontal="general" vertical="bottom" textRotation="0" wrapText="1" indent="0" justifyLastLine="0" shrinkToFit="0" readingOrder="0"/>
    </dxf>
    <dxf>
      <font>
        <strike val="0"/>
        <outline val="0"/>
        <shadow val="0"/>
        <name val="Calibri"/>
        <family val="2"/>
      </font>
      <numFmt numFmtId="164" formatCode="_-* #,##0_-;\-* #,##0_-;_-* &quot;-&quot;??_-;_-@_-"/>
      <alignment horizontal="general" vertical="bottom" textRotation="0" wrapText="1" indent="0" justifyLastLine="0" shrinkToFit="0" readingOrder="0"/>
    </dxf>
    <dxf>
      <font>
        <strike val="0"/>
        <outline val="0"/>
        <shadow val="0"/>
        <name val="Calibri"/>
        <family val="2"/>
      </font>
      <numFmt numFmtId="164" formatCode="_-* #,##0_-;\-* #,##0_-;_-* &quot;-&quot;??_-;_-@_-"/>
      <alignment horizontal="general" vertical="bottom" textRotation="0" wrapText="1" indent="0" justifyLastLine="0" shrinkToFit="0" readingOrder="0"/>
    </dxf>
    <dxf>
      <font>
        <strike val="0"/>
        <outline val="0"/>
        <shadow val="0"/>
        <name val="Calibri"/>
        <family val="2"/>
      </font>
      <numFmt numFmtId="164" formatCode="_-* #,##0_-;\-* #,##0_-;_-* &quot;-&quot;??_-;_-@_-"/>
      <alignment horizontal="general" vertical="bottom" textRotation="0" wrapText="1" indent="0" justifyLastLine="0" shrinkToFit="0" readingOrder="0"/>
    </dxf>
    <dxf>
      <font>
        <strike val="0"/>
        <outline val="0"/>
        <shadow val="0"/>
        <name val="Calibri"/>
        <family val="2"/>
      </font>
      <numFmt numFmtId="164" formatCode="_-* #,##0_-;\-* #,##0_-;_-* &quot;-&quot;??_-;_-@_-"/>
      <alignment horizontal="general" vertical="bottom" textRotation="0" wrapText="1" indent="0" justifyLastLine="0" shrinkToFit="0" readingOrder="0"/>
    </dxf>
    <dxf>
      <font>
        <strike val="0"/>
        <outline val="0"/>
        <shadow val="0"/>
        <name val="Calibri"/>
        <family val="2"/>
      </font>
      <numFmt numFmtId="164" formatCode="_-* #,##0_-;\-* #,##0_-;_-* &quot;-&quot;??_-;_-@_-"/>
      <alignment horizontal="general" vertical="bottom" textRotation="0" wrapText="1" indent="0" justifyLastLine="0" shrinkToFit="0" readingOrder="0"/>
    </dxf>
    <dxf>
      <font>
        <strike val="0"/>
        <outline val="0"/>
        <shadow val="0"/>
        <name val="Calibri"/>
        <family val="2"/>
      </font>
      <numFmt numFmtId="164" formatCode="_-* #,##0_-;\-* #,##0_-;_-* &quot;-&quot;??_-;_-@_-"/>
      <alignment horizontal="general" vertical="bottom" textRotation="0" wrapText="1" indent="0" justifyLastLine="0" shrinkToFit="0" readingOrder="0"/>
    </dxf>
    <dxf>
      <font>
        <strike val="0"/>
        <outline val="0"/>
        <shadow val="0"/>
        <name val="Calibri"/>
        <family val="2"/>
      </font>
      <numFmt numFmtId="164" formatCode="_-* #,##0_-;\-* #,##0_-;_-* &quot;-&quot;??_-;_-@_-"/>
      <alignment horizontal="general" vertical="bottom" textRotation="0" wrapText="1" indent="0" justifyLastLine="0" shrinkToFit="0" readingOrder="0"/>
    </dxf>
    <dxf>
      <font>
        <strike val="0"/>
        <outline val="0"/>
        <shadow val="0"/>
        <name val="Calibri"/>
        <family val="2"/>
      </font>
      <numFmt numFmtId="164" formatCode="_-* #,##0_-;\-* #,##0_-;_-* &quot;-&quot;??_-;_-@_-"/>
      <alignment horizontal="general" vertical="bottom" textRotation="0" wrapText="1" indent="0" justifyLastLine="0" shrinkToFit="0" readingOrder="0"/>
    </dxf>
    <dxf>
      <font>
        <strike val="0"/>
        <outline val="0"/>
        <shadow val="0"/>
        <name val="Calibri"/>
        <family val="2"/>
      </font>
      <numFmt numFmtId="164" formatCode="_-* #,##0_-;\-* #,##0_-;_-* &quot;-&quot;??_-;_-@_-"/>
      <alignment horizontal="general" vertical="bottom" textRotation="0" wrapText="1" indent="0" justifyLastLine="0" shrinkToFit="0" readingOrder="0"/>
    </dxf>
    <dxf>
      <font>
        <strike val="0"/>
        <outline val="0"/>
        <shadow val="0"/>
        <name val="Calibri"/>
        <family val="2"/>
      </font>
      <numFmt numFmtId="164" formatCode="_-* #,##0_-;\-* #,##0_-;_-* &quot;-&quot;??_-;_-@_-"/>
      <alignment horizontal="general" vertical="bottom" textRotation="0" wrapText="1" indent="0" justifyLastLine="0" shrinkToFit="0" readingOrder="0"/>
    </dxf>
    <dxf>
      <font>
        <strike val="0"/>
        <outline val="0"/>
        <shadow val="0"/>
        <name val="Calibri"/>
        <family val="2"/>
      </font>
      <numFmt numFmtId="164" formatCode="_-* #,##0_-;\-* #,##0_-;_-* &quot;-&quot;??_-;_-@_-"/>
      <alignment horizontal="general" vertical="bottom" textRotation="0" wrapText="1" indent="0" justifyLastLine="0" shrinkToFit="0" readingOrder="0"/>
    </dxf>
    <dxf>
      <font>
        <strike val="0"/>
        <outline val="0"/>
        <shadow val="0"/>
        <name val="Calibri"/>
        <family val="2"/>
      </font>
      <numFmt numFmtId="164" formatCode="_-* #,##0_-;\-* #,##0_-;_-* &quot;-&quot;??_-;_-@_-"/>
      <alignment horizontal="general" vertical="bottom" textRotation="0" wrapText="1" indent="0" justifyLastLine="0" shrinkToFit="0" readingOrder="0"/>
    </dxf>
    <dxf>
      <font>
        <strike val="0"/>
        <outline val="0"/>
        <shadow val="0"/>
        <name val="Calibri"/>
        <family val="2"/>
      </font>
      <numFmt numFmtId="164" formatCode="_-* #,##0_-;\-* #,##0_-;_-* &quot;-&quot;??_-;_-@_-"/>
      <alignment horizontal="general" vertical="bottom" textRotation="0" wrapText="1" indent="0" justifyLastLine="0" shrinkToFit="0" readingOrder="0"/>
    </dxf>
    <dxf>
      <font>
        <strike val="0"/>
        <outline val="0"/>
        <shadow val="0"/>
        <name val="Calibri"/>
        <family val="2"/>
      </font>
      <numFmt numFmtId="164" formatCode="_-* #,##0_-;\-* #,##0_-;_-* &quot;-&quot;??_-;_-@_-"/>
      <alignment horizontal="general" vertical="bottom" textRotation="0" wrapText="1" indent="0" justifyLastLine="0" shrinkToFit="0" readingOrder="0"/>
    </dxf>
    <dxf>
      <font>
        <strike val="0"/>
        <outline val="0"/>
        <shadow val="0"/>
        <name val="Calibri"/>
        <family val="2"/>
      </font>
    </dxf>
    <dxf>
      <font>
        <strike val="0"/>
        <outline val="0"/>
        <shadow val="0"/>
        <name val="Calibri"/>
        <family val="2"/>
      </font>
      <numFmt numFmtId="164" formatCode="_-* #,##0_-;\-* #,##0_-;_-* &quot;-&quot;??_-;_-@_-"/>
      <alignment horizontal="general" vertical="bottom" textRotation="0" wrapText="1" indent="0" justifyLastLine="0" shrinkToFit="0" readingOrder="0"/>
    </dxf>
    <dxf>
      <font>
        <strike val="0"/>
        <outline val="0"/>
        <shadow val="0"/>
        <name val="Calibri"/>
        <family val="2"/>
      </font>
      <alignment horizontal="general" vertical="bottom" textRotation="0" wrapText="1" indent="0" justifyLastLine="0" shrinkToFit="0" readingOrder="0"/>
    </dxf>
    <dxf>
      <font>
        <strike val="0"/>
        <outline val="0"/>
        <shadow val="0"/>
        <name val="Calibri"/>
        <family val="2"/>
      </font>
      <alignment horizontal="general" vertical="bottom" textRotation="0" wrapText="1" indent="0" justifyLastLine="0" shrinkToFit="0" readingOrder="0"/>
    </dxf>
    <dxf>
      <font>
        <strike val="0"/>
        <outline val="0"/>
        <shadow val="0"/>
        <name val="Calibri"/>
        <family val="2"/>
      </font>
      <fill>
        <patternFill patternType="none">
          <fgColor indexed="64"/>
          <bgColor auto="1"/>
        </patternFill>
      </fill>
      <alignment horizontal="general" vertical="bottom" textRotation="0" wrapText="1" indent="0" justifyLastLine="0" shrinkToFit="0" readingOrder="0"/>
    </dxf>
    <dxf>
      <font>
        <b val="0"/>
        <i val="0"/>
        <strike val="0"/>
        <condense val="0"/>
        <extend val="0"/>
        <outline val="0"/>
        <shadow val="0"/>
        <u val="none"/>
        <vertAlign val="baseline"/>
        <sz val="11"/>
        <color theme="1"/>
        <name val="Calibri"/>
        <family val="2"/>
        <scheme val="minor"/>
      </font>
      <numFmt numFmtId="164" formatCode="_-* #,##0_-;\-* #,##0_-;_-* &quot;-&quot;??_-;_-@_-"/>
      <fill>
        <patternFill patternType="none">
          <fgColor indexed="64"/>
          <bgColor auto="1"/>
        </patternFill>
      </fill>
      <alignment horizontal="general" vertical="bottom" textRotation="0" wrapText="1" indent="0" justifyLastLine="0" shrinkToFit="0" readingOrder="0"/>
    </dxf>
    <dxf>
      <font>
        <b val="0"/>
        <i val="0"/>
        <strike val="0"/>
        <condense val="0"/>
        <extend val="0"/>
        <outline val="0"/>
        <shadow val="0"/>
        <u val="none"/>
        <vertAlign val="baseline"/>
        <sz val="11"/>
        <color theme="1"/>
        <name val="Calibri"/>
        <family val="2"/>
        <scheme val="minor"/>
      </font>
      <numFmt numFmtId="164" formatCode="_-* #,##0_-;\-* #,##0_-;_-* &quot;-&quot;??_-;_-@_-"/>
      <alignment horizontal="general" vertical="bottom" textRotation="0" wrapText="1" indent="0" justifyLastLine="0" shrinkToFit="0" readingOrder="0"/>
    </dxf>
    <dxf>
      <font>
        <strike val="0"/>
        <outline val="0"/>
        <shadow val="0"/>
        <name val="Calibri"/>
        <family val="2"/>
      </font>
      <numFmt numFmtId="164" formatCode="_-* #,##0_-;\-* #,##0_-;_-* &quot;-&quot;??_-;_-@_-"/>
      <alignment horizontal="general" vertical="bottom" textRotation="0" wrapText="1" indent="0" justifyLastLine="0" shrinkToFit="0" readingOrder="0"/>
    </dxf>
    <dxf>
      <font>
        <strike val="0"/>
        <outline val="0"/>
        <shadow val="0"/>
        <name val="Calibri"/>
        <family val="2"/>
      </font>
      <numFmt numFmtId="164" formatCode="_-* #,##0_-;\-* #,##0_-;_-* &quot;-&quot;??_-;_-@_-"/>
      <alignment horizontal="general" vertical="bottom" textRotation="0" wrapText="1" indent="0" justifyLastLine="0" shrinkToFit="0" readingOrder="0"/>
    </dxf>
    <dxf>
      <font>
        <strike val="0"/>
        <outline val="0"/>
        <shadow val="0"/>
        <name val="Calibri"/>
        <family val="2"/>
      </font>
      <numFmt numFmtId="164" formatCode="_-* #,##0_-;\-* #,##0_-;_-* &quot;-&quot;??_-;_-@_-"/>
      <alignment horizontal="general" vertical="bottom" textRotation="0" wrapText="1" indent="0" justifyLastLine="0" shrinkToFit="0" readingOrder="0"/>
    </dxf>
    <dxf>
      <font>
        <strike val="0"/>
        <outline val="0"/>
        <shadow val="0"/>
        <name val="Calibri"/>
        <family val="2"/>
      </font>
      <numFmt numFmtId="164" formatCode="_-* #,##0_-;\-* #,##0_-;_-* &quot;-&quot;??_-;_-@_-"/>
      <alignment horizontal="general" vertical="bottom" textRotation="0" wrapText="1" indent="0" justifyLastLine="0" shrinkToFit="0" readingOrder="0"/>
    </dxf>
    <dxf>
      <font>
        <strike val="0"/>
        <outline val="0"/>
        <shadow val="0"/>
        <name val="Calibri"/>
        <family val="2"/>
      </font>
      <numFmt numFmtId="164" formatCode="_-* #,##0_-;\-* #,##0_-;_-* &quot;-&quot;??_-;_-@_-"/>
      <alignment horizontal="general" vertical="bottom" textRotation="0" wrapText="1" indent="0" justifyLastLine="0" shrinkToFit="0" readingOrder="0"/>
    </dxf>
    <dxf>
      <font>
        <strike val="0"/>
        <outline val="0"/>
        <shadow val="0"/>
        <name val="Calibri"/>
        <family val="2"/>
      </font>
      <numFmt numFmtId="164" formatCode="_-* #,##0_-;\-* #,##0_-;_-* &quot;-&quot;??_-;_-@_-"/>
      <alignment horizontal="general" vertical="bottom" textRotation="0" wrapText="1" indent="0" justifyLastLine="0" shrinkToFit="0" readingOrder="0"/>
    </dxf>
    <dxf>
      <font>
        <strike val="0"/>
        <outline val="0"/>
        <shadow val="0"/>
        <name val="Calibri"/>
        <family val="2"/>
      </font>
      <numFmt numFmtId="164" formatCode="_-* #,##0_-;\-* #,##0_-;_-* &quot;-&quot;??_-;_-@_-"/>
      <alignment horizontal="general" vertical="bottom" textRotation="0" wrapText="1" indent="0" justifyLastLine="0" shrinkToFit="0" readingOrder="0"/>
    </dxf>
    <dxf>
      <font>
        <strike val="0"/>
        <outline val="0"/>
        <shadow val="0"/>
        <name val="Calibri"/>
        <family val="2"/>
      </font>
      <numFmt numFmtId="164" formatCode="_-* #,##0_-;\-* #,##0_-;_-* &quot;-&quot;??_-;_-@_-"/>
      <alignment horizontal="general" vertical="bottom" textRotation="0" wrapText="1" indent="0" justifyLastLine="0" shrinkToFit="0" readingOrder="0"/>
    </dxf>
    <dxf>
      <font>
        <strike val="0"/>
        <outline val="0"/>
        <shadow val="0"/>
        <name val="Calibri"/>
        <family val="2"/>
      </font>
      <numFmt numFmtId="164" formatCode="_-* #,##0_-;\-* #,##0_-;_-* &quot;-&quot;??_-;_-@_-"/>
      <alignment horizontal="general" vertical="bottom" textRotation="0" wrapText="1" indent="0" justifyLastLine="0" shrinkToFit="0" readingOrder="0"/>
    </dxf>
    <dxf>
      <font>
        <strike val="0"/>
        <outline val="0"/>
        <shadow val="0"/>
        <name val="Calibri"/>
        <family val="2"/>
      </font>
      <numFmt numFmtId="164" formatCode="_-* #,##0_-;\-* #,##0_-;_-* &quot;-&quot;??_-;_-@_-"/>
      <alignment horizontal="general" vertical="bottom" textRotation="0" wrapText="1" indent="0" justifyLastLine="0" shrinkToFit="0" readingOrder="0"/>
    </dxf>
    <dxf>
      <font>
        <strike val="0"/>
        <outline val="0"/>
        <shadow val="0"/>
        <name val="Calibri"/>
        <family val="2"/>
      </font>
      <numFmt numFmtId="164" formatCode="_-* #,##0_-;\-* #,##0_-;_-* &quot;-&quot;??_-;_-@_-"/>
      <alignment horizontal="general" vertical="bottom" textRotation="0" wrapText="1" indent="0" justifyLastLine="0" shrinkToFit="0" readingOrder="0"/>
    </dxf>
    <dxf>
      <font>
        <strike val="0"/>
        <outline val="0"/>
        <shadow val="0"/>
        <name val="Calibri"/>
        <family val="2"/>
      </font>
      <numFmt numFmtId="164" formatCode="_-* #,##0_-;\-* #,##0_-;_-* &quot;-&quot;??_-;_-@_-"/>
      <alignment horizontal="general" vertical="bottom" textRotation="0" wrapText="1" indent="0" justifyLastLine="0" shrinkToFit="0" readingOrder="0"/>
    </dxf>
    <dxf>
      <font>
        <strike val="0"/>
        <outline val="0"/>
        <shadow val="0"/>
        <name val="Calibri"/>
        <family val="2"/>
      </font>
      <numFmt numFmtId="164" formatCode="_-* #,##0_-;\-* #,##0_-;_-* &quot;-&quot;??_-;_-@_-"/>
      <alignment horizontal="general" vertical="bottom" textRotation="0" wrapText="1" indent="0" justifyLastLine="0" shrinkToFit="0" readingOrder="0"/>
    </dxf>
    <dxf>
      <font>
        <strike val="0"/>
        <outline val="0"/>
        <shadow val="0"/>
        <name val="Calibri"/>
        <family val="2"/>
      </font>
      <numFmt numFmtId="164" formatCode="_-* #,##0_-;\-* #,##0_-;_-* &quot;-&quot;??_-;_-@_-"/>
      <alignment horizontal="general" vertical="bottom" textRotation="0" wrapText="1" indent="0" justifyLastLine="0" shrinkToFit="0" readingOrder="0"/>
    </dxf>
    <dxf>
      <font>
        <strike val="0"/>
        <outline val="0"/>
        <shadow val="0"/>
        <name val="Calibri"/>
        <family val="2"/>
      </font>
      <numFmt numFmtId="164" formatCode="_-* #,##0_-;\-* #,##0_-;_-* &quot;-&quot;??_-;_-@_-"/>
      <alignment horizontal="general" vertical="bottom" textRotation="0" wrapText="1" indent="0" justifyLastLine="0" shrinkToFit="0" readingOrder="0"/>
    </dxf>
    <dxf>
      <font>
        <strike val="0"/>
        <outline val="0"/>
        <shadow val="0"/>
        <name val="Calibri"/>
        <family val="2"/>
      </font>
    </dxf>
    <dxf>
      <font>
        <strike val="0"/>
        <outline val="0"/>
        <shadow val="0"/>
        <name val="Calibri"/>
        <family val="2"/>
      </font>
      <alignment horizontal="general" vertical="bottom" textRotation="0" wrapText="1" indent="0" justifyLastLine="0" shrinkToFit="0" readingOrder="0"/>
    </dxf>
    <dxf>
      <font>
        <strike val="0"/>
        <outline val="0"/>
        <shadow val="0"/>
        <name val="Calibri"/>
        <family val="2"/>
      </font>
      <alignment horizontal="general" vertical="bottom" textRotation="0" wrapText="1" indent="0" justifyLastLine="0" shrinkToFit="0" readingOrder="0"/>
    </dxf>
    <dxf>
      <font>
        <strike val="0"/>
        <outline val="0"/>
        <shadow val="0"/>
        <name val="Calibri"/>
        <family val="2"/>
      </font>
      <alignment horizontal="general" vertical="bottom" textRotation="0" wrapText="1" indent="0" justifyLastLine="0" shrinkToFit="0" readingOrder="0"/>
    </dxf>
    <dxf>
      <font>
        <strike val="0"/>
        <outline val="0"/>
        <shadow val="0"/>
        <name val="Calibri"/>
        <family val="2"/>
      </font>
      <fill>
        <patternFill patternType="none">
          <fgColor indexed="64"/>
          <bgColor auto="1"/>
        </patternFill>
      </fill>
      <alignment horizontal="general" vertical="bottom" textRotation="0" wrapText="1" indent="0" justifyLastLine="0" shrinkToFit="0" readingOrder="0"/>
    </dxf>
    <dxf>
      <font>
        <b val="0"/>
        <i val="0"/>
        <strike val="0"/>
        <condense val="0"/>
        <extend val="0"/>
        <outline val="0"/>
        <shadow val="0"/>
        <u val="none"/>
        <vertAlign val="baseline"/>
        <sz val="11"/>
        <color theme="1"/>
        <name val="Calibri"/>
        <family val="2"/>
        <scheme val="minor"/>
      </font>
      <numFmt numFmtId="164" formatCode="_-* #,##0_-;\-* #,##0_-;_-* &quot;-&quot;??_-;_-@_-"/>
      <fill>
        <patternFill patternType="none">
          <fgColor indexed="64"/>
          <bgColor auto="1"/>
        </patternFill>
      </fill>
      <alignment horizontal="general" vertical="bottom" textRotation="0" wrapText="1" indent="0" justifyLastLine="0" shrinkToFit="0" readingOrder="0"/>
    </dxf>
    <dxf>
      <font>
        <b val="0"/>
        <i val="0"/>
        <strike val="0"/>
        <condense val="0"/>
        <extend val="0"/>
        <outline val="0"/>
        <shadow val="0"/>
        <u val="none"/>
        <vertAlign val="baseline"/>
        <sz val="11"/>
        <color theme="1"/>
        <name val="Calibri"/>
        <family val="2"/>
        <scheme val="minor"/>
      </font>
      <numFmt numFmtId="164" formatCode="_-* #,##0_-;\-* #,##0_-;_-* &quot;-&quot;??_-;_-@_-"/>
      <alignment horizontal="general" vertical="bottom" textRotation="0" wrapText="1" indent="0" justifyLastLine="0" shrinkToFit="0" readingOrder="0"/>
    </dxf>
    <dxf>
      <font>
        <strike val="0"/>
        <outline val="0"/>
        <shadow val="0"/>
        <name val="Calibri"/>
        <family val="2"/>
      </font>
      <numFmt numFmtId="164" formatCode="_-* #,##0_-;\-* #,##0_-;_-* &quot;-&quot;??_-;_-@_-"/>
      <alignment horizontal="general" vertical="bottom" textRotation="0" wrapText="1" indent="0" justifyLastLine="0" shrinkToFit="0" readingOrder="0"/>
    </dxf>
    <dxf>
      <font>
        <strike val="0"/>
        <outline val="0"/>
        <shadow val="0"/>
        <name val="Calibri"/>
        <family val="2"/>
      </font>
      <numFmt numFmtId="164" formatCode="_-* #,##0_-;\-* #,##0_-;_-* &quot;-&quot;??_-;_-@_-"/>
      <alignment horizontal="general" vertical="bottom" textRotation="0" wrapText="1" indent="0" justifyLastLine="0" shrinkToFit="0" readingOrder="0"/>
    </dxf>
    <dxf>
      <font>
        <strike val="0"/>
        <outline val="0"/>
        <shadow val="0"/>
        <name val="Calibri"/>
        <family val="2"/>
      </font>
      <numFmt numFmtId="164" formatCode="_-* #,##0_-;\-* #,##0_-;_-* &quot;-&quot;??_-;_-@_-"/>
      <alignment horizontal="general" vertical="bottom" textRotation="0" wrapText="1" indent="0" justifyLastLine="0" shrinkToFit="0" readingOrder="0"/>
    </dxf>
    <dxf>
      <font>
        <strike val="0"/>
        <outline val="0"/>
        <shadow val="0"/>
        <name val="Calibri"/>
        <family val="2"/>
      </font>
      <numFmt numFmtId="164" formatCode="_-* #,##0_-;\-* #,##0_-;_-* &quot;-&quot;??_-;_-@_-"/>
      <alignment horizontal="general" vertical="bottom" textRotation="0" wrapText="1" indent="0" justifyLastLine="0" shrinkToFit="0" readingOrder="0"/>
    </dxf>
    <dxf>
      <font>
        <strike val="0"/>
        <outline val="0"/>
        <shadow val="0"/>
        <name val="Calibri"/>
        <family val="2"/>
      </font>
      <numFmt numFmtId="164" formatCode="_-* #,##0_-;\-* #,##0_-;_-* &quot;-&quot;??_-;_-@_-"/>
      <alignment horizontal="general" vertical="bottom" textRotation="0" wrapText="1" indent="0" justifyLastLine="0" shrinkToFit="0" readingOrder="0"/>
    </dxf>
    <dxf>
      <font>
        <strike val="0"/>
        <outline val="0"/>
        <shadow val="0"/>
        <name val="Calibri"/>
        <family val="2"/>
      </font>
      <numFmt numFmtId="164" formatCode="_-* #,##0_-;\-* #,##0_-;_-* &quot;-&quot;??_-;_-@_-"/>
      <alignment horizontal="general" vertical="bottom" textRotation="0" wrapText="1" indent="0" justifyLastLine="0" shrinkToFit="0" readingOrder="0"/>
    </dxf>
    <dxf>
      <font>
        <strike val="0"/>
        <outline val="0"/>
        <shadow val="0"/>
        <name val="Calibri"/>
        <family val="2"/>
      </font>
      <numFmt numFmtId="164" formatCode="_-* #,##0_-;\-* #,##0_-;_-* &quot;-&quot;??_-;_-@_-"/>
      <alignment horizontal="general" vertical="bottom" textRotation="0" wrapText="1" indent="0" justifyLastLine="0" shrinkToFit="0" readingOrder="0"/>
    </dxf>
    <dxf>
      <font>
        <strike val="0"/>
        <outline val="0"/>
        <shadow val="0"/>
        <name val="Calibri"/>
        <family val="2"/>
      </font>
      <numFmt numFmtId="164" formatCode="_-* #,##0_-;\-* #,##0_-;_-* &quot;-&quot;??_-;_-@_-"/>
      <alignment horizontal="general" vertical="bottom" textRotation="0" wrapText="1" indent="0" justifyLastLine="0" shrinkToFit="0" readingOrder="0"/>
    </dxf>
    <dxf>
      <font>
        <strike val="0"/>
        <outline val="0"/>
        <shadow val="0"/>
        <name val="Calibri"/>
        <family val="2"/>
      </font>
      <numFmt numFmtId="164" formatCode="_-* #,##0_-;\-* #,##0_-;_-* &quot;-&quot;??_-;_-@_-"/>
      <alignment horizontal="general" vertical="bottom" textRotation="0" wrapText="1" indent="0" justifyLastLine="0" shrinkToFit="0" readingOrder="0"/>
    </dxf>
    <dxf>
      <font>
        <strike val="0"/>
        <outline val="0"/>
        <shadow val="0"/>
        <name val="Calibri"/>
        <family val="2"/>
      </font>
      <numFmt numFmtId="164" formatCode="_-* #,##0_-;\-* #,##0_-;_-* &quot;-&quot;??_-;_-@_-"/>
      <alignment horizontal="general" vertical="bottom" textRotation="0" wrapText="1" indent="0" justifyLastLine="0" shrinkToFit="0" readingOrder="0"/>
    </dxf>
    <dxf>
      <font>
        <strike val="0"/>
        <outline val="0"/>
        <shadow val="0"/>
        <name val="Calibri"/>
        <family val="2"/>
      </font>
      <numFmt numFmtId="164" formatCode="_-* #,##0_-;\-* #,##0_-;_-* &quot;-&quot;??_-;_-@_-"/>
      <alignment horizontal="general" vertical="bottom" textRotation="0" wrapText="1" indent="0" justifyLastLine="0" shrinkToFit="0" readingOrder="0"/>
    </dxf>
    <dxf>
      <font>
        <strike val="0"/>
        <outline val="0"/>
        <shadow val="0"/>
        <name val="Calibri"/>
        <family val="2"/>
      </font>
      <numFmt numFmtId="164" formatCode="_-* #,##0_-;\-* #,##0_-;_-* &quot;-&quot;??_-;_-@_-"/>
      <alignment horizontal="general" vertical="bottom" textRotation="0" wrapText="1" indent="0" justifyLastLine="0" shrinkToFit="0" readingOrder="0"/>
    </dxf>
    <dxf>
      <font>
        <strike val="0"/>
        <outline val="0"/>
        <shadow val="0"/>
        <name val="Calibri"/>
        <family val="2"/>
      </font>
      <numFmt numFmtId="164" formatCode="_-* #,##0_-;\-* #,##0_-;_-* &quot;-&quot;??_-;_-@_-"/>
      <alignment horizontal="general" vertical="bottom" textRotation="0" wrapText="1" indent="0" justifyLastLine="0" shrinkToFit="0" readingOrder="0"/>
    </dxf>
    <dxf>
      <font>
        <strike val="0"/>
        <outline val="0"/>
        <shadow val="0"/>
        <name val="Calibri"/>
        <family val="2"/>
      </font>
      <numFmt numFmtId="164" formatCode="_-* #,##0_-;\-* #,##0_-;_-* &quot;-&quot;??_-;_-@_-"/>
      <alignment horizontal="general" vertical="bottom" textRotation="0" wrapText="1" indent="0" justifyLastLine="0" shrinkToFit="0" readingOrder="0"/>
    </dxf>
    <dxf>
      <font>
        <strike val="0"/>
        <outline val="0"/>
        <shadow val="0"/>
        <name val="Calibri"/>
        <family val="2"/>
      </font>
      <numFmt numFmtId="164" formatCode="_-* #,##0_-;\-* #,##0_-;_-* &quot;-&quot;??_-;_-@_-"/>
      <alignment horizontal="general" vertical="bottom" textRotation="0" wrapText="1" indent="0" justifyLastLine="0" shrinkToFit="0" readingOrder="0"/>
    </dxf>
    <dxf>
      <font>
        <strike val="0"/>
        <outline val="0"/>
        <shadow val="0"/>
        <name val="Calibri"/>
        <family val="2"/>
      </font>
    </dxf>
    <dxf>
      <font>
        <strike val="0"/>
        <outline val="0"/>
        <shadow val="0"/>
        <name val="Calibri"/>
        <family val="2"/>
      </font>
      <alignment horizontal="general" vertical="bottom" textRotation="0" wrapText="1" indent="0" justifyLastLine="0" shrinkToFit="0" readingOrder="0"/>
    </dxf>
    <dxf>
      <font>
        <strike val="0"/>
        <outline val="0"/>
        <shadow val="0"/>
        <name val="Calibri"/>
        <family val="2"/>
      </font>
      <alignment horizontal="general" vertical="bottom" textRotation="0" wrapText="1" indent="0" justifyLastLine="0" shrinkToFit="0" readingOrder="0"/>
    </dxf>
    <dxf>
      <font>
        <strike val="0"/>
        <outline val="0"/>
        <shadow val="0"/>
        <name val="Calibri"/>
        <family val="2"/>
      </font>
      <alignment horizontal="general" vertical="bottom" textRotation="0" wrapText="1" indent="0" justifyLastLine="0" shrinkToFit="0" readingOrder="0"/>
    </dxf>
    <dxf>
      <font>
        <strike val="0"/>
        <outline val="0"/>
        <shadow val="0"/>
        <name val="Calibri"/>
        <family val="2"/>
      </font>
      <fill>
        <patternFill patternType="none">
          <fgColor indexed="64"/>
          <bgColor auto="1"/>
        </patternFill>
      </fill>
      <alignment horizontal="general" vertical="bottom" textRotation="0" wrapText="1" indent="0" justifyLastLine="0" shrinkToFit="0" readingOrder="0"/>
    </dxf>
    <dxf>
      <font>
        <strike val="0"/>
        <outline val="0"/>
        <shadow val="0"/>
        <name val="Calibri"/>
        <family val="2"/>
      </font>
      <fill>
        <patternFill patternType="solid">
          <fgColor indexed="64"/>
          <bgColor rgb="FFFDF5E5"/>
        </patternFill>
      </fill>
      <alignment horizontal="general" vertical="bottom" textRotation="0" wrapText="1" indent="0" justifyLastLine="0" shrinkToFit="0" readingOrder="0"/>
    </dxf>
    <dxf>
      <font>
        <strike val="0"/>
        <outline val="0"/>
        <shadow val="0"/>
        <name val="Calibri"/>
        <family val="2"/>
      </font>
      <fill>
        <patternFill patternType="solid">
          <fgColor indexed="64"/>
          <bgColor rgb="FFFDF5E5"/>
        </patternFill>
      </fill>
      <alignment horizontal="general" vertical="bottom" textRotation="0" wrapText="1" indent="0" justifyLastLine="0" shrinkToFit="0" readingOrder="0"/>
    </dxf>
    <dxf>
      <font>
        <b val="0"/>
        <i val="0"/>
        <strike val="0"/>
        <condense val="0"/>
        <extend val="0"/>
        <outline val="0"/>
        <shadow val="0"/>
        <u val="none"/>
        <vertAlign val="baseline"/>
        <sz val="11"/>
        <color theme="1"/>
        <name val="Calibri"/>
        <family val="2"/>
        <scheme val="minor"/>
      </font>
      <numFmt numFmtId="164" formatCode="_-* #,##0_-;\-* #,##0_-;_-* &quot;-&quot;??_-;_-@_-"/>
      <fill>
        <patternFill patternType="none">
          <fgColor indexed="64"/>
          <bgColor auto="1"/>
        </patternFill>
      </fill>
      <alignment horizontal="general" vertical="bottom" textRotation="0" wrapText="1" indent="0" justifyLastLine="0" shrinkToFit="0" readingOrder="0"/>
    </dxf>
    <dxf>
      <font>
        <b val="0"/>
        <i val="0"/>
        <strike val="0"/>
        <condense val="0"/>
        <extend val="0"/>
        <outline val="0"/>
        <shadow val="0"/>
        <u val="none"/>
        <vertAlign val="baseline"/>
        <sz val="11"/>
        <color theme="1"/>
        <name val="Calibri"/>
        <family val="2"/>
        <scheme val="minor"/>
      </font>
      <numFmt numFmtId="164" formatCode="_-* #,##0_-;\-* #,##0_-;_-* &quot;-&quot;??_-;_-@_-"/>
      <fill>
        <patternFill patternType="none">
          <fgColor indexed="64"/>
          <bgColor auto="1"/>
        </patternFill>
      </fill>
      <alignment horizontal="general" vertical="bottom" textRotation="0" wrapText="1" indent="0" justifyLastLine="0" shrinkToFit="0" readingOrder="0"/>
    </dxf>
    <dxf>
      <font>
        <strike val="0"/>
        <outline val="0"/>
        <shadow val="0"/>
        <name val="Calibri"/>
        <family val="2"/>
      </font>
      <numFmt numFmtId="164" formatCode="_-* #,##0_-;\-* #,##0_-;_-* &quot;-&quot;??_-;_-@_-"/>
      <alignment horizontal="general" vertical="bottom" textRotation="0" wrapText="1" indent="0" justifyLastLine="0" shrinkToFit="0" readingOrder="0"/>
    </dxf>
    <dxf>
      <font>
        <strike val="0"/>
        <outline val="0"/>
        <shadow val="0"/>
        <name val="Calibri"/>
        <family val="2"/>
      </font>
      <numFmt numFmtId="164" formatCode="_-* #,##0_-;\-* #,##0_-;_-* &quot;-&quot;??_-;_-@_-"/>
      <alignment horizontal="general" vertical="bottom" textRotation="0" wrapText="1" indent="0" justifyLastLine="0" shrinkToFit="0" readingOrder="0"/>
    </dxf>
    <dxf>
      <font>
        <strike val="0"/>
        <outline val="0"/>
        <shadow val="0"/>
        <name val="Calibri"/>
        <family val="2"/>
      </font>
      <numFmt numFmtId="164" formatCode="_-* #,##0_-;\-* #,##0_-;_-* &quot;-&quot;??_-;_-@_-"/>
      <alignment horizontal="general" vertical="bottom" textRotation="0" wrapText="1" indent="0" justifyLastLine="0" shrinkToFit="0" readingOrder="0"/>
    </dxf>
    <dxf>
      <font>
        <strike val="0"/>
        <outline val="0"/>
        <shadow val="0"/>
        <name val="Calibri"/>
        <family val="2"/>
      </font>
      <numFmt numFmtId="164" formatCode="_-* #,##0_-;\-* #,##0_-;_-* &quot;-&quot;??_-;_-@_-"/>
      <alignment horizontal="general" vertical="bottom" textRotation="0" wrapText="1" indent="0" justifyLastLine="0" shrinkToFit="0" readingOrder="0"/>
    </dxf>
    <dxf>
      <font>
        <strike val="0"/>
        <outline val="0"/>
        <shadow val="0"/>
        <name val="Calibri"/>
        <family val="2"/>
      </font>
      <numFmt numFmtId="164" formatCode="_-* #,##0_-;\-* #,##0_-;_-* &quot;-&quot;??_-;_-@_-"/>
      <alignment horizontal="general" vertical="bottom" textRotation="0" wrapText="1" indent="0" justifyLastLine="0" shrinkToFit="0" readingOrder="0"/>
    </dxf>
    <dxf>
      <font>
        <strike val="0"/>
        <outline val="0"/>
        <shadow val="0"/>
        <name val="Calibri"/>
        <family val="2"/>
      </font>
      <numFmt numFmtId="164" formatCode="_-* #,##0_-;\-* #,##0_-;_-* &quot;-&quot;??_-;_-@_-"/>
      <alignment horizontal="general" vertical="bottom" textRotation="0" wrapText="1" indent="0" justifyLastLine="0" shrinkToFit="0" readingOrder="0"/>
    </dxf>
    <dxf>
      <font>
        <strike val="0"/>
        <outline val="0"/>
        <shadow val="0"/>
        <name val="Calibri"/>
        <family val="2"/>
      </font>
      <numFmt numFmtId="164" formatCode="_-* #,##0_-;\-* #,##0_-;_-* &quot;-&quot;??_-;_-@_-"/>
      <alignment horizontal="general" vertical="bottom" textRotation="0" wrapText="1" indent="0" justifyLastLine="0" shrinkToFit="0" readingOrder="0"/>
    </dxf>
    <dxf>
      <font>
        <strike val="0"/>
        <outline val="0"/>
        <shadow val="0"/>
        <name val="Calibri"/>
        <family val="2"/>
      </font>
      <numFmt numFmtId="164" formatCode="_-* #,##0_-;\-* #,##0_-;_-* &quot;-&quot;??_-;_-@_-"/>
      <alignment horizontal="general" vertical="bottom" textRotation="0" wrapText="1" indent="0" justifyLastLine="0" shrinkToFit="0" readingOrder="0"/>
    </dxf>
    <dxf>
      <font>
        <strike val="0"/>
        <outline val="0"/>
        <shadow val="0"/>
        <name val="Calibri"/>
        <family val="2"/>
      </font>
      <numFmt numFmtId="164" formatCode="_-* #,##0_-;\-* #,##0_-;_-* &quot;-&quot;??_-;_-@_-"/>
      <alignment horizontal="general" vertical="bottom" textRotation="0" wrapText="1" indent="0" justifyLastLine="0" shrinkToFit="0" readingOrder="0"/>
    </dxf>
    <dxf>
      <font>
        <strike val="0"/>
        <outline val="0"/>
        <shadow val="0"/>
        <name val="Calibri"/>
        <family val="2"/>
      </font>
      <numFmt numFmtId="164" formatCode="_-* #,##0_-;\-* #,##0_-;_-* &quot;-&quot;??_-;_-@_-"/>
      <alignment horizontal="general" vertical="bottom" textRotation="0" wrapText="1" indent="0" justifyLastLine="0" shrinkToFit="0" readingOrder="0"/>
    </dxf>
    <dxf>
      <font>
        <strike val="0"/>
        <outline val="0"/>
        <shadow val="0"/>
        <name val="Calibri"/>
        <family val="2"/>
      </font>
      <numFmt numFmtId="164" formatCode="_-* #,##0_-;\-* #,##0_-;_-* &quot;-&quot;??_-;_-@_-"/>
      <alignment horizontal="general" vertical="bottom" textRotation="0" wrapText="1" indent="0" justifyLastLine="0" shrinkToFit="0" readingOrder="0"/>
    </dxf>
    <dxf>
      <font>
        <strike val="0"/>
        <outline val="0"/>
        <shadow val="0"/>
        <name val="Calibri"/>
        <family val="2"/>
      </font>
      <numFmt numFmtId="164" formatCode="_-* #,##0_-;\-* #,##0_-;_-* &quot;-&quot;??_-;_-@_-"/>
      <alignment horizontal="general" vertical="bottom" textRotation="0" wrapText="1" indent="0" justifyLastLine="0" shrinkToFit="0" readingOrder="0"/>
    </dxf>
    <dxf>
      <font>
        <strike val="0"/>
        <outline val="0"/>
        <shadow val="0"/>
        <name val="Calibri"/>
        <family val="2"/>
      </font>
      <numFmt numFmtId="164" formatCode="_-* #,##0_-;\-* #,##0_-;_-* &quot;-&quot;??_-;_-@_-"/>
      <alignment horizontal="general" vertical="bottom" textRotation="0" wrapText="1" indent="0" justifyLastLine="0" shrinkToFit="0" readingOrder="0"/>
    </dxf>
    <dxf>
      <font>
        <strike val="0"/>
        <outline val="0"/>
        <shadow val="0"/>
        <name val="Calibri"/>
        <family val="2"/>
      </font>
    </dxf>
    <dxf>
      <font>
        <strike val="0"/>
        <outline val="0"/>
        <shadow val="0"/>
        <name val="Calibri"/>
        <family val="2"/>
      </font>
    </dxf>
    <dxf>
      <font>
        <strike val="0"/>
        <outline val="0"/>
        <shadow val="0"/>
        <name val="Calibri"/>
        <family val="2"/>
      </font>
      <alignment horizontal="general" vertical="bottom" textRotation="0" wrapText="1" indent="0" justifyLastLine="0" shrinkToFit="0" readingOrder="0"/>
    </dxf>
    <dxf>
      <font>
        <strike val="0"/>
        <outline val="0"/>
        <shadow val="0"/>
        <name val="Calibri"/>
        <family val="2"/>
      </font>
      <fill>
        <patternFill patternType="none">
          <fgColor indexed="64"/>
          <bgColor auto="1"/>
        </patternFill>
      </fill>
      <alignment horizontal="general" vertical="bottom" textRotation="0" wrapText="1" indent="0" justifyLastLine="0" shrinkToFit="0" readingOrder="0"/>
    </dxf>
    <dxf>
      <font>
        <strike val="0"/>
        <outline val="0"/>
        <shadow val="0"/>
        <name val="Calibri"/>
        <family val="2"/>
      </font>
      <fill>
        <patternFill patternType="solid">
          <fgColor indexed="64"/>
          <bgColor rgb="FFFDF5E5"/>
        </patternFill>
      </fill>
      <alignment horizontal="general" vertical="bottom" textRotation="0" wrapText="1" indent="0" justifyLastLine="0" shrinkToFit="0" readingOrder="0"/>
    </dxf>
    <dxf>
      <font>
        <strike val="0"/>
        <outline val="0"/>
        <shadow val="0"/>
        <name val="Calibri"/>
        <family val="2"/>
      </font>
      <fill>
        <patternFill patternType="solid">
          <fgColor indexed="64"/>
          <bgColor rgb="FFFDF5E5"/>
        </patternFill>
      </fill>
      <alignment horizontal="general" vertical="bottom" textRotation="0" wrapText="1" indent="0" justifyLastLine="0" shrinkToFit="0" readingOrder="0"/>
    </dxf>
    <dxf>
      <font>
        <strike val="0"/>
        <outline val="0"/>
        <shadow val="0"/>
        <name val="Calibri"/>
        <family val="2"/>
      </font>
      <fill>
        <patternFill patternType="solid">
          <fgColor indexed="64"/>
          <bgColor rgb="FFFDF5E5"/>
        </patternFill>
      </fill>
      <alignment horizontal="general" vertical="bottom" textRotation="0" wrapText="1" indent="0" justifyLastLine="0" shrinkToFit="0" readingOrder="0"/>
    </dxf>
    <dxf>
      <font>
        <b val="0"/>
        <i val="0"/>
        <strike val="0"/>
        <condense val="0"/>
        <extend val="0"/>
        <outline val="0"/>
        <shadow val="0"/>
        <u val="none"/>
        <vertAlign val="baseline"/>
        <sz val="11"/>
        <color theme="1"/>
        <name val="Calibri"/>
        <family val="2"/>
        <scheme val="minor"/>
      </font>
      <numFmt numFmtId="164" formatCode="_-* #,##0_-;\-* #,##0_-;_-* &quot;-&quot;??_-;_-@_-"/>
      <fill>
        <patternFill patternType="none">
          <fgColor indexed="64"/>
          <bgColor auto="1"/>
        </patternFill>
      </fill>
      <alignment horizontal="general" vertical="bottom" textRotation="0" wrapText="1" indent="0" justifyLastLine="0" shrinkToFit="0" readingOrder="0"/>
    </dxf>
    <dxf>
      <font>
        <b val="0"/>
        <i val="0"/>
        <strike val="0"/>
        <condense val="0"/>
        <extend val="0"/>
        <outline val="0"/>
        <shadow val="0"/>
        <u val="none"/>
        <vertAlign val="baseline"/>
        <sz val="11"/>
        <color theme="1"/>
        <name val="Calibri"/>
        <family val="2"/>
        <scheme val="minor"/>
      </font>
      <numFmt numFmtId="164" formatCode="_-* #,##0_-;\-* #,##0_-;_-* &quot;-&quot;??_-;_-@_-"/>
      <fill>
        <patternFill patternType="none">
          <fgColor indexed="64"/>
          <bgColor auto="1"/>
        </patternFill>
      </fill>
      <alignment horizontal="general" vertical="bottom" textRotation="0" wrapText="1" indent="0" justifyLastLine="0" shrinkToFit="0" readingOrder="0"/>
    </dxf>
    <dxf>
      <font>
        <strike val="0"/>
        <outline val="0"/>
        <shadow val="0"/>
        <name val="Calibri"/>
        <family val="2"/>
      </font>
      <numFmt numFmtId="164" formatCode="_-* #,##0_-;\-* #,##0_-;_-* &quot;-&quot;??_-;_-@_-"/>
      <alignment horizontal="general" vertical="bottom" textRotation="0" wrapText="1" indent="0" justifyLastLine="0" shrinkToFit="0" readingOrder="0"/>
    </dxf>
    <dxf>
      <font>
        <strike val="0"/>
        <outline val="0"/>
        <shadow val="0"/>
        <name val="Calibri"/>
        <family val="2"/>
      </font>
      <numFmt numFmtId="164" formatCode="_-* #,##0_-;\-* #,##0_-;_-* &quot;-&quot;??_-;_-@_-"/>
      <alignment horizontal="general" vertical="bottom" textRotation="0" wrapText="1" indent="0" justifyLastLine="0" shrinkToFit="0" readingOrder="0"/>
    </dxf>
    <dxf>
      <font>
        <strike val="0"/>
        <outline val="0"/>
        <shadow val="0"/>
        <name val="Calibri"/>
        <family val="2"/>
      </font>
      <numFmt numFmtId="164" formatCode="_-* #,##0_-;\-* #,##0_-;_-* &quot;-&quot;??_-;_-@_-"/>
      <alignment horizontal="general" vertical="bottom" textRotation="0" wrapText="1" indent="0" justifyLastLine="0" shrinkToFit="0" readingOrder="0"/>
    </dxf>
    <dxf>
      <font>
        <strike val="0"/>
        <outline val="0"/>
        <shadow val="0"/>
        <name val="Calibri"/>
        <family val="2"/>
      </font>
      <numFmt numFmtId="164" formatCode="_-* #,##0_-;\-* #,##0_-;_-* &quot;-&quot;??_-;_-@_-"/>
      <alignment horizontal="general" vertical="bottom" textRotation="0" wrapText="1" indent="0" justifyLastLine="0" shrinkToFit="0" readingOrder="0"/>
    </dxf>
    <dxf>
      <font>
        <strike val="0"/>
        <outline val="0"/>
        <shadow val="0"/>
        <name val="Calibri"/>
        <family val="2"/>
      </font>
      <numFmt numFmtId="164" formatCode="_-* #,##0_-;\-* #,##0_-;_-* &quot;-&quot;??_-;_-@_-"/>
      <alignment horizontal="general" vertical="bottom" textRotation="0" wrapText="1" indent="0" justifyLastLine="0" shrinkToFit="0" readingOrder="0"/>
    </dxf>
    <dxf>
      <font>
        <strike val="0"/>
        <outline val="0"/>
        <shadow val="0"/>
        <name val="Calibri"/>
        <family val="2"/>
      </font>
      <numFmt numFmtId="164" formatCode="_-* #,##0_-;\-* #,##0_-;_-* &quot;-&quot;??_-;_-@_-"/>
      <alignment horizontal="general" vertical="bottom" textRotation="0" wrapText="1" indent="0" justifyLastLine="0" shrinkToFit="0" readingOrder="0"/>
    </dxf>
    <dxf>
      <font>
        <strike val="0"/>
        <outline val="0"/>
        <shadow val="0"/>
        <name val="Calibri"/>
        <family val="2"/>
      </font>
      <numFmt numFmtId="164" formatCode="_-* #,##0_-;\-* #,##0_-;_-* &quot;-&quot;??_-;_-@_-"/>
      <alignment horizontal="general" vertical="bottom" textRotation="0" wrapText="1" indent="0" justifyLastLine="0" shrinkToFit="0" readingOrder="0"/>
    </dxf>
    <dxf>
      <font>
        <strike val="0"/>
        <outline val="0"/>
        <shadow val="0"/>
        <name val="Calibri"/>
        <family val="2"/>
      </font>
      <numFmt numFmtId="164" formatCode="_-* #,##0_-;\-* #,##0_-;_-* &quot;-&quot;??_-;_-@_-"/>
      <alignment horizontal="general" vertical="bottom" textRotation="0" wrapText="1" indent="0" justifyLastLine="0" shrinkToFit="0" readingOrder="0"/>
    </dxf>
    <dxf>
      <font>
        <strike val="0"/>
        <outline val="0"/>
        <shadow val="0"/>
        <name val="Calibri"/>
        <family val="2"/>
      </font>
      <numFmt numFmtId="164" formatCode="_-* #,##0_-;\-* #,##0_-;_-* &quot;-&quot;??_-;_-@_-"/>
      <alignment horizontal="general" vertical="bottom" textRotation="0" wrapText="1" indent="0" justifyLastLine="0" shrinkToFit="0" readingOrder="0"/>
    </dxf>
    <dxf>
      <font>
        <strike val="0"/>
        <outline val="0"/>
        <shadow val="0"/>
        <name val="Calibri"/>
        <family val="2"/>
      </font>
      <numFmt numFmtId="164" formatCode="_-* #,##0_-;\-* #,##0_-;_-* &quot;-&quot;??_-;_-@_-"/>
      <alignment horizontal="general" vertical="bottom" textRotation="0" wrapText="1" indent="0" justifyLastLine="0" shrinkToFit="0" readingOrder="0"/>
    </dxf>
    <dxf>
      <font>
        <strike val="0"/>
        <outline val="0"/>
        <shadow val="0"/>
        <name val="Calibri"/>
        <family val="2"/>
      </font>
      <numFmt numFmtId="164" formatCode="_-* #,##0_-;\-* #,##0_-;_-* &quot;-&quot;??_-;_-@_-"/>
      <alignment horizontal="general" vertical="bottom" textRotation="0" wrapText="1" indent="0" justifyLastLine="0" shrinkToFit="0" readingOrder="0"/>
    </dxf>
    <dxf>
      <font>
        <strike val="0"/>
        <outline val="0"/>
        <shadow val="0"/>
        <name val="Calibri"/>
        <family val="2"/>
      </font>
      <numFmt numFmtId="164" formatCode="_-* #,##0_-;\-* #,##0_-;_-* &quot;-&quot;??_-;_-@_-"/>
      <alignment horizontal="general" vertical="bottom" textRotation="0" wrapText="1" indent="0" justifyLastLine="0" shrinkToFit="0" readingOrder="0"/>
    </dxf>
    <dxf>
      <font>
        <strike val="0"/>
        <outline val="0"/>
        <shadow val="0"/>
        <name val="Calibri"/>
        <family val="2"/>
      </font>
    </dxf>
    <dxf>
      <font>
        <strike val="0"/>
        <outline val="0"/>
        <shadow val="0"/>
        <name val="Calibri"/>
        <family val="2"/>
      </font>
      <alignment horizontal="general" vertical="bottom" textRotation="0" wrapText="1" indent="0" justifyLastLine="0" shrinkToFit="0" readingOrder="0"/>
    </dxf>
    <dxf>
      <font>
        <strike val="0"/>
        <outline val="0"/>
        <shadow val="0"/>
        <name val="Calibri"/>
        <family val="2"/>
      </font>
    </dxf>
    <dxf>
      <font>
        <strike val="0"/>
        <outline val="0"/>
        <shadow val="0"/>
        <name val="Calibri"/>
        <family val="2"/>
      </font>
      <alignment horizontal="general" vertical="bottom" textRotation="0" wrapText="1" indent="0" justifyLastLine="0" shrinkToFit="0" readingOrder="0"/>
    </dxf>
    <dxf>
      <font>
        <strike val="0"/>
        <outline val="0"/>
        <shadow val="0"/>
        <name val="Calibri"/>
        <family val="2"/>
      </font>
      <numFmt numFmtId="13" formatCode="0%"/>
      <fill>
        <patternFill patternType="none">
          <fgColor indexed="64"/>
          <bgColor auto="1"/>
        </patternFill>
      </fill>
      <alignment horizontal="general" vertical="bottom" textRotation="0" wrapText="1" indent="0" justifyLastLine="0" shrinkToFit="0" readingOrder="0"/>
    </dxf>
    <dxf>
      <font>
        <b val="0"/>
        <i val="0"/>
        <strike val="0"/>
        <condense val="0"/>
        <extend val="0"/>
        <outline val="0"/>
        <shadow val="0"/>
        <u val="none"/>
        <vertAlign val="baseline"/>
        <sz val="11"/>
        <color theme="1"/>
        <name val="Calibri"/>
        <family val="2"/>
        <scheme val="minor"/>
      </font>
      <numFmt numFmtId="13" formatCode="0%"/>
      <fill>
        <patternFill patternType="solid">
          <fgColor indexed="64"/>
          <bgColor rgb="FFFDF5E5"/>
        </patternFill>
      </fill>
      <alignment horizontal="general" vertical="bottom" textRotation="0" wrapText="1" indent="0" justifyLastLine="0" shrinkToFit="0" readingOrder="0"/>
    </dxf>
    <dxf>
      <font>
        <strike val="0"/>
        <outline val="0"/>
        <shadow val="0"/>
        <name val="Calibri"/>
        <family val="2"/>
      </font>
      <fill>
        <patternFill patternType="solid">
          <fgColor indexed="64"/>
          <bgColor rgb="FFFDF5E5"/>
        </patternFill>
      </fill>
      <alignment horizontal="general" vertical="bottom" textRotation="0" wrapText="1" indent="0" justifyLastLine="0" shrinkToFit="0" readingOrder="0"/>
    </dxf>
    <dxf>
      <font>
        <strike val="0"/>
        <outline val="0"/>
        <shadow val="0"/>
        <name val="Calibri"/>
        <family val="2"/>
      </font>
      <numFmt numFmtId="35" formatCode="_-* #,##0.00_-;\-* #,##0.00_-;_-* &quot;-&quot;??_-;_-@_-"/>
      <fill>
        <patternFill patternType="solid">
          <fgColor indexed="64"/>
          <bgColor rgb="FFFDF5E5"/>
        </patternFill>
      </fill>
      <alignment horizontal="general" vertical="bottom" textRotation="0" wrapText="1" indent="0" justifyLastLine="0" shrinkToFit="0" readingOrder="0"/>
    </dxf>
    <dxf>
      <font>
        <b val="0"/>
        <i val="0"/>
        <strike val="0"/>
        <condense val="0"/>
        <extend val="0"/>
        <outline val="0"/>
        <shadow val="0"/>
        <u val="none"/>
        <vertAlign val="baseline"/>
        <sz val="11"/>
        <color theme="1"/>
        <name val="Calibri"/>
        <family val="2"/>
        <scheme val="minor"/>
      </font>
      <numFmt numFmtId="164" formatCode="_-* #,##0_-;\-* #,##0_-;_-* &quot;-&quot;??_-;_-@_-"/>
      <fill>
        <patternFill patternType="none">
          <fgColor indexed="64"/>
          <bgColor auto="1"/>
        </patternFill>
      </fill>
      <alignment horizontal="general" vertical="bottom" textRotation="0" wrapText="1" indent="0" justifyLastLine="0" shrinkToFit="0" readingOrder="0"/>
    </dxf>
    <dxf>
      <font>
        <b val="0"/>
        <i val="0"/>
        <strike val="0"/>
        <condense val="0"/>
        <extend val="0"/>
        <outline val="0"/>
        <shadow val="0"/>
        <u val="none"/>
        <vertAlign val="baseline"/>
        <sz val="11"/>
        <color theme="1"/>
        <name val="Calibri"/>
        <family val="2"/>
        <scheme val="minor"/>
      </font>
      <numFmt numFmtId="164" formatCode="_-* #,##0_-;\-* #,##0_-;_-* &quot;-&quot;??_-;_-@_-"/>
      <fill>
        <patternFill patternType="none">
          <fgColor indexed="64"/>
          <bgColor auto="1"/>
        </patternFill>
      </fill>
      <alignment horizontal="general" vertical="bottom" textRotation="0" wrapText="1" indent="0" justifyLastLine="0" shrinkToFit="0" readingOrder="0"/>
    </dxf>
    <dxf>
      <font>
        <strike val="0"/>
        <outline val="0"/>
        <shadow val="0"/>
        <name val="Calibri"/>
        <family val="2"/>
      </font>
      <numFmt numFmtId="164" formatCode="_-* #,##0_-;\-* #,##0_-;_-* &quot;-&quot;??_-;_-@_-"/>
      <alignment horizontal="general" vertical="bottom" textRotation="0" wrapText="1" indent="0" justifyLastLine="0" shrinkToFit="0" readingOrder="0"/>
    </dxf>
    <dxf>
      <font>
        <strike val="0"/>
        <outline val="0"/>
        <shadow val="0"/>
        <name val="Calibri"/>
        <family val="2"/>
      </font>
      <numFmt numFmtId="164" formatCode="_-* #,##0_-;\-* #,##0_-;_-* &quot;-&quot;??_-;_-@_-"/>
      <alignment horizontal="general" vertical="bottom" textRotation="0" wrapText="1" indent="0" justifyLastLine="0" shrinkToFit="0" readingOrder="0"/>
    </dxf>
    <dxf>
      <font>
        <strike val="0"/>
        <outline val="0"/>
        <shadow val="0"/>
        <name val="Calibri"/>
        <family val="2"/>
      </font>
      <numFmt numFmtId="164" formatCode="_-* #,##0_-;\-* #,##0_-;_-* &quot;-&quot;??_-;_-@_-"/>
      <alignment horizontal="general" vertical="bottom" textRotation="0" wrapText="1" indent="0" justifyLastLine="0" shrinkToFit="0" readingOrder="0"/>
    </dxf>
    <dxf>
      <font>
        <strike val="0"/>
        <outline val="0"/>
        <shadow val="0"/>
        <name val="Calibri"/>
        <family val="2"/>
      </font>
      <numFmt numFmtId="164" formatCode="_-* #,##0_-;\-* #,##0_-;_-* &quot;-&quot;??_-;_-@_-"/>
      <alignment horizontal="general" vertical="bottom" textRotation="0" wrapText="1" indent="0" justifyLastLine="0" shrinkToFit="0" readingOrder="0"/>
    </dxf>
    <dxf>
      <font>
        <strike val="0"/>
        <outline val="0"/>
        <shadow val="0"/>
        <name val="Calibri"/>
        <family val="2"/>
      </font>
      <numFmt numFmtId="164" formatCode="_-* #,##0_-;\-* #,##0_-;_-* &quot;-&quot;??_-;_-@_-"/>
      <alignment horizontal="general" vertical="bottom" textRotation="0" wrapText="1" indent="0" justifyLastLine="0" shrinkToFit="0" readingOrder="0"/>
    </dxf>
    <dxf>
      <font>
        <strike val="0"/>
        <outline val="0"/>
        <shadow val="0"/>
        <name val="Calibri"/>
        <family val="2"/>
      </font>
      <numFmt numFmtId="164" formatCode="_-* #,##0_-;\-* #,##0_-;_-* &quot;-&quot;??_-;_-@_-"/>
      <alignment horizontal="general" vertical="bottom" textRotation="0" wrapText="1" indent="0" justifyLastLine="0" shrinkToFit="0" readingOrder="0"/>
    </dxf>
    <dxf>
      <font>
        <strike val="0"/>
        <outline val="0"/>
        <shadow val="0"/>
        <name val="Calibri"/>
        <family val="2"/>
      </font>
      <numFmt numFmtId="164" formatCode="_-* #,##0_-;\-* #,##0_-;_-* &quot;-&quot;??_-;_-@_-"/>
      <alignment horizontal="general" vertical="bottom" textRotation="0" wrapText="1" indent="0" justifyLastLine="0" shrinkToFit="0" readingOrder="0"/>
    </dxf>
    <dxf>
      <font>
        <strike val="0"/>
        <outline val="0"/>
        <shadow val="0"/>
        <name val="Calibri"/>
        <family val="2"/>
      </font>
      <numFmt numFmtId="164" formatCode="_-* #,##0_-;\-* #,##0_-;_-* &quot;-&quot;??_-;_-@_-"/>
      <alignment horizontal="general" vertical="bottom" textRotation="0" wrapText="1" indent="0" justifyLastLine="0" shrinkToFit="0" readingOrder="0"/>
    </dxf>
    <dxf>
      <font>
        <strike val="0"/>
        <outline val="0"/>
        <shadow val="0"/>
        <name val="Calibri"/>
        <family val="2"/>
      </font>
      <numFmt numFmtId="164" formatCode="_-* #,##0_-;\-* #,##0_-;_-* &quot;-&quot;??_-;_-@_-"/>
      <alignment horizontal="general" vertical="bottom" textRotation="0" wrapText="1" indent="0" justifyLastLine="0" shrinkToFit="0" readingOrder="0"/>
    </dxf>
    <dxf>
      <font>
        <strike val="0"/>
        <outline val="0"/>
        <shadow val="0"/>
        <name val="Calibri"/>
        <family val="2"/>
      </font>
      <numFmt numFmtId="164" formatCode="_-* #,##0_-;\-* #,##0_-;_-* &quot;-&quot;??_-;_-@_-"/>
      <alignment horizontal="general" vertical="bottom" textRotation="0" wrapText="1" indent="0" justifyLastLine="0" shrinkToFit="0" readingOrder="0"/>
    </dxf>
    <dxf>
      <font>
        <strike val="0"/>
        <outline val="0"/>
        <shadow val="0"/>
        <name val="Calibri"/>
        <family val="2"/>
      </font>
      <numFmt numFmtId="164" formatCode="_-* #,##0_-;\-* #,##0_-;_-* &quot;-&quot;??_-;_-@_-"/>
      <alignment horizontal="general" vertical="bottom" textRotation="0" wrapText="1" indent="0" justifyLastLine="0" shrinkToFit="0" readingOrder="0"/>
    </dxf>
    <dxf>
      <font>
        <strike val="0"/>
        <outline val="0"/>
        <shadow val="0"/>
        <name val="Calibri"/>
        <family val="2"/>
      </font>
      <numFmt numFmtId="164" formatCode="_-* #,##0_-;\-* #,##0_-;_-* &quot;-&quot;??_-;_-@_-"/>
      <alignment horizontal="general" vertical="bottom" textRotation="0" wrapText="1" indent="0" justifyLastLine="0" shrinkToFit="0" readingOrder="0"/>
    </dxf>
    <dxf>
      <font>
        <strike val="0"/>
        <outline val="0"/>
        <shadow val="0"/>
        <name val="Calibri"/>
        <family val="2"/>
      </font>
      <numFmt numFmtId="164" formatCode="_-* #,##0_-;\-* #,##0_-;_-* &quot;-&quot;??_-;_-@_-"/>
      <alignment horizontal="general" vertical="bottom" textRotation="0" wrapText="1" indent="0" justifyLastLine="0" shrinkToFit="0" readingOrder="0"/>
    </dxf>
    <dxf>
      <font>
        <strike val="0"/>
        <outline val="0"/>
        <shadow val="0"/>
        <name val="Calibri"/>
        <family val="2"/>
      </font>
      <numFmt numFmtId="164" formatCode="_-* #,##0_-;\-* #,##0_-;_-* &quot;-&quot;??_-;_-@_-"/>
      <alignment horizontal="general" vertical="bottom" textRotation="0" wrapText="1" indent="0" justifyLastLine="0" shrinkToFit="0" readingOrder="0"/>
    </dxf>
    <dxf>
      <font>
        <strike val="0"/>
        <outline val="0"/>
        <shadow val="0"/>
        <name val="Calibri"/>
        <family val="2"/>
      </font>
      <numFmt numFmtId="164" formatCode="_-* #,##0_-;\-* #,##0_-;_-* &quot;-&quot;??_-;_-@_-"/>
      <alignment horizontal="general" vertical="bottom" textRotation="0" wrapText="1" indent="0" justifyLastLine="0" shrinkToFit="0" readingOrder="0"/>
    </dxf>
    <dxf>
      <font>
        <strike val="0"/>
        <outline val="0"/>
        <shadow val="0"/>
        <name val="Calibri"/>
        <family val="2"/>
      </font>
      <numFmt numFmtId="164" formatCode="_-* #,##0_-;\-* #,##0_-;_-* &quot;-&quot;??_-;_-@_-"/>
      <alignment horizontal="general" vertical="bottom" textRotation="0" wrapText="1" indent="0" justifyLastLine="0" shrinkToFit="0" readingOrder="0"/>
    </dxf>
    <dxf>
      <font>
        <strike val="0"/>
        <outline val="0"/>
        <shadow val="0"/>
        <name val="Calibri"/>
        <family val="2"/>
      </font>
      <numFmt numFmtId="164" formatCode="_-* #,##0_-;\-* #,##0_-;_-* &quot;-&quot;??_-;_-@_-"/>
      <alignment horizontal="general" vertical="bottom" textRotation="0" wrapText="1" indent="0" justifyLastLine="0" shrinkToFit="0" readingOrder="0"/>
    </dxf>
    <dxf>
      <font>
        <strike val="0"/>
        <outline val="0"/>
        <shadow val="0"/>
        <name val="Calibri"/>
        <family val="2"/>
      </font>
      <numFmt numFmtId="164" formatCode="_-* #,##0_-;\-* #,##0_-;_-* &quot;-&quot;??_-;_-@_-"/>
      <alignment horizontal="general" vertical="bottom" textRotation="0" wrapText="1" indent="0" justifyLastLine="0" shrinkToFit="0" readingOrder="0"/>
    </dxf>
    <dxf>
      <font>
        <strike val="0"/>
        <outline val="0"/>
        <shadow val="0"/>
        <name val="Calibri"/>
        <family val="2"/>
      </font>
      <numFmt numFmtId="164" formatCode="_-* #,##0_-;\-* #,##0_-;_-* &quot;-&quot;??_-;_-@_-"/>
      <alignment horizontal="general" vertical="bottom" textRotation="0" wrapText="1" indent="0" justifyLastLine="0" shrinkToFit="0" readingOrder="0"/>
    </dxf>
    <dxf>
      <font>
        <strike val="0"/>
        <outline val="0"/>
        <shadow val="0"/>
        <name val="Calibri"/>
        <family val="2"/>
      </font>
      <numFmt numFmtId="164" formatCode="_-* #,##0_-;\-* #,##0_-;_-* &quot;-&quot;??_-;_-@_-"/>
      <alignment horizontal="general" vertical="bottom" textRotation="0" wrapText="1" indent="0" justifyLastLine="0" shrinkToFit="0" readingOrder="0"/>
    </dxf>
    <dxf>
      <font>
        <strike val="0"/>
        <outline val="0"/>
        <shadow val="0"/>
        <name val="Calibri"/>
        <family val="2"/>
      </font>
      <numFmt numFmtId="164" formatCode="_-* #,##0_-;\-* #,##0_-;_-* &quot;-&quot;??_-;_-@_-"/>
      <alignment horizontal="general" vertical="bottom" textRotation="0" wrapText="1" indent="0" justifyLastLine="0" shrinkToFit="0" readingOrder="0"/>
    </dxf>
    <dxf>
      <font>
        <strike val="0"/>
        <outline val="0"/>
        <shadow val="0"/>
        <name val="Calibri"/>
        <family val="2"/>
      </font>
      <numFmt numFmtId="164" formatCode="_-* #,##0_-;\-* #,##0_-;_-* &quot;-&quot;??_-;_-@_-"/>
      <alignment horizontal="general" vertical="bottom" textRotation="0" wrapText="1" indent="0" justifyLastLine="0" shrinkToFit="0" readingOrder="0"/>
    </dxf>
    <dxf>
      <font>
        <strike val="0"/>
        <outline val="0"/>
        <shadow val="0"/>
        <name val="Calibri"/>
        <family val="2"/>
      </font>
      <numFmt numFmtId="164" formatCode="_-* #,##0_-;\-* #,##0_-;_-* &quot;-&quot;??_-;_-@_-"/>
      <alignment horizontal="general" vertical="bottom" textRotation="0" wrapText="1" indent="0" justifyLastLine="0" shrinkToFit="0" readingOrder="0"/>
    </dxf>
    <dxf>
      <font>
        <strike val="0"/>
        <outline val="0"/>
        <shadow val="0"/>
        <name val="Calibri"/>
        <family val="2"/>
      </font>
      <numFmt numFmtId="164" formatCode="_-* #,##0_-;\-* #,##0_-;_-* &quot;-&quot;??_-;_-@_-"/>
      <alignment horizontal="general" vertical="bottom" textRotation="0" wrapText="1" indent="0" justifyLastLine="0" shrinkToFit="0" readingOrder="0"/>
    </dxf>
    <dxf>
      <font>
        <strike val="0"/>
        <outline val="0"/>
        <shadow val="0"/>
        <name val="Calibri"/>
        <family val="2"/>
      </font>
      <numFmt numFmtId="164" formatCode="_-* #,##0_-;\-* #,##0_-;_-* &quot;-&quot;??_-;_-@_-"/>
      <alignment horizontal="general" vertical="bottom" textRotation="0" wrapText="1" indent="0" justifyLastLine="0" shrinkToFit="0" readingOrder="0"/>
    </dxf>
    <dxf>
      <font>
        <strike val="0"/>
        <outline val="0"/>
        <shadow val="0"/>
        <name val="Calibri"/>
        <family val="2"/>
      </font>
      <numFmt numFmtId="164" formatCode="_-* #,##0_-;\-* #,##0_-;_-* &quot;-&quot;??_-;_-@_-"/>
      <alignment horizontal="general" vertical="bottom" textRotation="0" wrapText="1" indent="0" justifyLastLine="0" shrinkToFit="0" readingOrder="0"/>
    </dxf>
    <dxf>
      <font>
        <strike val="0"/>
        <outline val="0"/>
        <shadow val="0"/>
        <name val="Calibri"/>
        <family val="2"/>
      </font>
      <numFmt numFmtId="164" formatCode="_-* #,##0_-;\-* #,##0_-;_-* &quot;-&quot;??_-;_-@_-"/>
      <alignment horizontal="general" vertical="bottom" textRotation="0" wrapText="1" indent="0" justifyLastLine="0" shrinkToFit="0" readingOrder="0"/>
    </dxf>
    <dxf>
      <font>
        <strike val="0"/>
        <outline val="0"/>
        <shadow val="0"/>
        <name val="Calibri"/>
        <family val="2"/>
      </font>
      <numFmt numFmtId="164" formatCode="_-* #,##0_-;\-* #,##0_-;_-* &quot;-&quot;??_-;_-@_-"/>
      <alignment horizontal="general" vertical="bottom" textRotation="0" wrapText="1" indent="0" justifyLastLine="0" shrinkToFit="0" readingOrder="0"/>
    </dxf>
    <dxf>
      <font>
        <strike val="0"/>
        <outline val="0"/>
        <shadow val="0"/>
        <name val="Calibri"/>
        <family val="2"/>
      </font>
      <numFmt numFmtId="164" formatCode="_-* #,##0_-;\-* #,##0_-;_-* &quot;-&quot;??_-;_-@_-"/>
      <alignment horizontal="general" vertical="bottom" textRotation="0" wrapText="1" indent="0" justifyLastLine="0" shrinkToFit="0" readingOrder="0"/>
    </dxf>
    <dxf>
      <font>
        <strike val="0"/>
        <outline val="0"/>
        <shadow val="0"/>
        <name val="Calibri"/>
        <family val="2"/>
      </font>
      <numFmt numFmtId="164" formatCode="_-* #,##0_-;\-* #,##0_-;_-* &quot;-&quot;??_-;_-@_-"/>
      <alignment horizontal="general" vertical="bottom" textRotation="0" wrapText="1" indent="0" justifyLastLine="0" shrinkToFit="0" readingOrder="0"/>
    </dxf>
    <dxf>
      <font>
        <strike val="0"/>
        <outline val="0"/>
        <shadow val="0"/>
        <name val="Calibri"/>
        <family val="2"/>
      </font>
    </dxf>
    <dxf>
      <font>
        <strike val="0"/>
        <outline val="0"/>
        <shadow val="0"/>
        <name val="Calibri"/>
        <family val="2"/>
      </font>
      <numFmt numFmtId="164" formatCode="_-* #,##0_-;\-* #,##0_-;_-* &quot;-&quot;??_-;_-@_-"/>
      <alignment horizontal="general" vertical="bottom" textRotation="0" wrapText="1" indent="0" justifyLastLine="0" shrinkToFit="0" readingOrder="0"/>
    </dxf>
    <dxf>
      <font>
        <strike val="0"/>
        <outline val="0"/>
        <shadow val="0"/>
        <name val="Calibri"/>
        <family val="2"/>
      </font>
    </dxf>
    <dxf>
      <font>
        <strike val="0"/>
        <outline val="0"/>
        <shadow val="0"/>
        <name val="Calibri"/>
        <family val="2"/>
      </font>
      <alignment horizontal="general" vertical="bottom" textRotation="0" wrapText="1" indent="0" justifyLastLine="0" shrinkToFit="0" readingOrder="0"/>
    </dxf>
    <dxf>
      <font>
        <strike val="0"/>
        <outline val="0"/>
        <shadow val="0"/>
        <name val="Calibri"/>
        <family val="2"/>
      </font>
      <fill>
        <patternFill patternType="none">
          <fgColor indexed="64"/>
          <bgColor auto="1"/>
        </patternFill>
      </fill>
      <alignment horizontal="general" vertical="bottom" textRotation="0" wrapText="1" indent="0" justifyLastLine="0" shrinkToFit="0" readingOrder="0"/>
    </dxf>
    <dxf>
      <font>
        <b val="0"/>
        <i val="0"/>
        <strike val="0"/>
        <condense val="0"/>
        <extend val="0"/>
        <outline val="0"/>
        <shadow val="0"/>
        <u val="none"/>
        <vertAlign val="baseline"/>
        <sz val="11"/>
        <color theme="1"/>
        <name val="Calibri"/>
        <family val="2"/>
        <scheme val="minor"/>
      </font>
      <numFmt numFmtId="13" formatCode="0%"/>
      <fill>
        <patternFill patternType="solid">
          <fgColor indexed="64"/>
          <bgColor rgb="FFFDF5E5"/>
        </patternFill>
      </fill>
      <alignment horizontal="general" vertical="bottom" textRotation="0" wrapText="1" indent="0" justifyLastLine="0" shrinkToFit="0" readingOrder="0"/>
    </dxf>
    <dxf>
      <font>
        <strike val="0"/>
        <outline val="0"/>
        <shadow val="0"/>
        <name val="Calibri"/>
        <family val="2"/>
      </font>
      <fill>
        <patternFill patternType="solid">
          <fgColor indexed="64"/>
          <bgColor rgb="FFFDF5E5"/>
        </patternFill>
      </fill>
      <alignment horizontal="general" vertical="bottom" textRotation="0" wrapText="1" indent="0" justifyLastLine="0" shrinkToFit="0" readingOrder="0"/>
    </dxf>
    <dxf>
      <font>
        <strike val="0"/>
        <outline val="0"/>
        <shadow val="0"/>
        <name val="Calibri"/>
        <family val="2"/>
      </font>
      <numFmt numFmtId="166" formatCode="_-* #,##0.0_-;\-* #,##0.0_-;_-* &quot;-&quot;??_-;_-@_-"/>
      <fill>
        <patternFill patternType="solid">
          <fgColor indexed="64"/>
          <bgColor rgb="FFFDF5E5"/>
        </patternFill>
      </fill>
      <alignment horizontal="general" vertical="bottom" textRotation="0" wrapText="1" indent="0" justifyLastLine="0" shrinkToFit="0" readingOrder="0"/>
    </dxf>
    <dxf>
      <font>
        <b val="0"/>
        <i val="0"/>
        <strike val="0"/>
        <condense val="0"/>
        <extend val="0"/>
        <outline val="0"/>
        <shadow val="0"/>
        <u val="none"/>
        <vertAlign val="baseline"/>
        <sz val="11"/>
        <color theme="1"/>
        <name val="Calibri"/>
        <family val="2"/>
        <scheme val="minor"/>
      </font>
      <fill>
        <patternFill patternType="none">
          <fgColor indexed="64"/>
          <bgColor auto="1"/>
        </patternFill>
      </fill>
      <alignment horizontal="general" vertical="bottom" textRotation="0" wrapText="1" indent="0" justifyLastLine="0" shrinkToFit="0" readingOrder="0"/>
    </dxf>
    <dxf>
      <font>
        <strike val="0"/>
        <outline val="0"/>
        <shadow val="0"/>
        <name val="Calibri"/>
        <family val="2"/>
      </font>
      <fill>
        <patternFill patternType="none">
          <fgColor indexed="64"/>
          <bgColor auto="1"/>
        </patternFill>
      </fill>
      <alignment horizontal="general" vertical="bottom" textRotation="0" wrapText="1" indent="0" justifyLastLine="0" shrinkToFit="0" readingOrder="0"/>
    </dxf>
    <dxf>
      <font>
        <strike val="0"/>
        <outline val="0"/>
        <shadow val="0"/>
        <name val="Calibri"/>
        <family val="2"/>
      </font>
      <alignment horizontal="general" vertical="bottom" textRotation="0" wrapText="1" indent="0" justifyLastLine="0" shrinkToFit="0" readingOrder="0"/>
    </dxf>
    <dxf>
      <font>
        <strike val="0"/>
        <outline val="0"/>
        <shadow val="0"/>
        <name val="Calibri"/>
        <family val="2"/>
      </font>
      <alignment horizontal="general" vertical="bottom" textRotation="0" wrapText="1" indent="0" justifyLastLine="0" shrinkToFit="0" readingOrder="0"/>
    </dxf>
    <dxf>
      <font>
        <strike val="0"/>
        <outline val="0"/>
        <shadow val="0"/>
        <name val="Calibri"/>
        <family val="2"/>
      </font>
      <alignment horizontal="general" vertical="bottom" textRotation="0" wrapText="1" indent="0" justifyLastLine="0" shrinkToFit="0" readingOrder="0"/>
    </dxf>
    <dxf>
      <font>
        <strike val="0"/>
        <outline val="0"/>
        <shadow val="0"/>
        <name val="Calibri"/>
        <family val="2"/>
      </font>
      <alignment horizontal="general" vertical="bottom" textRotation="0" wrapText="1" indent="0" justifyLastLine="0" shrinkToFit="0" readingOrder="0"/>
    </dxf>
    <dxf>
      <font>
        <strike val="0"/>
        <outline val="0"/>
        <shadow val="0"/>
        <name val="Calibri"/>
        <family val="2"/>
      </font>
      <alignment horizontal="general" vertical="bottom" textRotation="0" wrapText="1" indent="0" justifyLastLine="0" shrinkToFit="0" readingOrder="0"/>
    </dxf>
    <dxf>
      <font>
        <strike val="0"/>
        <outline val="0"/>
        <shadow val="0"/>
        <name val="Calibri"/>
        <family val="2"/>
      </font>
      <alignment horizontal="general" vertical="bottom" textRotation="0" wrapText="1" indent="0" justifyLastLine="0" shrinkToFit="0" readingOrder="0"/>
    </dxf>
    <dxf>
      <font>
        <strike val="0"/>
        <outline val="0"/>
        <shadow val="0"/>
        <name val="Calibri"/>
        <family val="2"/>
      </font>
      <alignment horizontal="general" vertical="bottom" textRotation="0" wrapText="1" indent="0" justifyLastLine="0" shrinkToFit="0" readingOrder="0"/>
    </dxf>
    <dxf>
      <font>
        <strike val="0"/>
        <outline val="0"/>
        <shadow val="0"/>
        <name val="Calibri"/>
        <family val="2"/>
      </font>
      <alignment horizontal="general" vertical="bottom" textRotation="0" wrapText="1" indent="0" justifyLastLine="0" shrinkToFit="0" readingOrder="0"/>
    </dxf>
    <dxf>
      <font>
        <strike val="0"/>
        <outline val="0"/>
        <shadow val="0"/>
        <name val="Calibri"/>
        <family val="2"/>
      </font>
      <alignment horizontal="general" vertical="bottom" textRotation="0" wrapText="1" indent="0" justifyLastLine="0" shrinkToFit="0" readingOrder="0"/>
    </dxf>
    <dxf>
      <font>
        <strike val="0"/>
        <outline val="0"/>
        <shadow val="0"/>
        <name val="Calibri"/>
        <family val="2"/>
      </font>
      <alignment horizontal="general" vertical="bottom" textRotation="0" wrapText="1" indent="0" justifyLastLine="0" shrinkToFit="0" readingOrder="0"/>
    </dxf>
    <dxf>
      <font>
        <strike val="0"/>
        <outline val="0"/>
        <shadow val="0"/>
        <name val="Calibri"/>
        <family val="2"/>
      </font>
      <alignment horizontal="general" vertical="bottom" textRotation="0" wrapText="1" indent="0" justifyLastLine="0" shrinkToFit="0" readingOrder="0"/>
    </dxf>
    <dxf>
      <font>
        <strike val="0"/>
        <outline val="0"/>
        <shadow val="0"/>
        <name val="Calibri"/>
        <family val="2"/>
      </font>
      <alignment horizontal="general" vertical="bottom" textRotation="0" wrapText="1" indent="0" justifyLastLine="0" shrinkToFit="0" readingOrder="0"/>
    </dxf>
    <dxf>
      <font>
        <strike val="0"/>
        <outline val="0"/>
        <shadow val="0"/>
        <name val="Calibri"/>
        <family val="2"/>
      </font>
      <alignment horizontal="general" vertical="bottom" textRotation="0" wrapText="1" indent="0" justifyLastLine="0" shrinkToFit="0" readingOrder="0"/>
    </dxf>
    <dxf>
      <font>
        <strike val="0"/>
        <outline val="0"/>
        <shadow val="0"/>
        <name val="Calibri"/>
        <family val="2"/>
      </font>
      <alignment horizontal="general" vertical="bottom" textRotation="0" wrapText="1" indent="0" justifyLastLine="0" shrinkToFit="0" readingOrder="0"/>
    </dxf>
    <dxf>
      <font>
        <strike val="0"/>
        <outline val="0"/>
        <shadow val="0"/>
        <name val="Calibri"/>
        <family val="2"/>
      </font>
      <alignment horizontal="general" vertical="bottom" textRotation="0" wrapText="1" indent="0" justifyLastLine="0" shrinkToFit="0" readingOrder="0"/>
    </dxf>
    <dxf>
      <font>
        <strike val="0"/>
        <outline val="0"/>
        <shadow val="0"/>
        <name val="Calibri"/>
        <family val="2"/>
      </font>
      <alignment horizontal="general" vertical="bottom" textRotation="0" wrapText="1" indent="0" justifyLastLine="0" shrinkToFit="0" readingOrder="0"/>
    </dxf>
    <dxf>
      <font>
        <strike val="0"/>
        <outline val="0"/>
        <shadow val="0"/>
        <name val="Calibri"/>
        <family val="2"/>
      </font>
      <alignment horizontal="general" vertical="bottom" textRotation="0" wrapText="1" indent="0" justifyLastLine="0" shrinkToFit="0" readingOrder="0"/>
    </dxf>
    <dxf>
      <font>
        <strike val="0"/>
        <outline val="0"/>
        <shadow val="0"/>
        <name val="Calibri"/>
        <family val="2"/>
      </font>
      <alignment horizontal="general" vertical="bottom" textRotation="0" wrapText="1" indent="0" justifyLastLine="0" shrinkToFit="0" readingOrder="0"/>
    </dxf>
    <dxf>
      <font>
        <strike val="0"/>
        <outline val="0"/>
        <shadow val="0"/>
        <name val="Calibri"/>
        <family val="2"/>
      </font>
      <alignment horizontal="general" vertical="bottom" textRotation="0" wrapText="1" indent="0" justifyLastLine="0" shrinkToFit="0" readingOrder="0"/>
    </dxf>
    <dxf>
      <font>
        <strike val="0"/>
        <outline val="0"/>
        <shadow val="0"/>
        <name val="Calibri"/>
        <family val="2"/>
      </font>
      <alignment horizontal="general" vertical="bottom" textRotation="0" wrapText="1" indent="0" justifyLastLine="0" shrinkToFit="0" readingOrder="0"/>
    </dxf>
    <dxf>
      <font>
        <strike val="0"/>
        <outline val="0"/>
        <shadow val="0"/>
        <name val="Calibri"/>
        <family val="2"/>
      </font>
      <alignment horizontal="general" vertical="bottom" textRotation="0" wrapText="1" indent="0" justifyLastLine="0" shrinkToFit="0" readingOrder="0"/>
    </dxf>
    <dxf>
      <font>
        <strike val="0"/>
        <outline val="0"/>
        <shadow val="0"/>
        <name val="Calibri"/>
        <family val="2"/>
      </font>
      <alignment horizontal="general" vertical="bottom" textRotation="0" wrapText="1" indent="0" justifyLastLine="0" shrinkToFit="0" readingOrder="0"/>
    </dxf>
    <dxf>
      <font>
        <strike val="0"/>
        <outline val="0"/>
        <shadow val="0"/>
        <name val="Calibri"/>
        <family val="2"/>
      </font>
      <alignment horizontal="general" vertical="bottom" textRotation="0" wrapText="1" indent="0" justifyLastLine="0" shrinkToFit="0" readingOrder="0"/>
    </dxf>
    <dxf>
      <font>
        <strike val="0"/>
        <outline val="0"/>
        <shadow val="0"/>
        <name val="Calibri"/>
        <family val="2"/>
      </font>
      <alignment horizontal="general" vertical="bottom" textRotation="0" wrapText="1" indent="0" justifyLastLine="0" shrinkToFit="0" readingOrder="0"/>
    </dxf>
    <dxf>
      <font>
        <strike val="0"/>
        <outline val="0"/>
        <shadow val="0"/>
        <name val="Calibri"/>
        <family val="2"/>
      </font>
      <alignment horizontal="general" vertical="bottom" textRotation="0" wrapText="1" indent="0" justifyLastLine="0" shrinkToFit="0" readingOrder="0"/>
    </dxf>
    <dxf>
      <font>
        <strike val="0"/>
        <outline val="0"/>
        <shadow val="0"/>
        <name val="Calibri"/>
        <family val="2"/>
      </font>
      <alignment horizontal="general" vertical="bottom" textRotation="0" wrapText="1" indent="0" justifyLastLine="0" shrinkToFit="0" readingOrder="0"/>
    </dxf>
    <dxf>
      <font>
        <strike val="0"/>
        <outline val="0"/>
        <shadow val="0"/>
        <name val="Calibri"/>
        <family val="2"/>
      </font>
      <alignment horizontal="general" vertical="bottom" textRotation="0" wrapText="1" indent="0" justifyLastLine="0" shrinkToFit="0" readingOrder="0"/>
    </dxf>
    <dxf>
      <font>
        <strike val="0"/>
        <outline val="0"/>
        <shadow val="0"/>
        <name val="Calibri"/>
        <family val="2"/>
      </font>
      <alignment horizontal="general" vertical="bottom" textRotation="0" wrapText="1" indent="0" justifyLastLine="0" shrinkToFit="0" readingOrder="0"/>
    </dxf>
    <dxf>
      <font>
        <strike val="0"/>
        <outline val="0"/>
        <shadow val="0"/>
        <name val="Calibri"/>
        <family val="2"/>
      </font>
      <alignment horizontal="general" vertical="bottom" textRotation="0" wrapText="1" indent="0" justifyLastLine="0" shrinkToFit="0" readingOrder="0"/>
    </dxf>
    <dxf>
      <font>
        <strike val="0"/>
        <outline val="0"/>
        <shadow val="0"/>
        <name val="Calibri"/>
        <family val="2"/>
      </font>
      <alignment horizontal="general" vertical="bottom" textRotation="0" wrapText="1" indent="0" justifyLastLine="0" shrinkToFit="0" readingOrder="0"/>
    </dxf>
    <dxf>
      <font>
        <strike val="0"/>
        <outline val="0"/>
        <shadow val="0"/>
        <name val="Calibri"/>
        <family val="2"/>
      </font>
    </dxf>
    <dxf>
      <font>
        <strike val="0"/>
        <outline val="0"/>
        <shadow val="0"/>
        <name val="Calibri"/>
        <family val="2"/>
      </font>
    </dxf>
    <dxf>
      <font>
        <strike val="0"/>
        <outline val="0"/>
        <shadow val="0"/>
        <name val="Calibri"/>
        <family val="2"/>
      </font>
      <alignment horizontal="general" vertical="bottom" textRotation="0" wrapText="1" indent="0" justifyLastLine="0" shrinkToFit="0" readingOrder="0"/>
    </dxf>
    <dxf>
      <font>
        <strike val="0"/>
        <outline val="0"/>
        <shadow val="0"/>
        <u val="none"/>
        <vertAlign val="baseline"/>
        <name val="Calibri"/>
        <family val="2"/>
      </font>
    </dxf>
    <dxf>
      <font>
        <strike val="0"/>
        <outline val="0"/>
        <shadow val="0"/>
        <u val="none"/>
        <vertAlign val="baseline"/>
        <name val="Calibri"/>
        <family val="2"/>
      </font>
      <alignment vertical="bottom" textRotation="0" wrapText="1" indent="0" justifyLastLine="0" shrinkToFit="0" readingOrder="0"/>
    </dxf>
    <dxf>
      <font>
        <strike val="0"/>
        <outline val="0"/>
        <shadow val="0"/>
        <u val="none"/>
        <vertAlign val="baseline"/>
        <name val="Calibri"/>
        <family val="2"/>
      </font>
    </dxf>
    <dxf>
      <font>
        <strike val="0"/>
        <outline val="0"/>
        <shadow val="0"/>
        <u val="none"/>
        <vertAlign val="baseline"/>
        <name val="Calibri"/>
        <family val="2"/>
      </font>
      <alignment horizontal="general" vertical="bottom" textRotation="0" wrapText="1" indent="0" justifyLastLine="0" shrinkToFit="0" readingOrder="0"/>
    </dxf>
    <dxf>
      <font>
        <strike val="0"/>
        <outline val="0"/>
        <shadow val="0"/>
        <u val="none"/>
        <vertAlign val="baseline"/>
        <name val="Calibri"/>
        <family val="2"/>
      </font>
    </dxf>
    <dxf>
      <font>
        <strike val="0"/>
        <outline val="0"/>
        <shadow val="0"/>
        <u val="none"/>
        <vertAlign val="baseline"/>
        <name val="Calibri"/>
        <family val="2"/>
      </font>
      <alignment vertical="bottom" textRotation="0" wrapText="1" indent="0" justifyLastLine="0" shrinkToFit="0" readingOrder="0"/>
    </dxf>
    <dxf>
      <font>
        <strike val="0"/>
        <outline val="0"/>
        <shadow val="0"/>
        <u val="none"/>
        <vertAlign val="baseline"/>
        <name val="Calibri"/>
        <family val="2"/>
      </font>
    </dxf>
    <dxf>
      <font>
        <strike val="0"/>
        <outline val="0"/>
        <shadow val="0"/>
        <u val="none"/>
        <vertAlign val="baseline"/>
        <name val="Calibri"/>
        <family val="2"/>
      </font>
      <alignment horizontal="general" vertical="bottom" textRotation="0" wrapText="1" indent="0" justifyLastLine="0" shrinkToFit="0" readingOrder="0"/>
    </dxf>
    <dxf>
      <font>
        <strike val="0"/>
        <outline val="0"/>
        <shadow val="0"/>
        <u val="none"/>
        <vertAlign val="baseline"/>
        <name val="Calibri"/>
        <family val="2"/>
      </font>
      <fill>
        <patternFill patternType="solid">
          <fgColor indexed="64"/>
          <bgColor rgb="FFFDF5E5"/>
        </patternFill>
      </fill>
    </dxf>
    <dxf>
      <font>
        <strike val="0"/>
        <outline val="0"/>
        <shadow val="0"/>
        <u val="none"/>
        <vertAlign val="baseline"/>
        <name val="Calibri"/>
        <family val="2"/>
      </font>
      <alignment vertical="bottom" textRotation="0" wrapText="1" indent="0" justifyLastLine="0" shrinkToFit="0" readingOrder="0"/>
    </dxf>
    <dxf>
      <font>
        <strike val="0"/>
        <outline val="0"/>
        <shadow val="0"/>
        <u val="none"/>
        <vertAlign val="baseline"/>
        <name val="Calibri"/>
        <family val="2"/>
      </font>
    </dxf>
    <dxf>
      <font>
        <strike val="0"/>
        <outline val="0"/>
        <shadow val="0"/>
        <u val="none"/>
        <vertAlign val="baseline"/>
        <name val="Calibri"/>
        <family val="2"/>
      </font>
      <alignment horizontal="general" vertical="bottom" textRotation="0" wrapText="1" indent="0" justifyLastLine="0" shrinkToFit="0" readingOrder="0"/>
    </dxf>
    <dxf>
      <font>
        <strike val="0"/>
        <outline val="0"/>
        <shadow val="0"/>
        <u val="none"/>
        <vertAlign val="baseline"/>
        <name val="Calibri"/>
        <family val="2"/>
      </font>
      <fill>
        <patternFill patternType="solid">
          <fgColor indexed="64"/>
          <bgColor rgb="FFFFFF00"/>
        </patternFill>
      </fill>
    </dxf>
    <dxf>
      <font>
        <strike val="0"/>
        <outline val="0"/>
        <shadow val="0"/>
        <u val="none"/>
        <vertAlign val="baseline"/>
        <name val="Calibri"/>
        <family val="2"/>
      </font>
    </dxf>
    <dxf>
      <font>
        <strike val="0"/>
        <outline val="0"/>
        <shadow val="0"/>
        <u val="none"/>
        <vertAlign val="baseline"/>
        <name val="Calibri"/>
        <family val="2"/>
      </font>
    </dxf>
    <dxf>
      <font>
        <strike val="0"/>
        <outline val="0"/>
        <shadow val="0"/>
        <u val="none"/>
        <vertAlign val="baseline"/>
        <name val="Calibri"/>
        <family val="2"/>
      </font>
      <numFmt numFmtId="13" formatCode="0%"/>
    </dxf>
    <dxf>
      <font>
        <strike val="0"/>
        <outline val="0"/>
        <shadow val="0"/>
        <u val="none"/>
        <vertAlign val="baseline"/>
        <name val="Calibri"/>
        <family val="2"/>
      </font>
    </dxf>
    <dxf>
      <font>
        <strike val="0"/>
        <outline val="0"/>
        <shadow val="0"/>
        <u val="none"/>
        <vertAlign val="baseline"/>
        <name val="Calibri"/>
        <family val="2"/>
      </font>
    </dxf>
    <dxf>
      <font>
        <strike val="0"/>
        <outline val="0"/>
        <shadow val="0"/>
        <u val="none"/>
        <vertAlign val="baseline"/>
        <name val="Calibri"/>
        <family val="2"/>
      </font>
    </dxf>
    <dxf>
      <font>
        <strike val="0"/>
        <outline val="0"/>
        <shadow val="0"/>
        <u val="none"/>
        <vertAlign val="baseline"/>
        <name val="Calibri"/>
        <family val="2"/>
      </font>
    </dxf>
    <dxf>
      <font>
        <strike val="0"/>
        <outline val="0"/>
        <shadow val="0"/>
        <u val="none"/>
        <vertAlign val="baseline"/>
        <name val="Calibri"/>
        <family val="2"/>
      </font>
    </dxf>
    <dxf>
      <font>
        <strike val="0"/>
        <outline val="0"/>
        <shadow val="0"/>
        <u val="none"/>
        <vertAlign val="baseline"/>
        <name val="Calibri"/>
        <family val="2"/>
      </font>
    </dxf>
    <dxf>
      <font>
        <strike val="0"/>
        <outline val="0"/>
        <shadow val="0"/>
        <u val="none"/>
        <vertAlign val="baseline"/>
        <name val="Calibri"/>
        <family val="2"/>
      </font>
    </dxf>
    <dxf>
      <font>
        <strike val="0"/>
        <outline val="0"/>
        <shadow val="0"/>
        <u val="none"/>
        <vertAlign val="baseline"/>
        <name val="Calibri"/>
        <family val="2"/>
      </font>
    </dxf>
    <dxf>
      <font>
        <strike val="0"/>
        <outline val="0"/>
        <shadow val="0"/>
        <u val="none"/>
        <vertAlign val="baseline"/>
        <name val="Calibri"/>
        <family val="2"/>
      </font>
    </dxf>
    <dxf>
      <font>
        <strike val="0"/>
        <outline val="0"/>
        <shadow val="0"/>
        <u val="none"/>
        <vertAlign val="baseline"/>
        <name val="Calibri"/>
        <family val="2"/>
      </font>
    </dxf>
    <dxf>
      <font>
        <strike val="0"/>
        <outline val="0"/>
        <shadow val="0"/>
        <u val="none"/>
        <vertAlign val="baseline"/>
        <name val="Calibri"/>
        <family val="2"/>
      </font>
      <alignment vertical="bottom" textRotation="0" wrapText="1" indent="0" justifyLastLine="0" shrinkToFit="0" readingOrder="0"/>
    </dxf>
    <dxf>
      <font>
        <strike val="0"/>
        <outline val="0"/>
        <shadow val="0"/>
        <u val="none"/>
        <vertAlign val="baseline"/>
        <name val="Calibri"/>
        <family val="2"/>
      </font>
    </dxf>
    <dxf>
      <font>
        <strike val="0"/>
        <outline val="0"/>
        <shadow val="0"/>
        <u val="none"/>
        <vertAlign val="baseline"/>
        <name val="Calibri"/>
        <family val="2"/>
      </font>
      <alignment horizontal="general" vertical="bottom" textRotation="0" wrapText="1" indent="0" justifyLastLine="0" shrinkToFit="0" readingOrder="0"/>
    </dxf>
    <dxf>
      <font>
        <strike val="0"/>
        <outline val="0"/>
        <shadow val="0"/>
        <u val="none"/>
        <vertAlign val="baseline"/>
        <name val="Calibri"/>
        <family val="2"/>
      </font>
      <numFmt numFmtId="164" formatCode="_-* #,##0_-;\-* #,##0_-;_-* &quot;-&quot;??_-;_-@_-"/>
      <fill>
        <patternFill patternType="none">
          <fgColor indexed="64"/>
          <bgColor auto="1"/>
        </patternFill>
      </fill>
    </dxf>
    <dxf>
      <font>
        <strike val="0"/>
        <outline val="0"/>
        <shadow val="0"/>
        <u val="none"/>
        <vertAlign val="baseline"/>
        <name val="Calibri"/>
        <family val="2"/>
      </font>
      <numFmt numFmtId="164" formatCode="_-* #,##0_-;\-* #,##0_-;_-* &quot;-&quot;??_-;_-@_-"/>
    </dxf>
    <dxf>
      <font>
        <strike val="0"/>
        <outline val="0"/>
        <shadow val="0"/>
        <u val="none"/>
        <vertAlign val="baseline"/>
        <name val="Calibri"/>
        <family val="2"/>
      </font>
      <numFmt numFmtId="164" formatCode="_-* #,##0_-;\-* #,##0_-;_-* &quot;-&quot;??_-;_-@_-"/>
    </dxf>
    <dxf>
      <font>
        <strike val="0"/>
        <outline val="0"/>
        <shadow val="0"/>
        <u val="none"/>
        <vertAlign val="baseline"/>
        <name val="Calibri"/>
        <family val="2"/>
      </font>
      <numFmt numFmtId="164" formatCode="_-* #,##0_-;\-* #,##0_-;_-* &quot;-&quot;??_-;_-@_-"/>
    </dxf>
    <dxf>
      <font>
        <strike val="0"/>
        <outline val="0"/>
        <shadow val="0"/>
        <u val="none"/>
        <vertAlign val="baseline"/>
        <name val="Calibri"/>
        <family val="2"/>
      </font>
      <numFmt numFmtId="164" formatCode="_-* #,##0_-;\-* #,##0_-;_-* &quot;-&quot;??_-;_-@_-"/>
    </dxf>
    <dxf>
      <font>
        <strike val="0"/>
        <outline val="0"/>
        <shadow val="0"/>
        <u val="none"/>
        <vertAlign val="baseline"/>
        <name val="Calibri"/>
        <family val="2"/>
      </font>
      <numFmt numFmtId="164" formatCode="_-* #,##0_-;\-* #,##0_-;_-* &quot;-&quot;??_-;_-@_-"/>
    </dxf>
    <dxf>
      <font>
        <strike val="0"/>
        <outline val="0"/>
        <shadow val="0"/>
        <u val="none"/>
        <vertAlign val="baseline"/>
        <name val="Calibri"/>
        <family val="2"/>
      </font>
      <numFmt numFmtId="164" formatCode="_-* #,##0_-;\-* #,##0_-;_-* &quot;-&quot;??_-;_-@_-"/>
    </dxf>
    <dxf>
      <font>
        <strike val="0"/>
        <outline val="0"/>
        <shadow val="0"/>
        <u val="none"/>
        <vertAlign val="baseline"/>
        <name val="Calibri"/>
        <family val="2"/>
      </font>
      <numFmt numFmtId="164" formatCode="_-* #,##0_-;\-* #,##0_-;_-* &quot;-&quot;??_-;_-@_-"/>
    </dxf>
    <dxf>
      <font>
        <strike val="0"/>
        <outline val="0"/>
        <shadow val="0"/>
        <u val="none"/>
        <vertAlign val="baseline"/>
        <name val="Calibri"/>
        <family val="2"/>
      </font>
      <numFmt numFmtId="164" formatCode="_-* #,##0_-;\-* #,##0_-;_-* &quot;-&quot;??_-;_-@_-"/>
    </dxf>
    <dxf>
      <font>
        <strike val="0"/>
        <outline val="0"/>
        <shadow val="0"/>
        <u val="none"/>
        <vertAlign val="baseline"/>
        <name val="Calibri"/>
        <family val="2"/>
      </font>
      <numFmt numFmtId="164" formatCode="_-* #,##0_-;\-* #,##0_-;_-* &quot;-&quot;??_-;_-@_-"/>
    </dxf>
    <dxf>
      <font>
        <strike val="0"/>
        <outline val="0"/>
        <shadow val="0"/>
        <u val="none"/>
        <vertAlign val="baseline"/>
        <name val="Calibri"/>
        <family val="2"/>
      </font>
      <numFmt numFmtId="164" formatCode="_-* #,##0_-;\-* #,##0_-;_-* &quot;-&quot;??_-;_-@_-"/>
    </dxf>
    <dxf>
      <font>
        <strike val="0"/>
        <outline val="0"/>
        <shadow val="0"/>
        <u val="none"/>
        <vertAlign val="baseline"/>
        <name val="Calibri"/>
        <family val="2"/>
      </font>
      <numFmt numFmtId="164" formatCode="_-* #,##0_-;\-* #,##0_-;_-* &quot;-&quot;??_-;_-@_-"/>
    </dxf>
    <dxf>
      <font>
        <strike val="0"/>
        <outline val="0"/>
        <shadow val="0"/>
        <u val="none"/>
        <vertAlign val="baseline"/>
        <name val="Calibri"/>
        <family val="2"/>
      </font>
      <numFmt numFmtId="164" formatCode="_-* #,##0_-;\-* #,##0_-;_-* &quot;-&quot;??_-;_-@_-"/>
    </dxf>
    <dxf>
      <font>
        <strike val="0"/>
        <outline val="0"/>
        <shadow val="0"/>
        <u val="none"/>
        <vertAlign val="baseline"/>
        <name val="Calibri"/>
        <family val="2"/>
      </font>
      <numFmt numFmtId="164" formatCode="_-* #,##0_-;\-* #,##0_-;_-* &quot;-&quot;??_-;_-@_-"/>
    </dxf>
    <dxf>
      <font>
        <strike val="0"/>
        <outline val="0"/>
        <shadow val="0"/>
        <u val="none"/>
        <vertAlign val="baseline"/>
        <name val="Calibri"/>
        <family val="2"/>
      </font>
      <alignment vertical="bottom" textRotation="0" wrapText="1" indent="0" justifyLastLine="0" shrinkToFit="0" readingOrder="0"/>
    </dxf>
    <dxf>
      <font>
        <strike val="0"/>
        <outline val="0"/>
        <shadow val="0"/>
        <u val="none"/>
        <vertAlign val="baseline"/>
        <name val="Calibri"/>
        <family val="2"/>
      </font>
    </dxf>
    <dxf>
      <font>
        <strike val="0"/>
        <outline val="0"/>
        <shadow val="0"/>
        <u val="none"/>
        <vertAlign val="baseline"/>
        <name val="Calibri"/>
        <family val="2"/>
      </font>
      <alignment horizontal="general" vertical="bottom" textRotation="0" wrapText="1" indent="0" justifyLastLine="0" shrinkToFit="0" readingOrder="0"/>
    </dxf>
    <dxf>
      <font>
        <strike val="0"/>
        <outline val="0"/>
        <shadow val="0"/>
        <u val="none"/>
        <vertAlign val="baseline"/>
        <name val="Calibri"/>
        <family val="2"/>
      </font>
      <numFmt numFmtId="164" formatCode="_-* #,##0_-;\-* #,##0_-;_-* &quot;-&quot;??_-;_-@_-"/>
    </dxf>
    <dxf>
      <font>
        <strike val="0"/>
        <outline val="0"/>
        <shadow val="0"/>
        <u val="none"/>
        <vertAlign val="baseline"/>
        <name val="Calibri"/>
        <family val="2"/>
      </font>
      <numFmt numFmtId="164" formatCode="_-* #,##0_-;\-* #,##0_-;_-* &quot;-&quot;??_-;_-@_-"/>
    </dxf>
    <dxf>
      <font>
        <strike val="0"/>
        <outline val="0"/>
        <shadow val="0"/>
        <u val="none"/>
        <vertAlign val="baseline"/>
        <name val="Calibri"/>
        <family val="2"/>
      </font>
      <numFmt numFmtId="164" formatCode="_-* #,##0_-;\-* #,##0_-;_-* &quot;-&quot;??_-;_-@_-"/>
    </dxf>
    <dxf>
      <font>
        <strike val="0"/>
        <outline val="0"/>
        <shadow val="0"/>
        <u val="none"/>
        <vertAlign val="baseline"/>
        <name val="Calibri"/>
        <family val="2"/>
      </font>
      <alignment vertical="bottom" textRotation="0" wrapText="1" indent="0" justifyLastLine="0" shrinkToFit="0" readingOrder="0"/>
    </dxf>
    <dxf>
      <font>
        <strike val="0"/>
        <outline val="0"/>
        <shadow val="0"/>
        <u val="none"/>
        <vertAlign val="baseline"/>
        <name val="Calibri"/>
        <family val="2"/>
      </font>
    </dxf>
    <dxf>
      <font>
        <strike val="0"/>
        <outline val="0"/>
        <shadow val="0"/>
        <u val="none"/>
        <vertAlign val="baseline"/>
        <name val="Calibri"/>
        <family val="2"/>
      </font>
      <alignment horizontal="general" vertical="bottom" textRotation="0" wrapText="1" indent="0" justifyLastLine="0" shrinkToFit="0" readingOrder="0"/>
    </dxf>
    <dxf>
      <font>
        <strike val="0"/>
        <outline val="0"/>
        <shadow val="0"/>
        <u val="none"/>
        <vertAlign val="baseline"/>
        <name val="Calibri"/>
        <family val="2"/>
      </font>
      <fill>
        <patternFill patternType="none">
          <fgColor indexed="64"/>
          <bgColor auto="1"/>
        </patternFill>
      </fill>
    </dxf>
    <dxf>
      <font>
        <strike val="0"/>
        <outline val="0"/>
        <shadow val="0"/>
        <u val="none"/>
        <vertAlign val="baseline"/>
        <name val="Calibri"/>
        <family val="2"/>
      </font>
    </dxf>
    <dxf>
      <font>
        <strike val="0"/>
        <outline val="0"/>
        <shadow val="0"/>
        <u val="none"/>
        <vertAlign val="baseline"/>
        <name val="Calibri"/>
        <family val="2"/>
      </font>
    </dxf>
    <dxf>
      <font>
        <strike val="0"/>
        <outline val="0"/>
        <shadow val="0"/>
        <u val="none"/>
        <vertAlign val="baseline"/>
        <name val="Calibri"/>
        <family val="2"/>
      </font>
    </dxf>
    <dxf>
      <font>
        <strike val="0"/>
        <outline val="0"/>
        <shadow val="0"/>
        <u val="none"/>
        <vertAlign val="baseline"/>
        <name val="Calibri"/>
        <family val="2"/>
      </font>
    </dxf>
    <dxf>
      <font>
        <strike val="0"/>
        <outline val="0"/>
        <shadow val="0"/>
        <u val="none"/>
        <vertAlign val="baseline"/>
        <name val="Calibri"/>
        <family val="2"/>
      </font>
    </dxf>
    <dxf>
      <font>
        <strike val="0"/>
        <outline val="0"/>
        <shadow val="0"/>
        <u val="none"/>
        <vertAlign val="baseline"/>
        <name val="Calibri"/>
        <family val="2"/>
      </font>
    </dxf>
    <dxf>
      <font>
        <strike val="0"/>
        <outline val="0"/>
        <shadow val="0"/>
        <u val="none"/>
        <vertAlign val="baseline"/>
        <name val="Calibri"/>
        <family val="2"/>
      </font>
    </dxf>
    <dxf>
      <font>
        <strike val="0"/>
        <outline val="0"/>
        <shadow val="0"/>
        <u val="none"/>
        <vertAlign val="baseline"/>
        <name val="Calibri"/>
        <family val="2"/>
      </font>
    </dxf>
    <dxf>
      <font>
        <strike val="0"/>
        <outline val="0"/>
        <shadow val="0"/>
        <u val="none"/>
        <vertAlign val="baseline"/>
        <name val="Calibri"/>
        <family val="2"/>
      </font>
    </dxf>
    <dxf>
      <font>
        <strike val="0"/>
        <outline val="0"/>
        <shadow val="0"/>
        <u val="none"/>
        <vertAlign val="baseline"/>
        <name val="Calibri"/>
        <family val="2"/>
      </font>
    </dxf>
    <dxf>
      <font>
        <strike val="0"/>
        <outline val="0"/>
        <shadow val="0"/>
        <u val="none"/>
        <vertAlign val="baseline"/>
        <name val="Calibri"/>
        <family val="2"/>
      </font>
    </dxf>
    <dxf>
      <font>
        <strike val="0"/>
        <outline val="0"/>
        <shadow val="0"/>
        <u val="none"/>
        <vertAlign val="baseline"/>
        <name val="Calibri"/>
        <family val="2"/>
      </font>
    </dxf>
    <dxf>
      <font>
        <strike val="0"/>
        <outline val="0"/>
        <shadow val="0"/>
        <u val="none"/>
        <vertAlign val="baseline"/>
        <name val="Calibri"/>
        <family val="2"/>
      </font>
    </dxf>
    <dxf>
      <font>
        <strike val="0"/>
        <outline val="0"/>
        <shadow val="0"/>
        <u val="none"/>
        <vertAlign val="baseline"/>
        <name val="Calibri"/>
        <family val="2"/>
      </font>
    </dxf>
    <dxf>
      <font>
        <strike val="0"/>
        <outline val="0"/>
        <shadow val="0"/>
        <u val="none"/>
        <vertAlign val="baseline"/>
        <name val="Calibri"/>
        <family val="2"/>
      </font>
      <fill>
        <patternFill patternType="solid">
          <fgColor indexed="64"/>
          <bgColor theme="0" tint="-0.14999847407452621"/>
        </patternFill>
      </fill>
    </dxf>
    <dxf>
      <font>
        <strike val="0"/>
        <outline val="0"/>
        <shadow val="0"/>
        <u val="none"/>
        <vertAlign val="baseline"/>
        <name val="Calibri"/>
        <family val="2"/>
      </font>
      <alignment vertical="bottom" textRotation="0" wrapText="1" indent="0" justifyLastLine="0" shrinkToFit="0" readingOrder="0"/>
    </dxf>
    <dxf>
      <font>
        <strike val="0"/>
        <outline val="0"/>
        <shadow val="0"/>
        <u val="none"/>
        <vertAlign val="baseline"/>
        <name val="Calibri"/>
        <family val="2"/>
      </font>
    </dxf>
    <dxf>
      <font>
        <strike val="0"/>
        <outline val="0"/>
        <shadow val="0"/>
        <u val="none"/>
        <vertAlign val="baseline"/>
        <name val="Calibri"/>
        <family val="2"/>
      </font>
      <alignment horizontal="general" vertical="bottom" textRotation="0" wrapText="1" indent="0" justifyLastLine="0" shrinkToFit="0" readingOrder="0"/>
    </dxf>
    <dxf>
      <font>
        <strike val="0"/>
        <outline val="0"/>
        <shadow val="0"/>
        <u val="none"/>
        <vertAlign val="baseline"/>
        <name val="Calibri"/>
        <family val="2"/>
      </font>
      <fill>
        <patternFill patternType="none">
          <fgColor indexed="64"/>
          <bgColor auto="1"/>
        </patternFill>
      </fill>
    </dxf>
    <dxf>
      <font>
        <strike val="0"/>
        <outline val="0"/>
        <shadow val="0"/>
        <u val="none"/>
        <vertAlign val="baseline"/>
        <name val="Calibri"/>
        <family val="2"/>
      </font>
    </dxf>
    <dxf>
      <font>
        <strike val="0"/>
        <outline val="0"/>
        <shadow val="0"/>
        <u val="none"/>
        <vertAlign val="baseline"/>
        <name val="Calibri"/>
        <family val="2"/>
      </font>
    </dxf>
    <dxf>
      <font>
        <strike val="0"/>
        <outline val="0"/>
        <shadow val="0"/>
        <u val="none"/>
        <vertAlign val="baseline"/>
        <name val="Calibri"/>
        <family val="2"/>
      </font>
    </dxf>
    <dxf>
      <font>
        <strike val="0"/>
        <outline val="0"/>
        <shadow val="0"/>
        <u val="none"/>
        <vertAlign val="baseline"/>
        <name val="Calibri"/>
        <family val="2"/>
      </font>
    </dxf>
    <dxf>
      <font>
        <strike val="0"/>
        <outline val="0"/>
        <shadow val="0"/>
        <u val="none"/>
        <vertAlign val="baseline"/>
        <name val="Calibri"/>
        <family val="2"/>
      </font>
    </dxf>
    <dxf>
      <font>
        <strike val="0"/>
        <outline val="0"/>
        <shadow val="0"/>
        <u val="none"/>
        <vertAlign val="baseline"/>
        <name val="Calibri"/>
        <family val="2"/>
      </font>
    </dxf>
    <dxf>
      <font>
        <strike val="0"/>
        <outline val="0"/>
        <shadow val="0"/>
        <u val="none"/>
        <vertAlign val="baseline"/>
        <name val="Calibri"/>
        <family val="2"/>
      </font>
    </dxf>
    <dxf>
      <font>
        <strike val="0"/>
        <outline val="0"/>
        <shadow val="0"/>
        <u val="none"/>
        <vertAlign val="baseline"/>
        <name val="Calibri"/>
        <family val="2"/>
      </font>
    </dxf>
    <dxf>
      <font>
        <strike val="0"/>
        <outline val="0"/>
        <shadow val="0"/>
        <u val="none"/>
        <vertAlign val="baseline"/>
        <name val="Calibri"/>
        <family val="2"/>
      </font>
    </dxf>
    <dxf>
      <font>
        <strike val="0"/>
        <outline val="0"/>
        <shadow val="0"/>
        <u val="none"/>
        <vertAlign val="baseline"/>
        <name val="Calibri"/>
        <family val="2"/>
      </font>
    </dxf>
    <dxf>
      <font>
        <strike val="0"/>
        <outline val="0"/>
        <shadow val="0"/>
        <u val="none"/>
        <vertAlign val="baseline"/>
        <name val="Calibri"/>
        <family val="2"/>
      </font>
    </dxf>
    <dxf>
      <font>
        <strike val="0"/>
        <outline val="0"/>
        <shadow val="0"/>
        <u val="none"/>
        <vertAlign val="baseline"/>
        <name val="Calibri"/>
        <family val="2"/>
      </font>
    </dxf>
    <dxf>
      <font>
        <strike val="0"/>
        <outline val="0"/>
        <shadow val="0"/>
        <u val="none"/>
        <vertAlign val="baseline"/>
        <name val="Calibri"/>
        <family val="2"/>
      </font>
    </dxf>
    <dxf>
      <font>
        <strike val="0"/>
        <outline val="0"/>
        <shadow val="0"/>
        <u val="none"/>
        <vertAlign val="baseline"/>
        <name val="Calibri"/>
        <family val="2"/>
      </font>
    </dxf>
    <dxf>
      <font>
        <strike val="0"/>
        <outline val="0"/>
        <shadow val="0"/>
        <u val="none"/>
        <vertAlign val="baseline"/>
        <name val="Calibri"/>
        <family val="2"/>
      </font>
    </dxf>
    <dxf>
      <font>
        <strike val="0"/>
        <outline val="0"/>
        <shadow val="0"/>
        <u val="none"/>
        <vertAlign val="baseline"/>
        <name val="Calibri"/>
        <family val="2"/>
      </font>
      <alignment vertical="bottom" textRotation="0" wrapText="1" indent="0" justifyLastLine="0" shrinkToFit="0" readingOrder="0"/>
    </dxf>
    <dxf>
      <font>
        <strike val="0"/>
        <outline val="0"/>
        <shadow val="0"/>
        <u val="none"/>
        <vertAlign val="baseline"/>
        <name val="Calibri"/>
        <family val="2"/>
      </font>
    </dxf>
    <dxf>
      <font>
        <strike val="0"/>
        <outline val="0"/>
        <shadow val="0"/>
        <u val="none"/>
        <vertAlign val="baseline"/>
        <name val="Calibri"/>
        <family val="2"/>
      </font>
      <alignment horizontal="general" vertical="bottom" textRotation="0" wrapText="1" indent="0" justifyLastLine="0" shrinkToFit="0" readingOrder="0"/>
    </dxf>
    <dxf>
      <font>
        <strike val="0"/>
        <outline val="0"/>
        <shadow val="0"/>
        <u val="none"/>
        <vertAlign val="baseline"/>
        <name val="Calibri"/>
        <family val="2"/>
      </font>
      <numFmt numFmtId="164" formatCode="_-* #,##0_-;\-* #,##0_-;_-* &quot;-&quot;??_-;_-@_-"/>
    </dxf>
    <dxf>
      <font>
        <strike val="0"/>
        <outline val="0"/>
        <shadow val="0"/>
        <u val="none"/>
        <vertAlign val="baseline"/>
        <name val="Calibri"/>
        <family val="2"/>
      </font>
      <alignment vertical="bottom" textRotation="0" wrapText="1" indent="0" justifyLastLine="0" shrinkToFit="0" readingOrder="0"/>
    </dxf>
    <dxf>
      <font>
        <strike val="0"/>
        <outline val="0"/>
        <shadow val="0"/>
        <u val="none"/>
        <vertAlign val="baseline"/>
        <name val="Calibri"/>
        <family val="2"/>
      </font>
    </dxf>
    <dxf>
      <font>
        <strike val="0"/>
        <outline val="0"/>
        <shadow val="0"/>
        <u val="none"/>
        <vertAlign val="baseline"/>
        <name val="Calibri"/>
        <family val="2"/>
      </font>
      <alignment horizontal="general" vertical="bottom" textRotation="0" wrapText="1" indent="0" justifyLastLine="0" shrinkToFit="0" readingOrder="0"/>
    </dxf>
    <dxf>
      <font>
        <strike val="0"/>
        <outline val="0"/>
        <shadow val="0"/>
        <vertAlign val="baseline"/>
        <name val="Calibri"/>
        <family val="2"/>
        <scheme val="minor"/>
      </font>
      <alignment horizontal="left" vertical="bottom" textRotation="0" wrapText="0" indent="0" justifyLastLine="0" shrinkToFit="0" readingOrder="0"/>
    </dxf>
    <dxf>
      <font>
        <strike val="0"/>
        <outline val="0"/>
        <shadow val="0"/>
        <vertAlign val="baseline"/>
        <name val="Calibri"/>
        <family val="2"/>
        <scheme val="minor"/>
      </font>
      <alignment textRotation="0" wrapText="0" indent="0" justifyLastLine="0" shrinkToFit="0" readingOrder="0"/>
    </dxf>
    <dxf>
      <font>
        <strike val="0"/>
        <outline val="0"/>
        <shadow val="0"/>
        <vertAlign val="baseline"/>
        <name val="Calibri"/>
        <family val="2"/>
      </font>
    </dxf>
    <dxf>
      <font>
        <strike val="0"/>
        <outline val="0"/>
        <shadow val="0"/>
        <vertAlign val="baseline"/>
        <name val="Calibri"/>
        <family val="2"/>
        <scheme val="minor"/>
      </font>
    </dxf>
    <dxf>
      <font>
        <b/>
        <i val="0"/>
        <strike val="0"/>
        <condense val="0"/>
        <extend val="0"/>
        <outline val="0"/>
        <shadow val="0"/>
        <u val="none"/>
        <vertAlign val="baseline"/>
        <sz val="11"/>
        <color auto="1"/>
        <name val="Calibri"/>
        <family val="2"/>
        <scheme val="minor"/>
      </font>
      <fill>
        <patternFill patternType="none">
          <fgColor indexed="64"/>
          <bgColor auto="1"/>
        </patternFill>
      </fill>
    </dxf>
    <dxf>
      <font>
        <strike val="0"/>
        <outline val="0"/>
        <shadow val="0"/>
        <vertAlign val="baseline"/>
        <name val="Calibri"/>
        <family val="2"/>
      </font>
      <fill>
        <patternFill patternType="none">
          <fgColor indexed="64"/>
          <bgColor auto="1"/>
        </patternFill>
      </fill>
    </dxf>
    <dxf>
      <font>
        <strike val="0"/>
        <outline val="0"/>
        <shadow val="0"/>
        <vertAlign val="baseline"/>
        <name val="Calibri"/>
        <family val="2"/>
      </font>
      <fill>
        <patternFill patternType="none">
          <fgColor indexed="64"/>
          <bgColor auto="1"/>
        </patternFill>
      </fill>
    </dxf>
    <dxf>
      <font>
        <b/>
        <i val="0"/>
        <strike val="0"/>
        <condense val="0"/>
        <extend val="0"/>
        <outline val="0"/>
        <shadow val="0"/>
        <u val="none"/>
        <vertAlign val="baseline"/>
        <sz val="11"/>
        <color theme="1"/>
        <name val="Calibri"/>
        <family val="2"/>
        <scheme val="minor"/>
      </font>
      <fill>
        <patternFill patternType="none">
          <fgColor indexed="64"/>
          <bgColor auto="1"/>
        </patternFill>
      </fill>
    </dxf>
    <dxf>
      <border>
        <left style="thin">
          <color theme="1"/>
        </left>
      </border>
    </dxf>
    <dxf>
      <border>
        <left style="thin">
          <color theme="1"/>
        </left>
      </border>
    </dxf>
    <dxf>
      <border>
        <top style="thin">
          <color theme="1"/>
        </top>
      </border>
    </dxf>
    <dxf>
      <border>
        <top style="thin">
          <color theme="1"/>
        </top>
      </border>
    </dxf>
    <dxf>
      <font>
        <b/>
        <color theme="1"/>
      </font>
    </dxf>
    <dxf>
      <font>
        <b/>
        <color theme="1"/>
      </font>
    </dxf>
    <dxf>
      <font>
        <b/>
        <color theme="1"/>
      </font>
      <border>
        <top style="double">
          <color theme="1"/>
        </top>
      </border>
    </dxf>
    <dxf>
      <font>
        <b/>
        <color theme="0"/>
      </font>
      <fill>
        <patternFill patternType="solid">
          <fgColor theme="1"/>
          <bgColor rgb="FF555555"/>
        </patternFill>
      </fill>
    </dxf>
    <dxf>
      <font>
        <color theme="1"/>
      </font>
      <border>
        <left style="thin">
          <color theme="1"/>
        </left>
        <right style="thin">
          <color theme="1"/>
        </right>
        <top style="thin">
          <color theme="1"/>
        </top>
        <bottom style="thin">
          <color theme="1"/>
        </bottom>
      </border>
    </dxf>
  </dxfs>
  <tableStyles count="1" defaultTableStyle="TableStyleMedium2" defaultPivotStyle="PivotStyleLight16">
    <tableStyle name="Indicator Table" pivot="0" count="9" xr9:uid="{B6D53698-31DF-4AA6-A9B8-41A4B3FF43B8}">
      <tableStyleElement type="wholeTable" dxfId="1090"/>
      <tableStyleElement type="headerRow" dxfId="1089"/>
      <tableStyleElement type="totalRow" dxfId="1088"/>
      <tableStyleElement type="firstColumn" dxfId="1087"/>
      <tableStyleElement type="lastColumn" dxfId="1086"/>
      <tableStyleElement type="firstRowStripe" dxfId="1085"/>
      <tableStyleElement type="secondRowStripe" dxfId="1084"/>
      <tableStyleElement type="firstColumnStripe" dxfId="1083"/>
      <tableStyleElement type="secondColumnStripe" dxfId="1082"/>
    </tableStyle>
  </tableStyles>
  <colors>
    <mruColors>
      <color rgb="FFFDF5E5"/>
      <color rgb="FF555555"/>
      <color rgb="FF8EA9DB"/>
      <color rgb="FF4472C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4.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5.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6.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7.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8.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areaChart>
        <c:grouping val="stacked"/>
        <c:varyColors val="0"/>
        <c:ser>
          <c:idx val="0"/>
          <c:order val="0"/>
          <c:tx>
            <c:strRef>
              <c:f>Summary!$C$6</c:f>
              <c:strCache>
                <c:ptCount val="1"/>
                <c:pt idx="0">
                  <c:v>No. visits to historic properties, 1989 = 100, England</c:v>
                </c:pt>
              </c:strCache>
            </c:strRef>
          </c:tx>
          <c:spPr>
            <a:solidFill>
              <a:schemeClr val="accent1"/>
            </a:solidFill>
            <a:ln>
              <a:noFill/>
            </a:ln>
            <a:effectLst/>
          </c:spP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1"/>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Summary!$B$7:$B$38</c:f>
              <c:numCache>
                <c:formatCode>General</c:formatCode>
                <c:ptCount val="32"/>
                <c:pt idx="0">
                  <c:v>1989</c:v>
                </c:pt>
                <c:pt idx="1">
                  <c:v>1990</c:v>
                </c:pt>
                <c:pt idx="2">
                  <c:v>1991</c:v>
                </c:pt>
                <c:pt idx="3">
                  <c:v>1992</c:v>
                </c:pt>
                <c:pt idx="4">
                  <c:v>1993</c:v>
                </c:pt>
                <c:pt idx="5">
                  <c:v>1994</c:v>
                </c:pt>
                <c:pt idx="6">
                  <c:v>1995</c:v>
                </c:pt>
                <c:pt idx="7">
                  <c:v>1996</c:v>
                </c:pt>
                <c:pt idx="8">
                  <c:v>1997</c:v>
                </c:pt>
                <c:pt idx="9">
                  <c:v>1998</c:v>
                </c:pt>
                <c:pt idx="10">
                  <c:v>1999</c:v>
                </c:pt>
                <c:pt idx="11">
                  <c:v>2000</c:v>
                </c:pt>
                <c:pt idx="12">
                  <c:v>2001</c:v>
                </c:pt>
                <c:pt idx="13">
                  <c:v>2002</c:v>
                </c:pt>
                <c:pt idx="14">
                  <c:v>2003</c:v>
                </c:pt>
                <c:pt idx="15">
                  <c:v>2004</c:v>
                </c:pt>
                <c:pt idx="16">
                  <c:v>2005</c:v>
                </c:pt>
                <c:pt idx="17">
                  <c:v>2006</c:v>
                </c:pt>
                <c:pt idx="18">
                  <c:v>2007</c:v>
                </c:pt>
                <c:pt idx="19">
                  <c:v>2008</c:v>
                </c:pt>
                <c:pt idx="20">
                  <c:v>2009</c:v>
                </c:pt>
                <c:pt idx="21">
                  <c:v>2010</c:v>
                </c:pt>
                <c:pt idx="22">
                  <c:v>2011</c:v>
                </c:pt>
                <c:pt idx="23">
                  <c:v>2012</c:v>
                </c:pt>
                <c:pt idx="24">
                  <c:v>2013</c:v>
                </c:pt>
                <c:pt idx="25">
                  <c:v>2014</c:v>
                </c:pt>
                <c:pt idx="26">
                  <c:v>2015</c:v>
                </c:pt>
                <c:pt idx="27">
                  <c:v>2016</c:v>
                </c:pt>
                <c:pt idx="28">
                  <c:v>2017</c:v>
                </c:pt>
                <c:pt idx="29">
                  <c:v>2018</c:v>
                </c:pt>
                <c:pt idx="30">
                  <c:v>2019</c:v>
                </c:pt>
                <c:pt idx="31">
                  <c:v>2020</c:v>
                </c:pt>
              </c:numCache>
            </c:numRef>
          </c:cat>
          <c:val>
            <c:numRef>
              <c:f>Summary!$C$7:$C$38</c:f>
              <c:numCache>
                <c:formatCode>_-* #,##0_-;\-* #,##0_-;_-* "-"??_-;_-@_-</c:formatCode>
                <c:ptCount val="32"/>
                <c:pt idx="0">
                  <c:v>100</c:v>
                </c:pt>
                <c:pt idx="1">
                  <c:v>102</c:v>
                </c:pt>
                <c:pt idx="2">
                  <c:v>99</c:v>
                </c:pt>
                <c:pt idx="3">
                  <c:v>100</c:v>
                </c:pt>
                <c:pt idx="4">
                  <c:v>102</c:v>
                </c:pt>
                <c:pt idx="5">
                  <c:v>103</c:v>
                </c:pt>
                <c:pt idx="6">
                  <c:v>104</c:v>
                </c:pt>
                <c:pt idx="7">
                  <c:v>107</c:v>
                </c:pt>
                <c:pt idx="8">
                  <c:v>105</c:v>
                </c:pt>
                <c:pt idx="9">
                  <c:v>103</c:v>
                </c:pt>
                <c:pt idx="10">
                  <c:v>100</c:v>
                </c:pt>
                <c:pt idx="11">
                  <c:v>96</c:v>
                </c:pt>
                <c:pt idx="12">
                  <c:v>92</c:v>
                </c:pt>
                <c:pt idx="13">
                  <c:v>99</c:v>
                </c:pt>
                <c:pt idx="14">
                  <c:v>102</c:v>
                </c:pt>
                <c:pt idx="15">
                  <c:v>101</c:v>
                </c:pt>
                <c:pt idx="16">
                  <c:v>102</c:v>
                </c:pt>
                <c:pt idx="17">
                  <c:v>104</c:v>
                </c:pt>
                <c:pt idx="18">
                  <c:v>106</c:v>
                </c:pt>
                <c:pt idx="19">
                  <c:v>108</c:v>
                </c:pt>
                <c:pt idx="20">
                  <c:v>117</c:v>
                </c:pt>
                <c:pt idx="21">
                  <c:v>119</c:v>
                </c:pt>
                <c:pt idx="22">
                  <c:v>127</c:v>
                </c:pt>
                <c:pt idx="23">
                  <c:v>123</c:v>
                </c:pt>
                <c:pt idx="24">
                  <c:v>132</c:v>
                </c:pt>
                <c:pt idx="25">
                  <c:v>136</c:v>
                </c:pt>
                <c:pt idx="26">
                  <c:v>139</c:v>
                </c:pt>
                <c:pt idx="27">
                  <c:v>144</c:v>
                </c:pt>
                <c:pt idx="28">
                  <c:v>155</c:v>
                </c:pt>
                <c:pt idx="29">
                  <c:v>149</c:v>
                </c:pt>
                <c:pt idx="30">
                  <c:v>156</c:v>
                </c:pt>
                <c:pt idx="31">
                  <c:v>62</c:v>
                </c:pt>
              </c:numCache>
            </c:numRef>
          </c:val>
          <c:extLst>
            <c:ext xmlns:c16="http://schemas.microsoft.com/office/drawing/2014/chart" uri="{C3380CC4-5D6E-409C-BE32-E72D297353CC}">
              <c16:uniqueId val="{00000000-3AB5-4EA5-838A-A062BADBECD1}"/>
            </c:ext>
          </c:extLst>
        </c:ser>
        <c:dLbls>
          <c:showLegendKey val="0"/>
          <c:showVal val="0"/>
          <c:showCatName val="0"/>
          <c:showSerName val="0"/>
          <c:showPercent val="0"/>
          <c:showBubbleSize val="0"/>
        </c:dLbls>
        <c:axId val="212538703"/>
        <c:axId val="186101759"/>
      </c:areaChart>
      <c:dateAx>
        <c:axId val="212538703"/>
        <c:scaling>
          <c:orientation val="minMax"/>
        </c:scaling>
        <c:delete val="1"/>
        <c:axPos val="b"/>
        <c:numFmt formatCode="General" sourceLinked="1"/>
        <c:majorTickMark val="out"/>
        <c:minorTickMark val="none"/>
        <c:tickLblPos val="nextTo"/>
        <c:crossAx val="186101759"/>
        <c:crosses val="autoZero"/>
        <c:auto val="0"/>
        <c:lblOffset val="100"/>
        <c:baseTimeUnit val="days"/>
      </c:dateAx>
      <c:valAx>
        <c:axId val="186101759"/>
        <c:scaling>
          <c:orientation val="minMax"/>
          <c:min val="5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Visits to historic</a:t>
                </a:r>
                <a:r>
                  <a:rPr lang="en-GB" baseline="0"/>
                  <a:t> properties, 1989 = 100</a:t>
                </a:r>
                <a:endParaRPr lang="en-GB"/>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2538703"/>
        <c:crosses val="autoZero"/>
        <c:crossBetween val="midCat"/>
      </c:valAx>
      <c:spPr>
        <a:noFill/>
        <a:ln>
          <a:noFill/>
        </a:ln>
        <a:effectLst/>
      </c:spPr>
    </c:plotArea>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Adult</a:t>
            </a:r>
            <a:r>
              <a:rPr lang="en-GB" baseline="0"/>
              <a:t> and Youth Participation in Heritage</a:t>
            </a:r>
            <a:endParaRPr lang="en-GB"/>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Summary!$A$48</c:f>
              <c:strCache>
                <c:ptCount val="1"/>
                <c:pt idx="0">
                  <c:v>All adults (16 plus)</c:v>
                </c:pt>
              </c:strCache>
            </c:strRef>
          </c:tx>
          <c:spPr>
            <a:ln w="28575" cap="rnd">
              <a:solidFill>
                <a:schemeClr val="accent1"/>
              </a:solidFill>
              <a:round/>
            </a:ln>
            <a:effectLst/>
          </c:spPr>
          <c:marker>
            <c:symbol val="none"/>
          </c:marker>
          <c:cat>
            <c:strRef>
              <c:f>Summary!$B$47:$P$47</c:f>
              <c:strCache>
                <c:ptCount val="15"/>
                <c:pt idx="0">
                  <c:v>2005/06</c:v>
                </c:pt>
                <c:pt idx="1">
                  <c:v>2006/07</c:v>
                </c:pt>
                <c:pt idx="2">
                  <c:v>2007/08</c:v>
                </c:pt>
                <c:pt idx="3">
                  <c:v>2008/09</c:v>
                </c:pt>
                <c:pt idx="4">
                  <c:v>2009/10</c:v>
                </c:pt>
                <c:pt idx="5">
                  <c:v>2010/11</c:v>
                </c:pt>
                <c:pt idx="6">
                  <c:v>2011/12</c:v>
                </c:pt>
                <c:pt idx="7">
                  <c:v>2012/13</c:v>
                </c:pt>
                <c:pt idx="8">
                  <c:v>2013/14</c:v>
                </c:pt>
                <c:pt idx="9">
                  <c:v>2014/15</c:v>
                </c:pt>
                <c:pt idx="10">
                  <c:v>2015/16</c:v>
                </c:pt>
                <c:pt idx="11">
                  <c:v>2016/17</c:v>
                </c:pt>
                <c:pt idx="12">
                  <c:v>2017/18</c:v>
                </c:pt>
                <c:pt idx="13">
                  <c:v>2018/19</c:v>
                </c:pt>
                <c:pt idx="14">
                  <c:v>2019/20</c:v>
                </c:pt>
              </c:strCache>
            </c:strRef>
          </c:cat>
          <c:val>
            <c:numRef>
              <c:f>Summary!$B$48:$P$48</c:f>
              <c:numCache>
                <c:formatCode>0%</c:formatCode>
                <c:ptCount val="15"/>
                <c:pt idx="0">
                  <c:v>0.69900000000000007</c:v>
                </c:pt>
                <c:pt idx="1">
                  <c:v>0.69299999999999995</c:v>
                </c:pt>
                <c:pt idx="2">
                  <c:v>0.71099999999999997</c:v>
                </c:pt>
                <c:pt idx="3">
                  <c:v>0.68500000000000005</c:v>
                </c:pt>
                <c:pt idx="4">
                  <c:v>0.70400000000000007</c:v>
                </c:pt>
                <c:pt idx="5">
                  <c:v>0.70700000000000007</c:v>
                </c:pt>
                <c:pt idx="6">
                  <c:v>0.74299999999999999</c:v>
                </c:pt>
                <c:pt idx="7">
                  <c:v>0.72699999999999998</c:v>
                </c:pt>
                <c:pt idx="8">
                  <c:v>0.72499999999999998</c:v>
                </c:pt>
                <c:pt idx="9">
                  <c:v>0.72599999999999998</c:v>
                </c:pt>
                <c:pt idx="10">
                  <c:v>0.73199999999999998</c:v>
                </c:pt>
                <c:pt idx="11">
                  <c:v>0.74199323761948599</c:v>
                </c:pt>
                <c:pt idx="12">
                  <c:v>0.72799999999999998</c:v>
                </c:pt>
                <c:pt idx="13">
                  <c:v>0.72399999999999998</c:v>
                </c:pt>
                <c:pt idx="14">
                  <c:v>0.74399999999999999</c:v>
                </c:pt>
              </c:numCache>
            </c:numRef>
          </c:val>
          <c:smooth val="0"/>
          <c:extLst>
            <c:ext xmlns:c16="http://schemas.microsoft.com/office/drawing/2014/chart" uri="{C3380CC4-5D6E-409C-BE32-E72D297353CC}">
              <c16:uniqueId val="{00000000-C482-40F3-9775-74594E0F2772}"/>
            </c:ext>
          </c:extLst>
        </c:ser>
        <c:ser>
          <c:idx val="1"/>
          <c:order val="1"/>
          <c:tx>
            <c:strRef>
              <c:f>Summary!$A$49</c:f>
              <c:strCache>
                <c:ptCount val="1"/>
                <c:pt idx="0">
                  <c:v>Adults in Lower Socio-Economic Groups</c:v>
                </c:pt>
              </c:strCache>
            </c:strRef>
          </c:tx>
          <c:spPr>
            <a:ln w="28575" cap="rnd">
              <a:solidFill>
                <a:schemeClr val="accent2"/>
              </a:solidFill>
              <a:round/>
            </a:ln>
            <a:effectLst/>
          </c:spPr>
          <c:marker>
            <c:symbol val="none"/>
          </c:marker>
          <c:cat>
            <c:strRef>
              <c:f>Summary!$B$47:$P$47</c:f>
              <c:strCache>
                <c:ptCount val="15"/>
                <c:pt idx="0">
                  <c:v>2005/06</c:v>
                </c:pt>
                <c:pt idx="1">
                  <c:v>2006/07</c:v>
                </c:pt>
                <c:pt idx="2">
                  <c:v>2007/08</c:v>
                </c:pt>
                <c:pt idx="3">
                  <c:v>2008/09</c:v>
                </c:pt>
                <c:pt idx="4">
                  <c:v>2009/10</c:v>
                </c:pt>
                <c:pt idx="5">
                  <c:v>2010/11</c:v>
                </c:pt>
                <c:pt idx="6">
                  <c:v>2011/12</c:v>
                </c:pt>
                <c:pt idx="7">
                  <c:v>2012/13</c:v>
                </c:pt>
                <c:pt idx="8">
                  <c:v>2013/14</c:v>
                </c:pt>
                <c:pt idx="9">
                  <c:v>2014/15</c:v>
                </c:pt>
                <c:pt idx="10">
                  <c:v>2015/16</c:v>
                </c:pt>
                <c:pt idx="11">
                  <c:v>2016/17</c:v>
                </c:pt>
                <c:pt idx="12">
                  <c:v>2017/18</c:v>
                </c:pt>
                <c:pt idx="13">
                  <c:v>2018/19</c:v>
                </c:pt>
                <c:pt idx="14">
                  <c:v>2019/20</c:v>
                </c:pt>
              </c:strCache>
            </c:strRef>
          </c:cat>
          <c:val>
            <c:numRef>
              <c:f>Summary!$B$49:$P$49</c:f>
              <c:numCache>
                <c:formatCode>0%</c:formatCode>
                <c:ptCount val="15"/>
                <c:pt idx="0">
                  <c:v>0.57100000000000006</c:v>
                </c:pt>
                <c:pt idx="1">
                  <c:v>0.57299999999999995</c:v>
                </c:pt>
                <c:pt idx="2">
                  <c:v>0.59399999999999997</c:v>
                </c:pt>
                <c:pt idx="3">
                  <c:v>0.56700000000000006</c:v>
                </c:pt>
                <c:pt idx="4">
                  <c:v>0.57299999999999995</c:v>
                </c:pt>
                <c:pt idx="5">
                  <c:v>0.58499999999999996</c:v>
                </c:pt>
                <c:pt idx="6">
                  <c:v>0.63200000000000001</c:v>
                </c:pt>
                <c:pt idx="7">
                  <c:v>0.623</c:v>
                </c:pt>
                <c:pt idx="8">
                  <c:v>0.59399999999999997</c:v>
                </c:pt>
                <c:pt idx="9">
                  <c:v>0.63400000000000001</c:v>
                </c:pt>
                <c:pt idx="10">
                  <c:v>0.61</c:v>
                </c:pt>
                <c:pt idx="11">
                  <c:v>0.61699999999999999</c:v>
                </c:pt>
                <c:pt idx="12">
                  <c:v>0.61</c:v>
                </c:pt>
                <c:pt idx="13">
                  <c:v>0.61099999999999999</c:v>
                </c:pt>
                <c:pt idx="14">
                  <c:v>0.61199999999999999</c:v>
                </c:pt>
              </c:numCache>
            </c:numRef>
          </c:val>
          <c:smooth val="0"/>
          <c:extLst>
            <c:ext xmlns:c16="http://schemas.microsoft.com/office/drawing/2014/chart" uri="{C3380CC4-5D6E-409C-BE32-E72D297353CC}">
              <c16:uniqueId val="{00000001-C482-40F3-9775-74594E0F2772}"/>
            </c:ext>
          </c:extLst>
        </c:ser>
        <c:ser>
          <c:idx val="2"/>
          <c:order val="2"/>
          <c:tx>
            <c:strRef>
              <c:f>Summary!$A$50</c:f>
              <c:strCache>
                <c:ptCount val="1"/>
                <c:pt idx="0">
                  <c:v>Black and Ethnic Minorities Adults</c:v>
                </c:pt>
              </c:strCache>
            </c:strRef>
          </c:tx>
          <c:spPr>
            <a:ln w="28575" cap="rnd">
              <a:solidFill>
                <a:schemeClr val="accent3"/>
              </a:solidFill>
              <a:round/>
            </a:ln>
            <a:effectLst/>
          </c:spPr>
          <c:marker>
            <c:symbol val="none"/>
          </c:marker>
          <c:cat>
            <c:strRef>
              <c:f>Summary!$B$47:$P$47</c:f>
              <c:strCache>
                <c:ptCount val="15"/>
                <c:pt idx="0">
                  <c:v>2005/06</c:v>
                </c:pt>
                <c:pt idx="1">
                  <c:v>2006/07</c:v>
                </c:pt>
                <c:pt idx="2">
                  <c:v>2007/08</c:v>
                </c:pt>
                <c:pt idx="3">
                  <c:v>2008/09</c:v>
                </c:pt>
                <c:pt idx="4">
                  <c:v>2009/10</c:v>
                </c:pt>
                <c:pt idx="5">
                  <c:v>2010/11</c:v>
                </c:pt>
                <c:pt idx="6">
                  <c:v>2011/12</c:v>
                </c:pt>
                <c:pt idx="7">
                  <c:v>2012/13</c:v>
                </c:pt>
                <c:pt idx="8">
                  <c:v>2013/14</c:v>
                </c:pt>
                <c:pt idx="9">
                  <c:v>2014/15</c:v>
                </c:pt>
                <c:pt idx="10">
                  <c:v>2015/16</c:v>
                </c:pt>
                <c:pt idx="11">
                  <c:v>2016/17</c:v>
                </c:pt>
                <c:pt idx="12">
                  <c:v>2017/18</c:v>
                </c:pt>
                <c:pt idx="13">
                  <c:v>2018/19</c:v>
                </c:pt>
                <c:pt idx="14">
                  <c:v>2019/20</c:v>
                </c:pt>
              </c:strCache>
            </c:strRef>
          </c:cat>
          <c:val>
            <c:numRef>
              <c:f>Summary!$B$50:$P$50</c:f>
              <c:numCache>
                <c:formatCode>0%</c:formatCode>
                <c:ptCount val="15"/>
                <c:pt idx="0">
                  <c:v>0.50700000000000001</c:v>
                </c:pt>
                <c:pt idx="1">
                  <c:v>0.48299999999999998</c:v>
                </c:pt>
                <c:pt idx="2">
                  <c:v>0.54100000000000004</c:v>
                </c:pt>
                <c:pt idx="3">
                  <c:v>0.502</c:v>
                </c:pt>
                <c:pt idx="4">
                  <c:v>0.505</c:v>
                </c:pt>
                <c:pt idx="5">
                  <c:v>0.54299999999999993</c:v>
                </c:pt>
                <c:pt idx="6">
                  <c:v>0.61399999999999999</c:v>
                </c:pt>
                <c:pt idx="7">
                  <c:v>0.57200000000000006</c:v>
                </c:pt>
                <c:pt idx="8">
                  <c:v>0.59799999999999998</c:v>
                </c:pt>
                <c:pt idx="9">
                  <c:v>0.56299999999999994</c:v>
                </c:pt>
                <c:pt idx="10">
                  <c:v>0.57299999999999995</c:v>
                </c:pt>
                <c:pt idx="11">
                  <c:v>0.58099999999999996</c:v>
                </c:pt>
                <c:pt idx="12">
                  <c:v>0.54200000000000004</c:v>
                </c:pt>
                <c:pt idx="13">
                  <c:v>0.55200000000000005</c:v>
                </c:pt>
                <c:pt idx="14">
                  <c:v>0.57099999999999995</c:v>
                </c:pt>
              </c:numCache>
            </c:numRef>
          </c:val>
          <c:smooth val="0"/>
          <c:extLst>
            <c:ext xmlns:c16="http://schemas.microsoft.com/office/drawing/2014/chart" uri="{C3380CC4-5D6E-409C-BE32-E72D297353CC}">
              <c16:uniqueId val="{00000002-C482-40F3-9775-74594E0F2772}"/>
            </c:ext>
          </c:extLst>
        </c:ser>
        <c:ser>
          <c:idx val="3"/>
          <c:order val="3"/>
          <c:tx>
            <c:strRef>
              <c:f>Summary!$A$51</c:f>
              <c:strCache>
                <c:ptCount val="1"/>
                <c:pt idx="0">
                  <c:v>People with limiting illness or disabilities</c:v>
                </c:pt>
              </c:strCache>
            </c:strRef>
          </c:tx>
          <c:spPr>
            <a:ln w="28575" cap="rnd">
              <a:solidFill>
                <a:schemeClr val="accent4"/>
              </a:solidFill>
              <a:round/>
            </a:ln>
            <a:effectLst/>
          </c:spPr>
          <c:marker>
            <c:symbol val="none"/>
          </c:marker>
          <c:cat>
            <c:strRef>
              <c:f>Summary!$B$47:$P$47</c:f>
              <c:strCache>
                <c:ptCount val="15"/>
                <c:pt idx="0">
                  <c:v>2005/06</c:v>
                </c:pt>
                <c:pt idx="1">
                  <c:v>2006/07</c:v>
                </c:pt>
                <c:pt idx="2">
                  <c:v>2007/08</c:v>
                </c:pt>
                <c:pt idx="3">
                  <c:v>2008/09</c:v>
                </c:pt>
                <c:pt idx="4">
                  <c:v>2009/10</c:v>
                </c:pt>
                <c:pt idx="5">
                  <c:v>2010/11</c:v>
                </c:pt>
                <c:pt idx="6">
                  <c:v>2011/12</c:v>
                </c:pt>
                <c:pt idx="7">
                  <c:v>2012/13</c:v>
                </c:pt>
                <c:pt idx="8">
                  <c:v>2013/14</c:v>
                </c:pt>
                <c:pt idx="9">
                  <c:v>2014/15</c:v>
                </c:pt>
                <c:pt idx="10">
                  <c:v>2015/16</c:v>
                </c:pt>
                <c:pt idx="11">
                  <c:v>2016/17</c:v>
                </c:pt>
                <c:pt idx="12">
                  <c:v>2017/18</c:v>
                </c:pt>
                <c:pt idx="13">
                  <c:v>2018/19</c:v>
                </c:pt>
                <c:pt idx="14">
                  <c:v>2019/20</c:v>
                </c:pt>
              </c:strCache>
            </c:strRef>
          </c:cat>
          <c:val>
            <c:numRef>
              <c:f>Summary!$B$51:$P$51</c:f>
              <c:numCache>
                <c:formatCode>0%</c:formatCode>
                <c:ptCount val="15"/>
                <c:pt idx="0">
                  <c:v>0.63900000000000001</c:v>
                </c:pt>
                <c:pt idx="1">
                  <c:v>0.64400000000000002</c:v>
                </c:pt>
                <c:pt idx="2">
                  <c:v>0.65400000000000003</c:v>
                </c:pt>
                <c:pt idx="3">
                  <c:v>0.61899999999999999</c:v>
                </c:pt>
                <c:pt idx="4">
                  <c:v>0.622</c:v>
                </c:pt>
                <c:pt idx="5">
                  <c:v>0.65599999999999992</c:v>
                </c:pt>
                <c:pt idx="6">
                  <c:v>0.67</c:v>
                </c:pt>
                <c:pt idx="7">
                  <c:v>0.69400000000000006</c:v>
                </c:pt>
                <c:pt idx="8">
                  <c:v>0.67</c:v>
                </c:pt>
                <c:pt idx="9">
                  <c:v>0.67700000000000005</c:v>
                </c:pt>
                <c:pt idx="10">
                  <c:v>0.68</c:v>
                </c:pt>
                <c:pt idx="11">
                  <c:v>0.7</c:v>
                </c:pt>
                <c:pt idx="12">
                  <c:v>0.68500000000000005</c:v>
                </c:pt>
                <c:pt idx="13">
                  <c:v>0.71599999999999997</c:v>
                </c:pt>
                <c:pt idx="14">
                  <c:v>0.70799999999999996</c:v>
                </c:pt>
              </c:numCache>
            </c:numRef>
          </c:val>
          <c:smooth val="0"/>
          <c:extLst>
            <c:ext xmlns:c16="http://schemas.microsoft.com/office/drawing/2014/chart" uri="{C3380CC4-5D6E-409C-BE32-E72D297353CC}">
              <c16:uniqueId val="{00000003-C482-40F3-9775-74594E0F2772}"/>
            </c:ext>
          </c:extLst>
        </c:ser>
        <c:ser>
          <c:idx val="5"/>
          <c:order val="4"/>
          <c:tx>
            <c:strRef>
              <c:f>Summary!$A$53</c:f>
              <c:strCache>
                <c:ptCount val="1"/>
                <c:pt idx="0">
                  <c:v>11-15 year olds </c:v>
                </c:pt>
              </c:strCache>
            </c:strRef>
          </c:tx>
          <c:spPr>
            <a:ln w="28575" cap="rnd">
              <a:solidFill>
                <a:schemeClr val="accent6"/>
              </a:solidFill>
              <a:round/>
            </a:ln>
            <a:effectLst/>
          </c:spPr>
          <c:marker>
            <c:symbol val="none"/>
          </c:marker>
          <c:cat>
            <c:strRef>
              <c:f>Summary!$B$47:$P$47</c:f>
              <c:strCache>
                <c:ptCount val="15"/>
                <c:pt idx="0">
                  <c:v>2005/06</c:v>
                </c:pt>
                <c:pt idx="1">
                  <c:v>2006/07</c:v>
                </c:pt>
                <c:pt idx="2">
                  <c:v>2007/08</c:v>
                </c:pt>
                <c:pt idx="3">
                  <c:v>2008/09</c:v>
                </c:pt>
                <c:pt idx="4">
                  <c:v>2009/10</c:v>
                </c:pt>
                <c:pt idx="5">
                  <c:v>2010/11</c:v>
                </c:pt>
                <c:pt idx="6">
                  <c:v>2011/12</c:v>
                </c:pt>
                <c:pt idx="7">
                  <c:v>2012/13</c:v>
                </c:pt>
                <c:pt idx="8">
                  <c:v>2013/14</c:v>
                </c:pt>
                <c:pt idx="9">
                  <c:v>2014/15</c:v>
                </c:pt>
                <c:pt idx="10">
                  <c:v>2015/16</c:v>
                </c:pt>
                <c:pt idx="11">
                  <c:v>2016/17</c:v>
                </c:pt>
                <c:pt idx="12">
                  <c:v>2017/18</c:v>
                </c:pt>
                <c:pt idx="13">
                  <c:v>2018/19</c:v>
                </c:pt>
                <c:pt idx="14">
                  <c:v>2019/20</c:v>
                </c:pt>
              </c:strCache>
            </c:strRef>
          </c:cat>
          <c:val>
            <c:numRef>
              <c:f>Summary!$B$53:$P$53</c:f>
              <c:numCache>
                <c:formatCode>0%</c:formatCode>
                <c:ptCount val="15"/>
                <c:pt idx="1">
                  <c:v>0.72</c:v>
                </c:pt>
                <c:pt idx="2">
                  <c:v>0.73199999999999998</c:v>
                </c:pt>
                <c:pt idx="3">
                  <c:v>0.65099999999999991</c:v>
                </c:pt>
                <c:pt idx="4">
                  <c:v>0.71</c:v>
                </c:pt>
                <c:pt idx="5">
                  <c:v>0.69299999999999995</c:v>
                </c:pt>
                <c:pt idx="6">
                  <c:v>0.72799999999999998</c:v>
                </c:pt>
                <c:pt idx="7">
                  <c:v>0.71900000000000008</c:v>
                </c:pt>
                <c:pt idx="8">
                  <c:v>0.66900000000000004</c:v>
                </c:pt>
                <c:pt idx="9">
                  <c:v>0.69200000000000006</c:v>
                </c:pt>
                <c:pt idx="10">
                  <c:v>0.69499999999999995</c:v>
                </c:pt>
                <c:pt idx="11">
                  <c:v>0.70399999999999996</c:v>
                </c:pt>
                <c:pt idx="12">
                  <c:v>0.68200000000000005</c:v>
                </c:pt>
                <c:pt idx="13">
                  <c:v>0.67200000000000004</c:v>
                </c:pt>
                <c:pt idx="14">
                  <c:v>0.67500000000000004</c:v>
                </c:pt>
              </c:numCache>
            </c:numRef>
          </c:val>
          <c:smooth val="0"/>
          <c:extLst>
            <c:ext xmlns:c16="http://schemas.microsoft.com/office/drawing/2014/chart" uri="{C3380CC4-5D6E-409C-BE32-E72D297353CC}">
              <c16:uniqueId val="{00000005-C482-40F3-9775-74594E0F2772}"/>
            </c:ext>
          </c:extLst>
        </c:ser>
        <c:ser>
          <c:idx val="6"/>
          <c:order val="5"/>
          <c:tx>
            <c:strRef>
              <c:f>Summary!$A$54</c:f>
              <c:strCache>
                <c:ptCount val="1"/>
                <c:pt idx="0">
                  <c:v>5-15 year olds</c:v>
                </c:pt>
              </c:strCache>
            </c:strRef>
          </c:tx>
          <c:spPr>
            <a:ln w="28575" cap="rnd">
              <a:solidFill>
                <a:schemeClr val="accent1">
                  <a:lumMod val="60000"/>
                </a:schemeClr>
              </a:solidFill>
              <a:round/>
            </a:ln>
            <a:effectLst/>
          </c:spPr>
          <c:marker>
            <c:symbol val="none"/>
          </c:marker>
          <c:cat>
            <c:strRef>
              <c:f>Summary!$B$47:$P$47</c:f>
              <c:strCache>
                <c:ptCount val="15"/>
                <c:pt idx="0">
                  <c:v>2005/06</c:v>
                </c:pt>
                <c:pt idx="1">
                  <c:v>2006/07</c:v>
                </c:pt>
                <c:pt idx="2">
                  <c:v>2007/08</c:v>
                </c:pt>
                <c:pt idx="3">
                  <c:v>2008/09</c:v>
                </c:pt>
                <c:pt idx="4">
                  <c:v>2009/10</c:v>
                </c:pt>
                <c:pt idx="5">
                  <c:v>2010/11</c:v>
                </c:pt>
                <c:pt idx="6">
                  <c:v>2011/12</c:v>
                </c:pt>
                <c:pt idx="7">
                  <c:v>2012/13</c:v>
                </c:pt>
                <c:pt idx="8">
                  <c:v>2013/14</c:v>
                </c:pt>
                <c:pt idx="9">
                  <c:v>2014/15</c:v>
                </c:pt>
                <c:pt idx="10">
                  <c:v>2015/16</c:v>
                </c:pt>
                <c:pt idx="11">
                  <c:v>2016/17</c:v>
                </c:pt>
                <c:pt idx="12">
                  <c:v>2017/18</c:v>
                </c:pt>
                <c:pt idx="13">
                  <c:v>2018/19</c:v>
                </c:pt>
                <c:pt idx="14">
                  <c:v>2019/20</c:v>
                </c:pt>
              </c:strCache>
            </c:strRef>
          </c:cat>
          <c:val>
            <c:numRef>
              <c:f>Summary!$B$54:$P$54</c:f>
              <c:numCache>
                <c:formatCode>0%</c:formatCode>
                <c:ptCount val="15"/>
                <c:pt idx="3">
                  <c:v>0.69099999999999995</c:v>
                </c:pt>
                <c:pt idx="4">
                  <c:v>0.75599999999999989</c:v>
                </c:pt>
                <c:pt idx="5">
                  <c:v>0.71599999999999997</c:v>
                </c:pt>
                <c:pt idx="6">
                  <c:v>0.72299999999999998</c:v>
                </c:pt>
                <c:pt idx="7">
                  <c:v>0.72499999999999998</c:v>
                </c:pt>
                <c:pt idx="8">
                  <c:v>0.68500000000000005</c:v>
                </c:pt>
                <c:pt idx="9">
                  <c:v>0.68900000000000006</c:v>
                </c:pt>
                <c:pt idx="10">
                  <c:v>0.70099999999999996</c:v>
                </c:pt>
                <c:pt idx="11">
                  <c:v>0.68200000000000005</c:v>
                </c:pt>
                <c:pt idx="12">
                  <c:v>0.67600000000000005</c:v>
                </c:pt>
                <c:pt idx="13">
                  <c:v>0.69199999999999995</c:v>
                </c:pt>
                <c:pt idx="14">
                  <c:v>0.66400000000000003</c:v>
                </c:pt>
              </c:numCache>
            </c:numRef>
          </c:val>
          <c:smooth val="0"/>
          <c:extLst>
            <c:ext xmlns:c16="http://schemas.microsoft.com/office/drawing/2014/chart" uri="{C3380CC4-5D6E-409C-BE32-E72D297353CC}">
              <c16:uniqueId val="{00000006-C482-40F3-9775-74594E0F2772}"/>
            </c:ext>
          </c:extLst>
        </c:ser>
        <c:ser>
          <c:idx val="7"/>
          <c:order val="6"/>
          <c:tx>
            <c:strRef>
              <c:f>Summary!$A$55</c:f>
              <c:strCache>
                <c:ptCount val="1"/>
                <c:pt idx="0">
                  <c:v>5-10 year olds </c:v>
                </c:pt>
              </c:strCache>
            </c:strRef>
          </c:tx>
          <c:spPr>
            <a:ln w="28575" cap="rnd">
              <a:solidFill>
                <a:schemeClr val="accent2">
                  <a:lumMod val="60000"/>
                </a:schemeClr>
              </a:solidFill>
              <a:round/>
            </a:ln>
            <a:effectLst/>
          </c:spPr>
          <c:marker>
            <c:symbol val="none"/>
          </c:marker>
          <c:cat>
            <c:strRef>
              <c:f>Summary!$B$47:$P$47</c:f>
              <c:strCache>
                <c:ptCount val="15"/>
                <c:pt idx="0">
                  <c:v>2005/06</c:v>
                </c:pt>
                <c:pt idx="1">
                  <c:v>2006/07</c:v>
                </c:pt>
                <c:pt idx="2">
                  <c:v>2007/08</c:v>
                </c:pt>
                <c:pt idx="3">
                  <c:v>2008/09</c:v>
                </c:pt>
                <c:pt idx="4">
                  <c:v>2009/10</c:v>
                </c:pt>
                <c:pt idx="5">
                  <c:v>2010/11</c:v>
                </c:pt>
                <c:pt idx="6">
                  <c:v>2011/12</c:v>
                </c:pt>
                <c:pt idx="7">
                  <c:v>2012/13</c:v>
                </c:pt>
                <c:pt idx="8">
                  <c:v>2013/14</c:v>
                </c:pt>
                <c:pt idx="9">
                  <c:v>2014/15</c:v>
                </c:pt>
                <c:pt idx="10">
                  <c:v>2015/16</c:v>
                </c:pt>
                <c:pt idx="11">
                  <c:v>2016/17</c:v>
                </c:pt>
                <c:pt idx="12">
                  <c:v>2017/18</c:v>
                </c:pt>
                <c:pt idx="13">
                  <c:v>2018/19</c:v>
                </c:pt>
                <c:pt idx="14">
                  <c:v>2019/20</c:v>
                </c:pt>
              </c:strCache>
            </c:strRef>
          </c:cat>
          <c:val>
            <c:numRef>
              <c:f>Summary!$B$55:$P$55</c:f>
              <c:numCache>
                <c:formatCode>0%</c:formatCode>
                <c:ptCount val="15"/>
                <c:pt idx="3">
                  <c:v>0.71400000000000008</c:v>
                </c:pt>
                <c:pt idx="4">
                  <c:v>0.79400000000000004</c:v>
                </c:pt>
                <c:pt idx="5">
                  <c:v>0.72599999999999998</c:v>
                </c:pt>
                <c:pt idx="6">
                  <c:v>0.71900000000000008</c:v>
                </c:pt>
                <c:pt idx="7">
                  <c:v>0.72900000000000009</c:v>
                </c:pt>
                <c:pt idx="8">
                  <c:v>0.69799999999999995</c:v>
                </c:pt>
                <c:pt idx="9">
                  <c:v>0.68700000000000006</c:v>
                </c:pt>
                <c:pt idx="10">
                  <c:v>0.70599999999999996</c:v>
                </c:pt>
                <c:pt idx="11">
                  <c:v>0.66600000000000004</c:v>
                </c:pt>
                <c:pt idx="12">
                  <c:v>0.67100000000000004</c:v>
                </c:pt>
                <c:pt idx="13">
                  <c:v>0.70499999999999996</c:v>
                </c:pt>
                <c:pt idx="14">
                  <c:v>0.66300000000000003</c:v>
                </c:pt>
              </c:numCache>
            </c:numRef>
          </c:val>
          <c:smooth val="0"/>
          <c:extLst>
            <c:ext xmlns:c16="http://schemas.microsoft.com/office/drawing/2014/chart" uri="{C3380CC4-5D6E-409C-BE32-E72D297353CC}">
              <c16:uniqueId val="{00000007-C482-40F3-9775-74594E0F2772}"/>
            </c:ext>
          </c:extLst>
        </c:ser>
        <c:dLbls>
          <c:showLegendKey val="0"/>
          <c:showVal val="0"/>
          <c:showCatName val="0"/>
          <c:showSerName val="0"/>
          <c:showPercent val="0"/>
          <c:showBubbleSize val="0"/>
        </c:dLbls>
        <c:smooth val="0"/>
        <c:axId val="422259263"/>
        <c:axId val="604323263"/>
      </c:lineChart>
      <c:catAx>
        <c:axId val="422259263"/>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04323263"/>
        <c:crosses val="autoZero"/>
        <c:auto val="1"/>
        <c:lblAlgn val="ctr"/>
        <c:lblOffset val="100"/>
        <c:noMultiLvlLbl val="0"/>
      </c:catAx>
      <c:valAx>
        <c:axId val="604323263"/>
        <c:scaling>
          <c:orientation val="minMax"/>
          <c:min val="0.4"/>
        </c:scaling>
        <c:delete val="0"/>
        <c:axPos val="l"/>
        <c:majorGridlines>
          <c:spPr>
            <a:ln w="9525" cap="flat" cmpd="sng" algn="ctr">
              <a:solidFill>
                <a:schemeClr val="tx1">
                  <a:lumMod val="15000"/>
                  <a:lumOff val="85000"/>
                </a:schemeClr>
              </a:solidFill>
              <a:round/>
            </a:ln>
            <a:effectLst/>
          </c:spPr>
        </c:majorGridlines>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22259263"/>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7"/>
    </mc:Choice>
    <mc:Fallback>
      <c:style val="7"/>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Number</a:t>
            </a:r>
            <a:r>
              <a:rPr lang="en-GB" baseline="0"/>
              <a:t> of visits to HODs events</a:t>
            </a:r>
            <a:endParaRPr lang="en-GB"/>
          </a:p>
        </c:rich>
      </c:tx>
      <c:overlay val="0"/>
      <c:spPr>
        <a:noFill/>
        <a:ln>
          <a:noFill/>
        </a:ln>
        <a:effectLst/>
      </c:spPr>
    </c:title>
    <c:autoTitleDeleted val="0"/>
    <c:plotArea>
      <c:layout/>
      <c:areaChart>
        <c:grouping val="standard"/>
        <c:varyColors val="0"/>
        <c:ser>
          <c:idx val="0"/>
          <c:order val="0"/>
          <c:tx>
            <c:strRef>
              <c:f>Summary!$C$63</c:f>
              <c:strCache>
                <c:ptCount val="1"/>
                <c:pt idx="0">
                  <c:v>Number of HOD Visits</c:v>
                </c:pt>
              </c:strCache>
            </c:strRef>
          </c:tx>
          <c:cat>
            <c:numRef>
              <c:f>Summary!$A$64:$A$90</c:f>
              <c:numCache>
                <c:formatCode>General</c:formatCode>
                <c:ptCount val="27"/>
                <c:pt idx="0">
                  <c:v>1994</c:v>
                </c:pt>
                <c:pt idx="1">
                  <c:v>1995</c:v>
                </c:pt>
                <c:pt idx="2">
                  <c:v>1996</c:v>
                </c:pt>
                <c:pt idx="3">
                  <c:v>1997</c:v>
                </c:pt>
                <c:pt idx="4">
                  <c:v>1998</c:v>
                </c:pt>
                <c:pt idx="5">
                  <c:v>1999</c:v>
                </c:pt>
                <c:pt idx="6">
                  <c:v>2000</c:v>
                </c:pt>
                <c:pt idx="7">
                  <c:v>2001</c:v>
                </c:pt>
                <c:pt idx="8">
                  <c:v>2002</c:v>
                </c:pt>
                <c:pt idx="9">
                  <c:v>2003</c:v>
                </c:pt>
                <c:pt idx="10">
                  <c:v>2004</c:v>
                </c:pt>
                <c:pt idx="11">
                  <c:v>2005</c:v>
                </c:pt>
                <c:pt idx="12">
                  <c:v>2006</c:v>
                </c:pt>
                <c:pt idx="13">
                  <c:v>2007</c:v>
                </c:pt>
                <c:pt idx="14">
                  <c:v>2008</c:v>
                </c:pt>
                <c:pt idx="15">
                  <c:v>2009</c:v>
                </c:pt>
                <c:pt idx="16">
                  <c:v>2010</c:v>
                </c:pt>
                <c:pt idx="17">
                  <c:v>2011</c:v>
                </c:pt>
                <c:pt idx="18">
                  <c:v>2012</c:v>
                </c:pt>
                <c:pt idx="19">
                  <c:v>2013</c:v>
                </c:pt>
                <c:pt idx="20">
                  <c:v>2014</c:v>
                </c:pt>
                <c:pt idx="21">
                  <c:v>2015</c:v>
                </c:pt>
                <c:pt idx="22">
                  <c:v>2016</c:v>
                </c:pt>
                <c:pt idx="23">
                  <c:v>2017</c:v>
                </c:pt>
                <c:pt idx="24">
                  <c:v>2018</c:v>
                </c:pt>
                <c:pt idx="25">
                  <c:v>2019</c:v>
                </c:pt>
                <c:pt idx="26">
                  <c:v>2020</c:v>
                </c:pt>
              </c:numCache>
            </c:numRef>
          </c:cat>
          <c:val>
            <c:numRef>
              <c:f>Summary!$C$64:$C$90</c:f>
              <c:numCache>
                <c:formatCode>_-* #,##0_-;\-* #,##0_-;_-* "-"??_-;_-@_-</c:formatCode>
                <c:ptCount val="27"/>
                <c:pt idx="0">
                  <c:v>150000</c:v>
                </c:pt>
                <c:pt idx="1">
                  <c:v>375000</c:v>
                </c:pt>
                <c:pt idx="2">
                  <c:v>512000</c:v>
                </c:pt>
                <c:pt idx="3">
                  <c:v>457000</c:v>
                </c:pt>
                <c:pt idx="4">
                  <c:v>600000</c:v>
                </c:pt>
                <c:pt idx="5">
                  <c:v>712000</c:v>
                </c:pt>
                <c:pt idx="6">
                  <c:v>800000</c:v>
                </c:pt>
                <c:pt idx="7">
                  <c:v>650000</c:v>
                </c:pt>
                <c:pt idx="8">
                  <c:v>650000</c:v>
                </c:pt>
                <c:pt idx="9">
                  <c:v>800000</c:v>
                </c:pt>
                <c:pt idx="10">
                  <c:v>800000</c:v>
                </c:pt>
                <c:pt idx="11">
                  <c:v>850000</c:v>
                </c:pt>
                <c:pt idx="12">
                  <c:v>1000000</c:v>
                </c:pt>
                <c:pt idx="13">
                  <c:v>900000</c:v>
                </c:pt>
                <c:pt idx="14">
                  <c:v>950000</c:v>
                </c:pt>
                <c:pt idx="15">
                  <c:v>1062000</c:v>
                </c:pt>
                <c:pt idx="16">
                  <c:v>1172000</c:v>
                </c:pt>
                <c:pt idx="17">
                  <c:v>1700000</c:v>
                </c:pt>
                <c:pt idx="18">
                  <c:v>2000000</c:v>
                </c:pt>
                <c:pt idx="19">
                  <c:v>2100000</c:v>
                </c:pt>
                <c:pt idx="20">
                  <c:v>3000000</c:v>
                </c:pt>
                <c:pt idx="21">
                  <c:v>3400000</c:v>
                </c:pt>
                <c:pt idx="22">
                  <c:v>3000000</c:v>
                </c:pt>
                <c:pt idx="23">
                  <c:v>2520000</c:v>
                </c:pt>
                <c:pt idx="24">
                  <c:v>3100000</c:v>
                </c:pt>
                <c:pt idx="25">
                  <c:v>2400000</c:v>
                </c:pt>
                <c:pt idx="26">
                  <c:v>168000</c:v>
                </c:pt>
              </c:numCache>
            </c:numRef>
          </c:val>
          <c:extLst>
            <c:ext xmlns:c16="http://schemas.microsoft.com/office/drawing/2014/chart" uri="{C3380CC4-5D6E-409C-BE32-E72D297353CC}">
              <c16:uniqueId val="{00000034-2D24-4DAA-B0DA-625F34AF8EC2}"/>
            </c:ext>
          </c:extLst>
        </c:ser>
        <c:ser>
          <c:idx val="1"/>
          <c:order val="1"/>
          <c:tx>
            <c:strRef>
              <c:f>Summary!$C$63</c:f>
              <c:strCache>
                <c:ptCount val="1"/>
                <c:pt idx="0">
                  <c:v>Number of HOD Visits</c:v>
                </c:pt>
              </c:strCache>
            </c:strRef>
          </c:tx>
          <c:spPr>
            <a:solidFill>
              <a:schemeClr val="accent5">
                <a:tint val="77000"/>
              </a:schemeClr>
            </a:solidFill>
            <a:ln>
              <a:noFill/>
            </a:ln>
            <a:effectLst/>
          </c:spPr>
          <c:cat>
            <c:numRef>
              <c:f>Summary!$A$64:$A$90</c:f>
              <c:numCache>
                <c:formatCode>General</c:formatCode>
                <c:ptCount val="27"/>
                <c:pt idx="0">
                  <c:v>1994</c:v>
                </c:pt>
                <c:pt idx="1">
                  <c:v>1995</c:v>
                </c:pt>
                <c:pt idx="2">
                  <c:v>1996</c:v>
                </c:pt>
                <c:pt idx="3">
                  <c:v>1997</c:v>
                </c:pt>
                <c:pt idx="4">
                  <c:v>1998</c:v>
                </c:pt>
                <c:pt idx="5">
                  <c:v>1999</c:v>
                </c:pt>
                <c:pt idx="6">
                  <c:v>2000</c:v>
                </c:pt>
                <c:pt idx="7">
                  <c:v>2001</c:v>
                </c:pt>
                <c:pt idx="8">
                  <c:v>2002</c:v>
                </c:pt>
                <c:pt idx="9">
                  <c:v>2003</c:v>
                </c:pt>
                <c:pt idx="10">
                  <c:v>2004</c:v>
                </c:pt>
                <c:pt idx="11">
                  <c:v>2005</c:v>
                </c:pt>
                <c:pt idx="12">
                  <c:v>2006</c:v>
                </c:pt>
                <c:pt idx="13">
                  <c:v>2007</c:v>
                </c:pt>
                <c:pt idx="14">
                  <c:v>2008</c:v>
                </c:pt>
                <c:pt idx="15">
                  <c:v>2009</c:v>
                </c:pt>
                <c:pt idx="16">
                  <c:v>2010</c:v>
                </c:pt>
                <c:pt idx="17">
                  <c:v>2011</c:v>
                </c:pt>
                <c:pt idx="18">
                  <c:v>2012</c:v>
                </c:pt>
                <c:pt idx="19">
                  <c:v>2013</c:v>
                </c:pt>
                <c:pt idx="20">
                  <c:v>2014</c:v>
                </c:pt>
                <c:pt idx="21">
                  <c:v>2015</c:v>
                </c:pt>
                <c:pt idx="22">
                  <c:v>2016</c:v>
                </c:pt>
                <c:pt idx="23">
                  <c:v>2017</c:v>
                </c:pt>
                <c:pt idx="24">
                  <c:v>2018</c:v>
                </c:pt>
                <c:pt idx="25">
                  <c:v>2019</c:v>
                </c:pt>
                <c:pt idx="26">
                  <c:v>2020</c:v>
                </c:pt>
              </c:numCache>
            </c:numRef>
          </c:cat>
          <c:val>
            <c:numRef>
              <c:f>Summary!$C$64:$C$90</c:f>
              <c:numCache>
                <c:formatCode>_-* #,##0_-;\-* #,##0_-;_-* "-"??_-;_-@_-</c:formatCode>
                <c:ptCount val="27"/>
                <c:pt idx="0">
                  <c:v>150000</c:v>
                </c:pt>
                <c:pt idx="1">
                  <c:v>375000</c:v>
                </c:pt>
                <c:pt idx="2">
                  <c:v>512000</c:v>
                </c:pt>
                <c:pt idx="3">
                  <c:v>457000</c:v>
                </c:pt>
                <c:pt idx="4">
                  <c:v>600000</c:v>
                </c:pt>
                <c:pt idx="5">
                  <c:v>712000</c:v>
                </c:pt>
                <c:pt idx="6">
                  <c:v>800000</c:v>
                </c:pt>
                <c:pt idx="7">
                  <c:v>650000</c:v>
                </c:pt>
                <c:pt idx="8">
                  <c:v>650000</c:v>
                </c:pt>
                <c:pt idx="9">
                  <c:v>800000</c:v>
                </c:pt>
                <c:pt idx="10">
                  <c:v>800000</c:v>
                </c:pt>
                <c:pt idx="11">
                  <c:v>850000</c:v>
                </c:pt>
                <c:pt idx="12">
                  <c:v>1000000</c:v>
                </c:pt>
                <c:pt idx="13">
                  <c:v>900000</c:v>
                </c:pt>
                <c:pt idx="14">
                  <c:v>950000</c:v>
                </c:pt>
                <c:pt idx="15">
                  <c:v>1062000</c:v>
                </c:pt>
                <c:pt idx="16">
                  <c:v>1172000</c:v>
                </c:pt>
                <c:pt idx="17">
                  <c:v>1700000</c:v>
                </c:pt>
                <c:pt idx="18">
                  <c:v>2000000</c:v>
                </c:pt>
                <c:pt idx="19">
                  <c:v>2100000</c:v>
                </c:pt>
                <c:pt idx="20">
                  <c:v>3000000</c:v>
                </c:pt>
                <c:pt idx="21">
                  <c:v>3400000</c:v>
                </c:pt>
                <c:pt idx="22">
                  <c:v>3000000</c:v>
                </c:pt>
                <c:pt idx="23">
                  <c:v>2520000</c:v>
                </c:pt>
                <c:pt idx="24">
                  <c:v>3100000</c:v>
                </c:pt>
                <c:pt idx="25">
                  <c:v>2400000</c:v>
                </c:pt>
                <c:pt idx="26">
                  <c:v>168000</c:v>
                </c:pt>
              </c:numCache>
            </c:numRef>
          </c:val>
          <c:extLst>
            <c:ext xmlns:c16="http://schemas.microsoft.com/office/drawing/2014/chart" uri="{C3380CC4-5D6E-409C-BE32-E72D297353CC}">
              <c16:uniqueId val="{00000033-2D24-4DAA-B0DA-625F34AF8EC2}"/>
            </c:ext>
          </c:extLst>
        </c:ser>
        <c:dLbls>
          <c:showLegendKey val="0"/>
          <c:showVal val="0"/>
          <c:showCatName val="0"/>
          <c:showSerName val="0"/>
          <c:showPercent val="0"/>
          <c:showBubbleSize val="0"/>
        </c:dLbls>
        <c:axId val="250186799"/>
        <c:axId val="211748239"/>
      </c:areaChart>
      <c:catAx>
        <c:axId val="250186799"/>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1748239"/>
        <c:crosses val="autoZero"/>
        <c:auto val="1"/>
        <c:lblAlgn val="ctr"/>
        <c:lblOffset val="100"/>
        <c:noMultiLvlLbl val="0"/>
      </c:catAx>
      <c:valAx>
        <c:axId val="211748239"/>
        <c:scaling>
          <c:orientation val="minMax"/>
        </c:scaling>
        <c:delete val="0"/>
        <c:axPos val="l"/>
        <c:majorGridlines>
          <c:spPr>
            <a:ln w="9525" cap="flat" cmpd="sng" algn="ctr">
              <a:solidFill>
                <a:schemeClr val="tx1">
                  <a:lumMod val="15000"/>
                  <a:lumOff val="85000"/>
                </a:schemeClr>
              </a:solidFill>
              <a:round/>
            </a:ln>
            <a:effectLst/>
          </c:spPr>
        </c:majorGridlines>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50186799"/>
        <c:crosses val="autoZero"/>
        <c:crossBetween val="midCat"/>
      </c:valAx>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zero"/>
    <c:showDLblsOverMax val="0"/>
    <c:extLst/>
  </c:chart>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areaChart>
        <c:grouping val="standard"/>
        <c:varyColors val="0"/>
        <c:ser>
          <c:idx val="1"/>
          <c:order val="0"/>
          <c:tx>
            <c:strRef>
              <c:f>Summary!$B$63</c:f>
              <c:strCache>
                <c:ptCount val="1"/>
                <c:pt idx="0">
                  <c:v>Number of HODs events </c:v>
                </c:pt>
              </c:strCache>
            </c:strRef>
          </c:tx>
          <c:spPr>
            <a:solidFill>
              <a:schemeClr val="accent2"/>
            </a:solidFill>
            <a:ln>
              <a:noFill/>
            </a:ln>
            <a:effectLst/>
          </c:spPr>
          <c:cat>
            <c:numRef>
              <c:f>Summary!$A$64:$A$90</c:f>
              <c:numCache>
                <c:formatCode>General</c:formatCode>
                <c:ptCount val="27"/>
                <c:pt idx="0">
                  <c:v>1994</c:v>
                </c:pt>
                <c:pt idx="1">
                  <c:v>1995</c:v>
                </c:pt>
                <c:pt idx="2">
                  <c:v>1996</c:v>
                </c:pt>
                <c:pt idx="3">
                  <c:v>1997</c:v>
                </c:pt>
                <c:pt idx="4">
                  <c:v>1998</c:v>
                </c:pt>
                <c:pt idx="5">
                  <c:v>1999</c:v>
                </c:pt>
                <c:pt idx="6">
                  <c:v>2000</c:v>
                </c:pt>
                <c:pt idx="7">
                  <c:v>2001</c:v>
                </c:pt>
                <c:pt idx="8">
                  <c:v>2002</c:v>
                </c:pt>
                <c:pt idx="9">
                  <c:v>2003</c:v>
                </c:pt>
                <c:pt idx="10">
                  <c:v>2004</c:v>
                </c:pt>
                <c:pt idx="11">
                  <c:v>2005</c:v>
                </c:pt>
                <c:pt idx="12">
                  <c:v>2006</c:v>
                </c:pt>
                <c:pt idx="13">
                  <c:v>2007</c:v>
                </c:pt>
                <c:pt idx="14">
                  <c:v>2008</c:v>
                </c:pt>
                <c:pt idx="15">
                  <c:v>2009</c:v>
                </c:pt>
                <c:pt idx="16">
                  <c:v>2010</c:v>
                </c:pt>
                <c:pt idx="17">
                  <c:v>2011</c:v>
                </c:pt>
                <c:pt idx="18">
                  <c:v>2012</c:v>
                </c:pt>
                <c:pt idx="19">
                  <c:v>2013</c:v>
                </c:pt>
                <c:pt idx="20">
                  <c:v>2014</c:v>
                </c:pt>
                <c:pt idx="21">
                  <c:v>2015</c:v>
                </c:pt>
                <c:pt idx="22">
                  <c:v>2016</c:v>
                </c:pt>
                <c:pt idx="23">
                  <c:v>2017</c:v>
                </c:pt>
                <c:pt idx="24">
                  <c:v>2018</c:v>
                </c:pt>
                <c:pt idx="25">
                  <c:v>2019</c:v>
                </c:pt>
                <c:pt idx="26">
                  <c:v>2020</c:v>
                </c:pt>
              </c:numCache>
            </c:numRef>
          </c:cat>
          <c:val>
            <c:numRef>
              <c:f>Summary!$B$64:$B$90</c:f>
              <c:numCache>
                <c:formatCode>_-* #,##0_-;\-* #,##0_-;_-* "-"??_-;_-@_-</c:formatCode>
                <c:ptCount val="27"/>
                <c:pt idx="0">
                  <c:v>701</c:v>
                </c:pt>
                <c:pt idx="1">
                  <c:v>1200</c:v>
                </c:pt>
                <c:pt idx="2">
                  <c:v>1406</c:v>
                </c:pt>
                <c:pt idx="3">
                  <c:v>1596</c:v>
                </c:pt>
                <c:pt idx="4">
                  <c:v>1693</c:v>
                </c:pt>
                <c:pt idx="5">
                  <c:v>1946</c:v>
                </c:pt>
                <c:pt idx="6">
                  <c:v>2478</c:v>
                </c:pt>
                <c:pt idx="7">
                  <c:v>2133</c:v>
                </c:pt>
                <c:pt idx="8">
                  <c:v>2177</c:v>
                </c:pt>
                <c:pt idx="9">
                  <c:v>2512</c:v>
                </c:pt>
                <c:pt idx="10">
                  <c:v>2800</c:v>
                </c:pt>
                <c:pt idx="11">
                  <c:v>2985</c:v>
                </c:pt>
                <c:pt idx="12">
                  <c:v>3512</c:v>
                </c:pt>
                <c:pt idx="13">
                  <c:v>3526</c:v>
                </c:pt>
                <c:pt idx="14">
                  <c:v>3717</c:v>
                </c:pt>
                <c:pt idx="15">
                  <c:v>4100</c:v>
                </c:pt>
                <c:pt idx="16">
                  <c:v>4463</c:v>
                </c:pt>
                <c:pt idx="17">
                  <c:v>4421</c:v>
                </c:pt>
                <c:pt idx="18">
                  <c:v>4648</c:v>
                </c:pt>
                <c:pt idx="19">
                  <c:v>4540</c:v>
                </c:pt>
                <c:pt idx="20">
                  <c:v>4685</c:v>
                </c:pt>
                <c:pt idx="21">
                  <c:v>4855</c:v>
                </c:pt>
                <c:pt idx="22">
                  <c:v>5293</c:v>
                </c:pt>
                <c:pt idx="23">
                  <c:v>5588</c:v>
                </c:pt>
                <c:pt idx="24">
                  <c:v>5517</c:v>
                </c:pt>
                <c:pt idx="25">
                  <c:v>5794</c:v>
                </c:pt>
                <c:pt idx="26">
                  <c:v>1788</c:v>
                </c:pt>
              </c:numCache>
            </c:numRef>
          </c:val>
          <c:extLst>
            <c:ext xmlns:c16="http://schemas.microsoft.com/office/drawing/2014/chart" uri="{C3380CC4-5D6E-409C-BE32-E72D297353CC}">
              <c16:uniqueId val="{00000001-D91B-434F-946E-B870F63290E7}"/>
            </c:ext>
          </c:extLst>
        </c:ser>
        <c:dLbls>
          <c:showLegendKey val="0"/>
          <c:showVal val="0"/>
          <c:showCatName val="0"/>
          <c:showSerName val="0"/>
          <c:showPercent val="0"/>
          <c:showBubbleSize val="0"/>
        </c:dLbls>
        <c:axId val="689569935"/>
        <c:axId val="207021407"/>
      </c:areaChart>
      <c:catAx>
        <c:axId val="689569935"/>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7021407"/>
        <c:crosses val="autoZero"/>
        <c:auto val="1"/>
        <c:lblAlgn val="ctr"/>
        <c:lblOffset val="100"/>
        <c:noMultiLvlLbl val="0"/>
      </c:catAx>
      <c:valAx>
        <c:axId val="207021407"/>
        <c:scaling>
          <c:orientation val="minMax"/>
        </c:scaling>
        <c:delete val="0"/>
        <c:axPos val="l"/>
        <c:majorGridlines>
          <c:spPr>
            <a:ln w="9525" cap="flat" cmpd="sng" algn="ctr">
              <a:solidFill>
                <a:schemeClr val="tx1">
                  <a:lumMod val="15000"/>
                  <a:lumOff val="85000"/>
                </a:schemeClr>
              </a:solidFill>
              <a:round/>
            </a:ln>
            <a:effectLst/>
          </c:spPr>
        </c:majorGridlines>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89569935"/>
        <c:crosses val="autoZero"/>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615,617</a:t>
            </a:r>
            <a:r>
              <a:rPr lang="en-US" baseline="0"/>
              <a:t> historic environment volunteers</a:t>
            </a:r>
            <a:br>
              <a:rPr lang="en-US" baseline="0"/>
            </a:br>
            <a:r>
              <a:rPr lang="en-US" baseline="0"/>
              <a:t>(2015/16) by age group</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tx>
            <c:strRef>
              <c:f>Summary!$B$116</c:f>
              <c:strCache>
                <c:ptCount val="1"/>
                <c:pt idx="0">
                  <c:v>2015/16</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1205-497D-B687-D75502AFB334}"/>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1205-497D-B687-D75502AFB334}"/>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1205-497D-B687-D75502AFB334}"/>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1205-497D-B687-D75502AFB334}"/>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1205-497D-B687-D75502AFB334}"/>
              </c:ext>
            </c:extLst>
          </c:dPt>
          <c:dLbls>
            <c:numFmt formatCode="0%" sourceLinked="0"/>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effectLst>
                      <a:outerShdw blurRad="63500" sx="102000" sy="102000" algn="ctr" rotWithShape="0">
                        <a:prstClr val="black">
                          <a:alpha val="40000"/>
                        </a:prstClr>
                      </a:outerShdw>
                    </a:effectLst>
                    <a:latin typeface="+mn-lt"/>
                    <a:ea typeface="+mn-ea"/>
                    <a:cs typeface="+mn-cs"/>
                  </a:defRPr>
                </a:pPr>
                <a:endParaRPr lang="en-US"/>
              </a:p>
            </c:txPr>
            <c:dLblPos val="bestFit"/>
            <c:showLegendKey val="0"/>
            <c:showVal val="1"/>
            <c:showCatName val="1"/>
            <c:showSerName val="0"/>
            <c:showPercent val="0"/>
            <c:showBubbleSize val="0"/>
            <c:separator>
</c:separator>
            <c:showLeaderLines val="0"/>
            <c:extLst>
              <c:ext xmlns:c15="http://schemas.microsoft.com/office/drawing/2012/chart" uri="{CE6537A1-D6FC-4f65-9D91-7224C49458BB}"/>
            </c:extLst>
          </c:dLbls>
          <c:cat>
            <c:strRef>
              <c:f>Summary!$A$117:$A$121</c:f>
              <c:strCache>
                <c:ptCount val="5"/>
                <c:pt idx="0">
                  <c:v>16-24</c:v>
                </c:pt>
                <c:pt idx="1">
                  <c:v>25-44</c:v>
                </c:pt>
                <c:pt idx="2">
                  <c:v>45-64</c:v>
                </c:pt>
                <c:pt idx="3">
                  <c:v>65-74</c:v>
                </c:pt>
                <c:pt idx="4">
                  <c:v>75+</c:v>
                </c:pt>
              </c:strCache>
            </c:strRef>
          </c:cat>
          <c:val>
            <c:numRef>
              <c:f>Summary!$B$117:$B$121</c:f>
              <c:numCache>
                <c:formatCode>0%</c:formatCode>
                <c:ptCount val="5"/>
                <c:pt idx="0">
                  <c:v>0.08</c:v>
                </c:pt>
                <c:pt idx="1">
                  <c:v>0.14499999999999999</c:v>
                </c:pt>
                <c:pt idx="2">
                  <c:v>0.44600000000000001</c:v>
                </c:pt>
                <c:pt idx="3">
                  <c:v>0.187</c:v>
                </c:pt>
                <c:pt idx="4">
                  <c:v>0.14099999999999999</c:v>
                </c:pt>
              </c:numCache>
            </c:numRef>
          </c:val>
          <c:extLst>
            <c:ext xmlns:c16="http://schemas.microsoft.com/office/drawing/2014/chart" uri="{C3380CC4-5D6E-409C-BE32-E72D297353CC}">
              <c16:uniqueId val="{00000000-92C8-4DEE-AECE-9337800244F5}"/>
            </c:ext>
          </c:extLst>
        </c:ser>
        <c:dLbls>
          <c:dLblPos val="bestFit"/>
          <c:showLegendKey val="0"/>
          <c:showVal val="1"/>
          <c:showCatName val="0"/>
          <c:showSerName val="0"/>
          <c:showPercent val="0"/>
          <c:showBubbleSize val="0"/>
          <c:showLeaderLines val="0"/>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Summary!$B$104</c:f>
              <c:strCache>
                <c:ptCount val="1"/>
                <c:pt idx="0">
                  <c:v>Growth 2007/08 to 2020/21</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Summary!$A$105:$A$107</c:f>
              <c:strCache>
                <c:ptCount val="3"/>
                <c:pt idx="0">
                  <c:v>English Heritage (excl. corporate)</c:v>
                </c:pt>
                <c:pt idx="1">
                  <c:v>National Trust </c:v>
                </c:pt>
                <c:pt idx="2">
                  <c:v>Historic Houses Association (HHA) </c:v>
                </c:pt>
              </c:strCache>
            </c:strRef>
          </c:cat>
          <c:val>
            <c:numRef>
              <c:f>Summary!$B$105:$B$107</c:f>
              <c:numCache>
                <c:formatCode>0%</c:formatCode>
                <c:ptCount val="3"/>
                <c:pt idx="0">
                  <c:v>0.51575789473684208</c:v>
                </c:pt>
                <c:pt idx="1">
                  <c:v>0.4990149169715733</c:v>
                </c:pt>
                <c:pt idx="2">
                  <c:v>0.88287405592978163</c:v>
                </c:pt>
              </c:numCache>
            </c:numRef>
          </c:val>
          <c:extLst>
            <c:ext xmlns:c16="http://schemas.microsoft.com/office/drawing/2014/chart" uri="{C3380CC4-5D6E-409C-BE32-E72D297353CC}">
              <c16:uniqueId val="{00000000-2854-4E15-96E4-C8A3C195014A}"/>
            </c:ext>
          </c:extLst>
        </c:ser>
        <c:dLbls>
          <c:dLblPos val="outEnd"/>
          <c:showLegendKey val="0"/>
          <c:showVal val="1"/>
          <c:showCatName val="0"/>
          <c:showSerName val="0"/>
          <c:showPercent val="0"/>
          <c:showBubbleSize val="0"/>
        </c:dLbls>
        <c:gapWidth val="219"/>
        <c:overlap val="-27"/>
        <c:axId val="561822447"/>
        <c:axId val="614894719"/>
      </c:barChart>
      <c:catAx>
        <c:axId val="56182244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14894719"/>
        <c:crosses val="autoZero"/>
        <c:auto val="1"/>
        <c:lblAlgn val="ctr"/>
        <c:lblOffset val="100"/>
        <c:noMultiLvlLbl val="0"/>
      </c:catAx>
      <c:valAx>
        <c:axId val="614894719"/>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61822447"/>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Heritage</a:t>
            </a:r>
            <a:r>
              <a:rPr lang="en-GB" baseline="0"/>
              <a:t> membership growth</a:t>
            </a:r>
            <a:br>
              <a:rPr lang="en-GB" baseline="0"/>
            </a:br>
            <a:r>
              <a:rPr lang="en-GB" baseline="0"/>
              <a:t>(Indexed 2007/08 = 100)</a:t>
            </a:r>
            <a:endParaRPr lang="en-GB"/>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Summary!$A$100</c:f>
              <c:strCache>
                <c:ptCount val="1"/>
                <c:pt idx="0">
                  <c:v>English Heritage (excl. corporate)</c:v>
                </c:pt>
              </c:strCache>
            </c:strRef>
          </c:tx>
          <c:spPr>
            <a:ln w="28575" cap="rnd">
              <a:solidFill>
                <a:schemeClr val="accent1"/>
              </a:solidFill>
              <a:round/>
            </a:ln>
            <a:effectLst/>
          </c:spPr>
          <c:marker>
            <c:symbol val="none"/>
          </c:marker>
          <c:cat>
            <c:strRef>
              <c:f>Summary!$B$99:$O$99</c:f>
              <c:strCache>
                <c:ptCount val="14"/>
                <c:pt idx="0">
                  <c:v>2007/08</c:v>
                </c:pt>
                <c:pt idx="1">
                  <c:v>2008/09</c:v>
                </c:pt>
                <c:pt idx="2">
                  <c:v>2009/10</c:v>
                </c:pt>
                <c:pt idx="3">
                  <c:v>2010/11</c:v>
                </c:pt>
                <c:pt idx="4">
                  <c:v>2011/12</c:v>
                </c:pt>
                <c:pt idx="5">
                  <c:v>2012/13</c:v>
                </c:pt>
                <c:pt idx="6">
                  <c:v>2013/14</c:v>
                </c:pt>
                <c:pt idx="7">
                  <c:v>2014/15</c:v>
                </c:pt>
                <c:pt idx="8">
                  <c:v>2015/16</c:v>
                </c:pt>
                <c:pt idx="9">
                  <c:v>2016/17</c:v>
                </c:pt>
                <c:pt idx="10">
                  <c:v>2017/18</c:v>
                </c:pt>
                <c:pt idx="11">
                  <c:v>2018/19</c:v>
                </c:pt>
                <c:pt idx="12">
                  <c:v>2019/20</c:v>
                </c:pt>
                <c:pt idx="13">
                  <c:v>2020/21</c:v>
                </c:pt>
              </c:strCache>
            </c:strRef>
          </c:cat>
          <c:val>
            <c:numRef>
              <c:f>Summary!$B$100:$O$100</c:f>
              <c:numCache>
                <c:formatCode>0%</c:formatCode>
                <c:ptCount val="14"/>
                <c:pt idx="0">
                  <c:v>1</c:v>
                </c:pt>
                <c:pt idx="1">
                  <c:v>1.0330827067669173</c:v>
                </c:pt>
                <c:pt idx="2">
                  <c:v>1.0812030075187971</c:v>
                </c:pt>
                <c:pt idx="3">
                  <c:v>1.1398496240601503</c:v>
                </c:pt>
                <c:pt idx="4">
                  <c:v>1.2180451127819549</c:v>
                </c:pt>
                <c:pt idx="5">
                  <c:v>1.2496240601503759</c:v>
                </c:pt>
                <c:pt idx="6">
                  <c:v>1.3323308270676693</c:v>
                </c:pt>
                <c:pt idx="7">
                  <c:v>1.3413533834586466</c:v>
                </c:pt>
                <c:pt idx="8">
                  <c:v>1.48</c:v>
                </c:pt>
                <c:pt idx="9">
                  <c:v>1.5822416302765647</c:v>
                </c:pt>
                <c:pt idx="10">
                  <c:v>1.5671146616541354</c:v>
                </c:pt>
                <c:pt idx="11">
                  <c:v>1.633643984962406</c:v>
                </c:pt>
                <c:pt idx="12">
                  <c:v>1.7127800751879698</c:v>
                </c:pt>
                <c:pt idx="13">
                  <c:v>1.5157578947368422</c:v>
                </c:pt>
              </c:numCache>
            </c:numRef>
          </c:val>
          <c:smooth val="0"/>
          <c:extLst>
            <c:ext xmlns:c16="http://schemas.microsoft.com/office/drawing/2014/chart" uri="{C3380CC4-5D6E-409C-BE32-E72D297353CC}">
              <c16:uniqueId val="{00000000-35A1-45DC-A9E6-AF3C2DB3B0EF}"/>
            </c:ext>
          </c:extLst>
        </c:ser>
        <c:ser>
          <c:idx val="1"/>
          <c:order val="1"/>
          <c:tx>
            <c:strRef>
              <c:f>Summary!$A$101</c:f>
              <c:strCache>
                <c:ptCount val="1"/>
                <c:pt idx="0">
                  <c:v>National Trust </c:v>
                </c:pt>
              </c:strCache>
            </c:strRef>
          </c:tx>
          <c:spPr>
            <a:ln w="28575" cap="rnd">
              <a:solidFill>
                <a:schemeClr val="accent2"/>
              </a:solidFill>
              <a:round/>
            </a:ln>
            <a:effectLst/>
          </c:spPr>
          <c:marker>
            <c:symbol val="none"/>
          </c:marker>
          <c:cat>
            <c:strRef>
              <c:f>Summary!$B$99:$O$99</c:f>
              <c:strCache>
                <c:ptCount val="14"/>
                <c:pt idx="0">
                  <c:v>2007/08</c:v>
                </c:pt>
                <c:pt idx="1">
                  <c:v>2008/09</c:v>
                </c:pt>
                <c:pt idx="2">
                  <c:v>2009/10</c:v>
                </c:pt>
                <c:pt idx="3">
                  <c:v>2010/11</c:v>
                </c:pt>
                <c:pt idx="4">
                  <c:v>2011/12</c:v>
                </c:pt>
                <c:pt idx="5">
                  <c:v>2012/13</c:v>
                </c:pt>
                <c:pt idx="6">
                  <c:v>2013/14</c:v>
                </c:pt>
                <c:pt idx="7">
                  <c:v>2014/15</c:v>
                </c:pt>
                <c:pt idx="8">
                  <c:v>2015/16</c:v>
                </c:pt>
                <c:pt idx="9">
                  <c:v>2016/17</c:v>
                </c:pt>
                <c:pt idx="10">
                  <c:v>2017/18</c:v>
                </c:pt>
                <c:pt idx="11">
                  <c:v>2018/19</c:v>
                </c:pt>
                <c:pt idx="12">
                  <c:v>2019/20</c:v>
                </c:pt>
                <c:pt idx="13">
                  <c:v>2020/21</c:v>
                </c:pt>
              </c:strCache>
            </c:strRef>
          </c:cat>
          <c:val>
            <c:numRef>
              <c:f>Summary!$B$101:$O$101</c:f>
              <c:numCache>
                <c:formatCode>0%</c:formatCode>
                <c:ptCount val="14"/>
                <c:pt idx="0">
                  <c:v>1</c:v>
                </c:pt>
                <c:pt idx="1">
                  <c:v>1.012946805516465</c:v>
                </c:pt>
                <c:pt idx="2">
                  <c:v>1.0436251055446102</c:v>
                </c:pt>
                <c:pt idx="3">
                  <c:v>1.0467210807768084</c:v>
                </c:pt>
                <c:pt idx="4">
                  <c:v>1.0808322544328737</c:v>
                </c:pt>
                <c:pt idx="5">
                  <c:v>1.0804953560371517</c:v>
                </c:pt>
                <c:pt idx="6">
                  <c:v>1.0847171404446947</c:v>
                </c:pt>
                <c:pt idx="7">
                  <c:v>1.1827157331832254</c:v>
                </c:pt>
                <c:pt idx="8">
                  <c:v>1.21</c:v>
                </c:pt>
                <c:pt idx="9">
                  <c:v>1.3415357043623228</c:v>
                </c:pt>
                <c:pt idx="10">
                  <c:v>1.4675831691528285</c:v>
                </c:pt>
                <c:pt idx="11">
                  <c:v>1.5755699408950183</c:v>
                </c:pt>
                <c:pt idx="12">
                  <c:v>1.6740782437376864</c:v>
                </c:pt>
                <c:pt idx="13">
                  <c:v>1.4990149169715734</c:v>
                </c:pt>
              </c:numCache>
            </c:numRef>
          </c:val>
          <c:smooth val="0"/>
          <c:extLst>
            <c:ext xmlns:c16="http://schemas.microsoft.com/office/drawing/2014/chart" uri="{C3380CC4-5D6E-409C-BE32-E72D297353CC}">
              <c16:uniqueId val="{00000001-35A1-45DC-A9E6-AF3C2DB3B0EF}"/>
            </c:ext>
          </c:extLst>
        </c:ser>
        <c:ser>
          <c:idx val="2"/>
          <c:order val="2"/>
          <c:tx>
            <c:strRef>
              <c:f>Summary!$A$102</c:f>
              <c:strCache>
                <c:ptCount val="1"/>
                <c:pt idx="0">
                  <c:v>Historic Houses Association (HHA) </c:v>
                </c:pt>
              </c:strCache>
            </c:strRef>
          </c:tx>
          <c:spPr>
            <a:ln w="28575" cap="rnd">
              <a:solidFill>
                <a:schemeClr val="accent3"/>
              </a:solidFill>
              <a:round/>
            </a:ln>
            <a:effectLst/>
          </c:spPr>
          <c:marker>
            <c:symbol val="none"/>
          </c:marker>
          <c:cat>
            <c:strRef>
              <c:f>Summary!$B$99:$O$99</c:f>
              <c:strCache>
                <c:ptCount val="14"/>
                <c:pt idx="0">
                  <c:v>2007/08</c:v>
                </c:pt>
                <c:pt idx="1">
                  <c:v>2008/09</c:v>
                </c:pt>
                <c:pt idx="2">
                  <c:v>2009/10</c:v>
                </c:pt>
                <c:pt idx="3">
                  <c:v>2010/11</c:v>
                </c:pt>
                <c:pt idx="4">
                  <c:v>2011/12</c:v>
                </c:pt>
                <c:pt idx="5">
                  <c:v>2012/13</c:v>
                </c:pt>
                <c:pt idx="6">
                  <c:v>2013/14</c:v>
                </c:pt>
                <c:pt idx="7">
                  <c:v>2014/15</c:v>
                </c:pt>
                <c:pt idx="8">
                  <c:v>2015/16</c:v>
                </c:pt>
                <c:pt idx="9">
                  <c:v>2016/17</c:v>
                </c:pt>
                <c:pt idx="10">
                  <c:v>2017/18</c:v>
                </c:pt>
                <c:pt idx="11">
                  <c:v>2018/19</c:v>
                </c:pt>
                <c:pt idx="12">
                  <c:v>2019/20</c:v>
                </c:pt>
                <c:pt idx="13">
                  <c:v>2020/21</c:v>
                </c:pt>
              </c:strCache>
            </c:strRef>
          </c:cat>
          <c:val>
            <c:numRef>
              <c:f>Summary!$B$102:$O$102</c:f>
              <c:numCache>
                <c:formatCode>0%</c:formatCode>
                <c:ptCount val="14"/>
                <c:pt idx="0">
                  <c:v>1</c:v>
                </c:pt>
                <c:pt idx="1">
                  <c:v>1.0996938150642988</c:v>
                </c:pt>
                <c:pt idx="2">
                  <c:v>1.2694835680751173</c:v>
                </c:pt>
                <c:pt idx="3">
                  <c:v>1.3188814043682384</c:v>
                </c:pt>
                <c:pt idx="4">
                  <c:v>1.3908552765870585</c:v>
                </c:pt>
                <c:pt idx="5">
                  <c:v>1.4518064911206368</c:v>
                </c:pt>
                <c:pt idx="6">
                  <c:v>1.5017758726270667</c:v>
                </c:pt>
                <c:pt idx="7">
                  <c:v>1.6516023678301694</c:v>
                </c:pt>
                <c:pt idx="8">
                  <c:v>1.65</c:v>
                </c:pt>
                <c:pt idx="9">
                  <c:v>1.7734714333444703</c:v>
                </c:pt>
                <c:pt idx="10">
                  <c:v>2.1224739742804655</c:v>
                </c:pt>
                <c:pt idx="11">
                  <c:v>2.1847315778730354</c:v>
                </c:pt>
                <c:pt idx="12">
                  <c:v>2.308062869973464</c:v>
                </c:pt>
                <c:pt idx="13">
                  <c:v>1.8828740559297816</c:v>
                </c:pt>
              </c:numCache>
            </c:numRef>
          </c:val>
          <c:smooth val="0"/>
          <c:extLst>
            <c:ext xmlns:c16="http://schemas.microsoft.com/office/drawing/2014/chart" uri="{C3380CC4-5D6E-409C-BE32-E72D297353CC}">
              <c16:uniqueId val="{00000002-35A1-45DC-A9E6-AF3C2DB3B0EF}"/>
            </c:ext>
          </c:extLst>
        </c:ser>
        <c:dLbls>
          <c:showLegendKey val="0"/>
          <c:showVal val="0"/>
          <c:showCatName val="0"/>
          <c:showSerName val="0"/>
          <c:showPercent val="0"/>
          <c:showBubbleSize val="0"/>
        </c:dLbls>
        <c:smooth val="0"/>
        <c:axId val="424632751"/>
        <c:axId val="565263791"/>
      </c:lineChart>
      <c:catAx>
        <c:axId val="424632751"/>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65263791"/>
        <c:crosses val="autoZero"/>
        <c:auto val="1"/>
        <c:lblAlgn val="ctr"/>
        <c:lblOffset val="100"/>
        <c:noMultiLvlLbl val="0"/>
      </c:catAx>
      <c:valAx>
        <c:axId val="565263791"/>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24632751"/>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1.25</a:t>
            </a:r>
            <a:r>
              <a:rPr lang="en-US" baseline="0"/>
              <a:t> million school visits to historic properties (2019)</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9.051565347334499E-2"/>
          <c:y val="0.22736939435968562"/>
          <c:w val="0.85737395070514144"/>
          <c:h val="0.59751074804969773"/>
        </c:manualLayout>
      </c:layout>
      <c:areaChart>
        <c:grouping val="stacked"/>
        <c:varyColors val="0"/>
        <c:ser>
          <c:idx val="0"/>
          <c:order val="0"/>
          <c:tx>
            <c:strRef>
              <c:f>Summary!$B$137</c:f>
              <c:strCache>
                <c:ptCount val="1"/>
                <c:pt idx="0">
                  <c:v>(2001=100) </c:v>
                </c:pt>
              </c:strCache>
            </c:strRef>
          </c:tx>
          <c:spPr>
            <a:solidFill>
              <a:schemeClr val="accent1"/>
            </a:solidFill>
            <a:ln>
              <a:noFill/>
            </a:ln>
            <a:effectLst/>
          </c:spPr>
          <c:cat>
            <c:numRef>
              <c:f>Summary!$A$138:$A$157</c:f>
              <c:numCache>
                <c:formatCode>General</c:formatCode>
                <c:ptCount val="20"/>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numCache>
            </c:numRef>
          </c:cat>
          <c:val>
            <c:numRef>
              <c:f>Summary!$B$138:$B$157</c:f>
              <c:numCache>
                <c:formatCode>_-* #,##0_-;\-* #,##0_-;_-* "-"??_-;_-@_-</c:formatCode>
                <c:ptCount val="20"/>
                <c:pt idx="0">
                  <c:v>100</c:v>
                </c:pt>
                <c:pt idx="1">
                  <c:v>99</c:v>
                </c:pt>
                <c:pt idx="2">
                  <c:v>104</c:v>
                </c:pt>
                <c:pt idx="3">
                  <c:v>107</c:v>
                </c:pt>
                <c:pt idx="4">
                  <c:v>109</c:v>
                </c:pt>
                <c:pt idx="5">
                  <c:v>106</c:v>
                </c:pt>
                <c:pt idx="6">
                  <c:v>109</c:v>
                </c:pt>
                <c:pt idx="7">
                  <c:v>106</c:v>
                </c:pt>
                <c:pt idx="8">
                  <c:v>103</c:v>
                </c:pt>
                <c:pt idx="9">
                  <c:v>103</c:v>
                </c:pt>
                <c:pt idx="10">
                  <c:v>104</c:v>
                </c:pt>
                <c:pt idx="11">
                  <c:v>96</c:v>
                </c:pt>
                <c:pt idx="12">
                  <c:v>104</c:v>
                </c:pt>
                <c:pt idx="13">
                  <c:v>102</c:v>
                </c:pt>
                <c:pt idx="14">
                  <c:v>99</c:v>
                </c:pt>
                <c:pt idx="15">
                  <c:v>93</c:v>
                </c:pt>
                <c:pt idx="16">
                  <c:v>91</c:v>
                </c:pt>
                <c:pt idx="17">
                  <c:v>89</c:v>
                </c:pt>
                <c:pt idx="18">
                  <c:v>86</c:v>
                </c:pt>
                <c:pt idx="19">
                  <c:v>13</c:v>
                </c:pt>
              </c:numCache>
            </c:numRef>
          </c:val>
          <c:extLst>
            <c:ext xmlns:c16="http://schemas.microsoft.com/office/drawing/2014/chart" uri="{C3380CC4-5D6E-409C-BE32-E72D297353CC}">
              <c16:uniqueId val="{00000000-25CD-465D-A289-E19BAE308ED0}"/>
            </c:ext>
          </c:extLst>
        </c:ser>
        <c:dLbls>
          <c:showLegendKey val="0"/>
          <c:showVal val="0"/>
          <c:showCatName val="0"/>
          <c:showSerName val="0"/>
          <c:showPercent val="0"/>
          <c:showBubbleSize val="0"/>
        </c:dLbls>
        <c:axId val="646755455"/>
        <c:axId val="207032223"/>
      </c:areaChart>
      <c:catAx>
        <c:axId val="646755455"/>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7032223"/>
        <c:crosses val="autoZero"/>
        <c:auto val="1"/>
        <c:lblAlgn val="ctr"/>
        <c:lblOffset val="100"/>
        <c:noMultiLvlLbl val="0"/>
      </c:catAx>
      <c:valAx>
        <c:axId val="207032223"/>
        <c:scaling>
          <c:orientation val="minMax"/>
        </c:scaling>
        <c:delete val="0"/>
        <c:axPos val="l"/>
        <c:majorGridlines>
          <c:spPr>
            <a:ln w="9525" cap="flat" cmpd="sng" algn="ctr">
              <a:solidFill>
                <a:schemeClr val="tx1">
                  <a:lumMod val="15000"/>
                  <a:lumOff val="85000"/>
                </a:schemeClr>
              </a:solidFill>
              <a:round/>
            </a:ln>
            <a:effectLst/>
          </c:spPr>
        </c:majorGridlines>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46755455"/>
        <c:crosses val="autoZero"/>
        <c:crossBetween val="midCat"/>
      </c:valAx>
      <c:spPr>
        <a:noFill/>
        <a:ln>
          <a:noFill/>
        </a:ln>
        <a:effectLst/>
      </c:spPr>
    </c:plotArea>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4</xdr:col>
      <xdr:colOff>1905</xdr:colOff>
      <xdr:row>4</xdr:row>
      <xdr:rowOff>658177</xdr:rowOff>
    </xdr:from>
    <xdr:to>
      <xdr:col>10</xdr:col>
      <xdr:colOff>1093470</xdr:colOff>
      <xdr:row>36</xdr:row>
      <xdr:rowOff>167640</xdr:rowOff>
    </xdr:to>
    <xdr:grpSp>
      <xdr:nvGrpSpPr>
        <xdr:cNvPr id="12" name="Group 11">
          <a:extLst>
            <a:ext uri="{FF2B5EF4-FFF2-40B4-BE49-F238E27FC236}">
              <a16:creationId xmlns:a16="http://schemas.microsoft.com/office/drawing/2014/main" id="{E8F175D1-60CD-4F5A-8378-1BE645DA03EA}"/>
            </a:ext>
          </a:extLst>
        </xdr:cNvPr>
        <xdr:cNvGrpSpPr/>
      </xdr:nvGrpSpPr>
      <xdr:grpSpPr>
        <a:xfrm>
          <a:off x="6288405" y="1324927"/>
          <a:ext cx="8578215" cy="6453188"/>
          <a:chOff x="6478905" y="1375353"/>
          <a:chExt cx="8823624" cy="6109728"/>
        </a:xfrm>
      </xdr:grpSpPr>
      <xdr:graphicFrame macro="">
        <xdr:nvGraphicFramePr>
          <xdr:cNvPr id="3" name="Chart 2">
            <a:extLst>
              <a:ext uri="{FF2B5EF4-FFF2-40B4-BE49-F238E27FC236}">
                <a16:creationId xmlns:a16="http://schemas.microsoft.com/office/drawing/2014/main" id="{9D5A62EA-D48E-43AC-9A5A-838556C39B75}"/>
              </a:ext>
            </a:extLst>
          </xdr:cNvPr>
          <xdr:cNvGraphicFramePr/>
        </xdr:nvGraphicFramePr>
        <xdr:xfrm>
          <a:off x="6478905" y="1375353"/>
          <a:ext cx="8823624" cy="6109728"/>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5" name="Callout: Double Bent Line 4">
            <a:extLst>
              <a:ext uri="{FF2B5EF4-FFF2-40B4-BE49-F238E27FC236}">
                <a16:creationId xmlns:a16="http://schemas.microsoft.com/office/drawing/2014/main" id="{A78DC090-75F1-404A-9258-66CEE1E8DCA9}"/>
              </a:ext>
            </a:extLst>
          </xdr:cNvPr>
          <xdr:cNvSpPr/>
        </xdr:nvSpPr>
        <xdr:spPr>
          <a:xfrm>
            <a:off x="10061860" y="5622369"/>
            <a:ext cx="529533" cy="250970"/>
          </a:xfrm>
          <a:prstGeom prst="borderCallout3">
            <a:avLst>
              <a:gd name="adj1" fmla="val 18750"/>
              <a:gd name="adj2" fmla="val -8333"/>
              <a:gd name="adj3" fmla="val 18750"/>
              <a:gd name="adj4" fmla="val -16667"/>
              <a:gd name="adj5" fmla="val 100000"/>
              <a:gd name="adj6" fmla="val -16667"/>
              <a:gd name="adj7" fmla="val 364818"/>
              <a:gd name="adj8" fmla="val 54191"/>
            </a:avLst>
          </a:prstGeom>
          <a:ln>
            <a:solidFill>
              <a:schemeClr val="accent1">
                <a:lumMod val="50000"/>
              </a:schemeClr>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lang="en-GB" sz="1100"/>
              <a:t>-8%</a:t>
            </a:r>
          </a:p>
        </xdr:txBody>
      </xdr:sp>
      <xdr:sp macro="" textlink="">
        <xdr:nvSpPr>
          <xdr:cNvPr id="6" name="Callout: Double Bent Line 5">
            <a:extLst>
              <a:ext uri="{FF2B5EF4-FFF2-40B4-BE49-F238E27FC236}">
                <a16:creationId xmlns:a16="http://schemas.microsoft.com/office/drawing/2014/main" id="{60FE7DF7-1044-44BF-B79E-3D8E7972EF15}"/>
              </a:ext>
            </a:extLst>
          </xdr:cNvPr>
          <xdr:cNvSpPr/>
        </xdr:nvSpPr>
        <xdr:spPr>
          <a:xfrm>
            <a:off x="8491261" y="4707855"/>
            <a:ext cx="532300" cy="252876"/>
          </a:xfrm>
          <a:prstGeom prst="borderCallout3">
            <a:avLst>
              <a:gd name="adj1" fmla="val 18750"/>
              <a:gd name="adj2" fmla="val -8333"/>
              <a:gd name="adj3" fmla="val 18750"/>
              <a:gd name="adj4" fmla="val -16667"/>
              <a:gd name="adj5" fmla="val 100000"/>
              <a:gd name="adj6" fmla="val -16667"/>
              <a:gd name="adj7" fmla="val 304667"/>
              <a:gd name="adj8" fmla="val 101356"/>
            </a:avLst>
          </a:prstGeom>
          <a:ln>
            <a:solidFill>
              <a:schemeClr val="accent1">
                <a:lumMod val="50000"/>
              </a:schemeClr>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lang="en-GB" sz="1100"/>
              <a:t>+7%</a:t>
            </a:r>
          </a:p>
        </xdr:txBody>
      </xdr:sp>
      <xdr:sp macro="" textlink="">
        <xdr:nvSpPr>
          <xdr:cNvPr id="7" name="Callout: Double Bent Line 6">
            <a:extLst>
              <a:ext uri="{FF2B5EF4-FFF2-40B4-BE49-F238E27FC236}">
                <a16:creationId xmlns:a16="http://schemas.microsoft.com/office/drawing/2014/main" id="{648DD337-A11E-40D6-A710-657EF49E383D}"/>
              </a:ext>
            </a:extLst>
          </xdr:cNvPr>
          <xdr:cNvSpPr/>
        </xdr:nvSpPr>
        <xdr:spPr>
          <a:xfrm>
            <a:off x="12641869" y="3347211"/>
            <a:ext cx="525723" cy="252807"/>
          </a:xfrm>
          <a:prstGeom prst="borderCallout3">
            <a:avLst>
              <a:gd name="adj1" fmla="val 18750"/>
              <a:gd name="adj2" fmla="val -8333"/>
              <a:gd name="adj3" fmla="val 18750"/>
              <a:gd name="adj4" fmla="val -16667"/>
              <a:gd name="adj5" fmla="val 100000"/>
              <a:gd name="adj6" fmla="val -16667"/>
              <a:gd name="adj7" fmla="val 308405"/>
              <a:gd name="adj8" fmla="val 74563"/>
            </a:avLst>
          </a:prstGeom>
          <a:ln>
            <a:solidFill>
              <a:schemeClr val="accent1">
                <a:lumMod val="50000"/>
              </a:schemeClr>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lang="en-GB" sz="1100"/>
              <a:t>+27%</a:t>
            </a:r>
          </a:p>
        </xdr:txBody>
      </xdr:sp>
      <xdr:sp macro="" textlink="">
        <xdr:nvSpPr>
          <xdr:cNvPr id="10" name="Callout: Double Bent Line 9">
            <a:extLst>
              <a:ext uri="{FF2B5EF4-FFF2-40B4-BE49-F238E27FC236}">
                <a16:creationId xmlns:a16="http://schemas.microsoft.com/office/drawing/2014/main" id="{992AED83-C3E8-42B3-A492-D49E098A0C14}"/>
              </a:ext>
            </a:extLst>
          </xdr:cNvPr>
          <xdr:cNvSpPr/>
        </xdr:nvSpPr>
        <xdr:spPr>
          <a:xfrm flipH="1">
            <a:off x="13742022" y="1807164"/>
            <a:ext cx="555253" cy="437484"/>
          </a:xfrm>
          <a:prstGeom prst="borderCallout3">
            <a:avLst>
              <a:gd name="adj1" fmla="val 18750"/>
              <a:gd name="adj2" fmla="val -8333"/>
              <a:gd name="adj3" fmla="val 18750"/>
              <a:gd name="adj4" fmla="val -16667"/>
              <a:gd name="adj5" fmla="val 59019"/>
              <a:gd name="adj6" fmla="val -16667"/>
              <a:gd name="adj7" fmla="val 86521"/>
              <a:gd name="adj8" fmla="val -55890"/>
            </a:avLst>
          </a:prstGeom>
          <a:ln>
            <a:solidFill>
              <a:schemeClr val="accent1">
                <a:lumMod val="50000"/>
              </a:schemeClr>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lang="en-GB" sz="1100"/>
              <a:t>74.5m</a:t>
            </a:r>
          </a:p>
          <a:p>
            <a:pPr algn="l"/>
            <a:r>
              <a:rPr lang="en-GB" sz="1100"/>
              <a:t>+55%</a:t>
            </a:r>
          </a:p>
        </xdr:txBody>
      </xdr:sp>
    </xdr:grpSp>
    <xdr:clientData/>
  </xdr:twoCellAnchor>
  <xdr:twoCellAnchor>
    <xdr:from>
      <xdr:col>18</xdr:col>
      <xdr:colOff>546062</xdr:colOff>
      <xdr:row>43</xdr:row>
      <xdr:rowOff>181871</xdr:rowOff>
    </xdr:from>
    <xdr:to>
      <xdr:col>33</xdr:col>
      <xdr:colOff>570380</xdr:colOff>
      <xdr:row>57</xdr:row>
      <xdr:rowOff>75191</xdr:rowOff>
    </xdr:to>
    <xdr:graphicFrame macro="">
      <xdr:nvGraphicFramePr>
        <xdr:cNvPr id="11" name="Chart 10">
          <a:extLst>
            <a:ext uri="{FF2B5EF4-FFF2-40B4-BE49-F238E27FC236}">
              <a16:creationId xmlns:a16="http://schemas.microsoft.com/office/drawing/2014/main" id="{91C013F3-7451-419E-A0FD-CB0BFBF5E8B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498154</xdr:colOff>
      <xdr:row>62</xdr:row>
      <xdr:rowOff>9270</xdr:rowOff>
    </xdr:from>
    <xdr:to>
      <xdr:col>9</xdr:col>
      <xdr:colOff>516756</xdr:colOff>
      <xdr:row>88</xdr:row>
      <xdr:rowOff>167426</xdr:rowOff>
    </xdr:to>
    <xdr:graphicFrame macro="">
      <xdr:nvGraphicFramePr>
        <xdr:cNvPr id="13" name="Chart 12">
          <a:extLst>
            <a:ext uri="{FF2B5EF4-FFF2-40B4-BE49-F238E27FC236}">
              <a16:creationId xmlns:a16="http://schemas.microsoft.com/office/drawing/2014/main" id="{4F0E018C-CBD9-49FC-807A-E6FBA9B875F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9</xdr:col>
      <xdr:colOff>948690</xdr:colOff>
      <xdr:row>61</xdr:row>
      <xdr:rowOff>332336</xdr:rowOff>
    </xdr:from>
    <xdr:to>
      <xdr:col>14</xdr:col>
      <xdr:colOff>748392</xdr:colOff>
      <xdr:row>89</xdr:row>
      <xdr:rowOff>0</xdr:rowOff>
    </xdr:to>
    <xdr:graphicFrame macro="">
      <xdr:nvGraphicFramePr>
        <xdr:cNvPr id="19" name="Chart 18">
          <a:extLst>
            <a:ext uri="{FF2B5EF4-FFF2-40B4-BE49-F238E27FC236}">
              <a16:creationId xmlns:a16="http://schemas.microsoft.com/office/drawing/2014/main" id="{0351823E-CF26-46B3-AB14-CEC32A0C43B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13</xdr:col>
      <xdr:colOff>1234745</xdr:colOff>
      <xdr:row>63</xdr:row>
      <xdr:rowOff>22337</xdr:rowOff>
    </xdr:from>
    <xdr:to>
      <xdr:col>14</xdr:col>
      <xdr:colOff>479702</xdr:colOff>
      <xdr:row>64</xdr:row>
      <xdr:rowOff>92462</xdr:rowOff>
    </xdr:to>
    <xdr:sp macro="" textlink="">
      <xdr:nvSpPr>
        <xdr:cNvPr id="20" name="Callout: Double Bent Line 19">
          <a:extLst>
            <a:ext uri="{FF2B5EF4-FFF2-40B4-BE49-F238E27FC236}">
              <a16:creationId xmlns:a16="http://schemas.microsoft.com/office/drawing/2014/main" id="{A5F2471F-56ED-4EE4-8C1F-52F5B2A84884}"/>
            </a:ext>
          </a:extLst>
        </xdr:cNvPr>
        <xdr:cNvSpPr/>
      </xdr:nvSpPr>
      <xdr:spPr>
        <a:xfrm>
          <a:off x="19309833" y="12247955"/>
          <a:ext cx="533634" cy="249419"/>
        </a:xfrm>
        <a:prstGeom prst="borderCallout3">
          <a:avLst>
            <a:gd name="adj1" fmla="val 18750"/>
            <a:gd name="adj2" fmla="val -8333"/>
            <a:gd name="adj3" fmla="val 18750"/>
            <a:gd name="adj4" fmla="val -16667"/>
            <a:gd name="adj5" fmla="val 100000"/>
            <a:gd name="adj6" fmla="val -16667"/>
            <a:gd name="adj7" fmla="val 304667"/>
            <a:gd name="adj8" fmla="val 101356"/>
          </a:avLst>
        </a:prstGeom>
        <a:ln>
          <a:solidFill>
            <a:schemeClr val="accent1">
              <a:lumMod val="50000"/>
            </a:schemeClr>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lang="en-GB" sz="1100"/>
            <a:t>5,794</a:t>
          </a:r>
        </a:p>
      </xdr:txBody>
    </xdr:sp>
    <xdr:clientData/>
  </xdr:twoCellAnchor>
  <xdr:twoCellAnchor>
    <xdr:from>
      <xdr:col>8</xdr:col>
      <xdr:colOff>154977</xdr:colOff>
      <xdr:row>62</xdr:row>
      <xdr:rowOff>302902</xdr:rowOff>
    </xdr:from>
    <xdr:to>
      <xdr:col>8</xdr:col>
      <xdr:colOff>688611</xdr:colOff>
      <xdr:row>64</xdr:row>
      <xdr:rowOff>8723</xdr:rowOff>
    </xdr:to>
    <xdr:sp macro="" textlink="">
      <xdr:nvSpPr>
        <xdr:cNvPr id="21" name="Callout: Double Bent Line 20">
          <a:extLst>
            <a:ext uri="{FF2B5EF4-FFF2-40B4-BE49-F238E27FC236}">
              <a16:creationId xmlns:a16="http://schemas.microsoft.com/office/drawing/2014/main" id="{DFB8AF51-6B03-4573-8C08-312C5447BB64}"/>
            </a:ext>
          </a:extLst>
        </xdr:cNvPr>
        <xdr:cNvSpPr/>
      </xdr:nvSpPr>
      <xdr:spPr>
        <a:xfrm>
          <a:off x="11786683" y="12169931"/>
          <a:ext cx="533634" cy="243704"/>
        </a:xfrm>
        <a:prstGeom prst="borderCallout3">
          <a:avLst>
            <a:gd name="adj1" fmla="val 18750"/>
            <a:gd name="adj2" fmla="val -8333"/>
            <a:gd name="adj3" fmla="val 18750"/>
            <a:gd name="adj4" fmla="val -16667"/>
            <a:gd name="adj5" fmla="val 100000"/>
            <a:gd name="adj6" fmla="val -16667"/>
            <a:gd name="adj7" fmla="val 304667"/>
            <a:gd name="adj8" fmla="val 101356"/>
          </a:avLst>
        </a:prstGeom>
        <a:ln>
          <a:solidFill>
            <a:schemeClr val="accent1">
              <a:lumMod val="50000"/>
            </a:schemeClr>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lang="en-GB" sz="1100"/>
            <a:t>3.4m</a:t>
          </a:r>
        </a:p>
      </xdr:txBody>
    </xdr:sp>
    <xdr:clientData/>
  </xdr:twoCellAnchor>
  <xdr:twoCellAnchor>
    <xdr:from>
      <xdr:col>2</xdr:col>
      <xdr:colOff>524771</xdr:colOff>
      <xdr:row>112</xdr:row>
      <xdr:rowOff>132005</xdr:rowOff>
    </xdr:from>
    <xdr:to>
      <xdr:col>5</xdr:col>
      <xdr:colOff>1234552</xdr:colOff>
      <xdr:row>130</xdr:row>
      <xdr:rowOff>168088</xdr:rowOff>
    </xdr:to>
    <xdr:graphicFrame macro="">
      <xdr:nvGraphicFramePr>
        <xdr:cNvPr id="22" name="Chart 21">
          <a:extLst>
            <a:ext uri="{FF2B5EF4-FFF2-40B4-BE49-F238E27FC236}">
              <a16:creationId xmlns:a16="http://schemas.microsoft.com/office/drawing/2014/main" id="{D17D737B-7E7B-4DA1-9355-FBE963DB7EF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15</xdr:col>
      <xdr:colOff>783291</xdr:colOff>
      <xdr:row>93</xdr:row>
      <xdr:rowOff>258295</xdr:rowOff>
    </xdr:from>
    <xdr:to>
      <xdr:col>22</xdr:col>
      <xdr:colOff>384138</xdr:colOff>
      <xdr:row>106</xdr:row>
      <xdr:rowOff>153968</xdr:rowOff>
    </xdr:to>
    <xdr:graphicFrame macro="">
      <xdr:nvGraphicFramePr>
        <xdr:cNvPr id="25" name="Chart 24">
          <a:extLst>
            <a:ext uri="{FF2B5EF4-FFF2-40B4-BE49-F238E27FC236}">
              <a16:creationId xmlns:a16="http://schemas.microsoft.com/office/drawing/2014/main" id="{985F2BAC-B444-45CD-98BF-89AFEAD98DC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23</xdr:col>
      <xdr:colOff>39557</xdr:colOff>
      <xdr:row>93</xdr:row>
      <xdr:rowOff>263003</xdr:rowOff>
    </xdr:from>
    <xdr:to>
      <xdr:col>34</xdr:col>
      <xdr:colOff>135591</xdr:colOff>
      <xdr:row>106</xdr:row>
      <xdr:rowOff>178734</xdr:rowOff>
    </xdr:to>
    <xdr:graphicFrame macro="">
      <xdr:nvGraphicFramePr>
        <xdr:cNvPr id="26" name="Chart 25">
          <a:extLst>
            <a:ext uri="{FF2B5EF4-FFF2-40B4-BE49-F238E27FC236}">
              <a16:creationId xmlns:a16="http://schemas.microsoft.com/office/drawing/2014/main" id="{7D3EF498-DC2C-4A8B-BEB3-74AFAF3FC94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550994</xdr:colOff>
      <xdr:row>135</xdr:row>
      <xdr:rowOff>320376</xdr:rowOff>
    </xdr:from>
    <xdr:to>
      <xdr:col>7</xdr:col>
      <xdr:colOff>504265</xdr:colOff>
      <xdr:row>158</xdr:row>
      <xdr:rowOff>145676</xdr:rowOff>
    </xdr:to>
    <xdr:graphicFrame macro="">
      <xdr:nvGraphicFramePr>
        <xdr:cNvPr id="28" name="Chart 27">
          <a:extLst>
            <a:ext uri="{FF2B5EF4-FFF2-40B4-BE49-F238E27FC236}">
              <a16:creationId xmlns:a16="http://schemas.microsoft.com/office/drawing/2014/main" id="{B6ACD49C-D47F-42B6-A337-FAA1DD04DD0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Contents" displayName="Contents" ref="C8:C32" totalsRowShown="0" headerRowDxfId="1081" dataDxfId="1080" dataCellStyle="Hyperlink">
  <autoFilter ref="C8:C32" xr:uid="{00000000-0009-0000-0100-000001000000}">
    <filterColumn colId="0" hiddenButton="1"/>
  </autoFilter>
  <tableColumns count="1">
    <tableColumn id="1" xr3:uid="{00000000-0010-0000-0000-000001000000}" name="Contents:" dataDxfId="1079" dataCellStyle="Hyperlink"/>
  </tableColumns>
  <tableStyleInfo showFirstColumn="0" showLastColumn="0" showRowStripes="0"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813CA137-2DA7-4C31-B1B4-402966F0A566}" name="Volunteering" displayName="Volunteering" ref="A116:B122" totalsRowShown="0" headerRowDxfId="987" dataDxfId="986">
  <autoFilter ref="A116:B122" xr:uid="{A4AA7596-20AE-486A-8E40-93A9E7310DA8}"/>
  <tableColumns count="2">
    <tableColumn id="1" xr3:uid="{10F6214E-FB9D-4148-B961-A12B2D53D79B}" name="Volunteers by age bracket" dataDxfId="985"/>
    <tableColumn id="2" xr3:uid="{8D3262C6-FAF0-4114-AA98-B4428222A23D}" name="2015/16" dataDxfId="984"/>
  </tableColumns>
  <tableStyleInfo name="Indicator Table"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B6553897-1B4C-4AEC-9A61-588D06760287}" name="Educational_Visits" displayName="Educational_Visits" ref="A137:B159" totalsRowShown="0" headerRowDxfId="983" dataDxfId="982">
  <autoFilter ref="A137:B159" xr:uid="{8939F69C-02FE-493E-82C4-368053053A02}"/>
  <tableColumns count="2">
    <tableColumn id="1" xr3:uid="{C8C711AC-210C-4187-B9FB-74F80381BB75}" name="Trends in number of school visits to historic properties 2001-2020,  England       " dataDxfId="981"/>
    <tableColumn id="2" xr3:uid="{43FB52EC-900A-4547-BB57-68FB07F9EEA4}" name="(2001=100) " dataDxfId="980"/>
  </tableColumns>
  <tableStyleInfo name="Indicator Table"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2000000}" name="Visits_to_historic_properties___by_Type" displayName="Visits_to_historic_properties___by_Type" ref="B9:AL17" totalsRowShown="0" headerRowDxfId="979" dataDxfId="978">
  <autoFilter ref="B9:AL17" xr:uid="{00000000-0009-0000-0100-000002000000}"/>
  <tableColumns count="37">
    <tableColumn id="1" xr3:uid="{00000000-0010-0000-0200-000001000000}" name="…By attraction type (Indexed 1989=100) [1]" dataDxfId="977"/>
    <tableColumn id="2" xr3:uid="{00000000-0010-0000-0200-000002000000}" name="1989" dataDxfId="976"/>
    <tableColumn id="3" xr3:uid="{00000000-0010-0000-0200-000003000000}" name="1990" dataDxfId="975"/>
    <tableColumn id="4" xr3:uid="{00000000-0010-0000-0200-000004000000}" name="1991" dataDxfId="974"/>
    <tableColumn id="5" xr3:uid="{00000000-0010-0000-0200-000005000000}" name="1992" dataDxfId="973"/>
    <tableColumn id="6" xr3:uid="{00000000-0010-0000-0200-000006000000}" name="1993" dataDxfId="972"/>
    <tableColumn id="7" xr3:uid="{00000000-0010-0000-0200-000007000000}" name="1994" dataDxfId="971"/>
    <tableColumn id="8" xr3:uid="{00000000-0010-0000-0200-000008000000}" name="1995" dataDxfId="970"/>
    <tableColumn id="9" xr3:uid="{00000000-0010-0000-0200-000009000000}" name="1996" dataDxfId="969"/>
    <tableColumn id="10" xr3:uid="{00000000-0010-0000-0200-00000A000000}" name="1997" dataDxfId="968"/>
    <tableColumn id="11" xr3:uid="{00000000-0010-0000-0200-00000B000000}" name="1998" dataDxfId="967"/>
    <tableColumn id="12" xr3:uid="{00000000-0010-0000-0200-00000C000000}" name="1999" dataDxfId="966"/>
    <tableColumn id="13" xr3:uid="{00000000-0010-0000-0200-00000D000000}" name="2000" dataDxfId="965"/>
    <tableColumn id="14" xr3:uid="{00000000-0010-0000-0200-00000E000000}" name="2001" dataDxfId="964"/>
    <tableColumn id="15" xr3:uid="{00000000-0010-0000-0200-00000F000000}" name="2002" dataDxfId="963"/>
    <tableColumn id="16" xr3:uid="{00000000-0010-0000-0200-000010000000}" name="2003" dataDxfId="962"/>
    <tableColumn id="17" xr3:uid="{00000000-0010-0000-0200-000011000000}" name="2004" dataDxfId="961"/>
    <tableColumn id="18" xr3:uid="{00000000-0010-0000-0200-000012000000}" name="2005" dataDxfId="960"/>
    <tableColumn id="19" xr3:uid="{00000000-0010-0000-0200-000013000000}" name="2006" dataDxfId="959"/>
    <tableColumn id="20" xr3:uid="{00000000-0010-0000-0200-000014000000}" name="2007" dataDxfId="958"/>
    <tableColumn id="21" xr3:uid="{00000000-0010-0000-0200-000015000000}" name="2008" dataDxfId="957"/>
    <tableColumn id="22" xr3:uid="{00000000-0010-0000-0200-000016000000}" name="2009" dataDxfId="956"/>
    <tableColumn id="23" xr3:uid="{00000000-0010-0000-0200-000017000000}" name="2010" dataDxfId="955"/>
    <tableColumn id="24" xr3:uid="{00000000-0010-0000-0200-000018000000}" name="2011" dataDxfId="954"/>
    <tableColumn id="25" xr3:uid="{00000000-0010-0000-0200-000019000000}" name="2012" dataDxfId="953"/>
    <tableColumn id="26" xr3:uid="{00000000-0010-0000-0200-00001A000000}" name="2013" dataDxfId="952"/>
    <tableColumn id="27" xr3:uid="{00000000-0010-0000-0200-00001B000000}" name="2014" dataDxfId="951"/>
    <tableColumn id="28" xr3:uid="{00000000-0010-0000-0200-00001C000000}" name="2015" dataDxfId="950"/>
    <tableColumn id="29" xr3:uid="{00000000-0010-0000-0200-00001D000000}" name="2016" dataDxfId="949"/>
    <tableColumn id="30" xr3:uid="{00000000-0010-0000-0200-00001E000000}" name="2017" dataDxfId="948"/>
    <tableColumn id="31" xr3:uid="{00000000-0010-0000-0200-00001F000000}" name="2018" dataDxfId="947"/>
    <tableColumn id="35" xr3:uid="{00000000-0010-0000-0200-000023000000}" name="2019" dataDxfId="946"/>
    <tableColumn id="36" xr3:uid="{06FFDE87-75C1-4B12-90F0-22114401E61C}" name="2020" dataDxfId="945"/>
    <tableColumn id="32" xr3:uid="{00000000-0010-0000-0200-000020000000}" name="Number of visits to historic properties 2020 (millions),_x000a_ (at 653 sites)" dataDxfId="944" dataCellStyle="Comma"/>
    <tableColumn id="33" xr3:uid="{00000000-0010-0000-0200-000021000000}" name="% change in number of visits _x000a_2019 to 2020 [1]" dataDxfId="943"/>
    <tableColumn id="37" xr3:uid="{1A9A6784-8ADD-4FF0-A5CD-55DD8E64226D}" name="Distribution, 2020" dataDxfId="942">
      <calculatedColumnFormula>Visits_to_historic_properties___by_Type[[#This Row],[2020]]/MAX(Visits_to_historic_properties___by_Type[2020])</calculatedColumnFormula>
    </tableColumn>
    <tableColumn id="34" xr3:uid="{00000000-0010-0000-0200-000022000000}" name="Trend" dataDxfId="941"/>
  </tableColumns>
  <tableStyleInfo name="Indicator Table"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3000000}" name="Visits_to_historic_properties___by_Region" displayName="Visits_to_historic_properties___by_Region" ref="A21:AL31" totalsRowShown="0" headerRowDxfId="940" dataDxfId="939">
  <autoFilter ref="A21:AL31" xr:uid="{00000000-0009-0000-0100-000003000000}">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3" hiddenButton="1"/>
    <filterColumn colId="34" hiddenButton="1"/>
    <filterColumn colId="35" hiddenButton="1"/>
    <filterColumn colId="36" hiddenButton="1"/>
    <filterColumn colId="37" hiddenButton="1"/>
  </autoFilter>
  <tableColumns count="38">
    <tableColumn id="35" xr3:uid="{00000000-0010-0000-0300-000023000000}" name="ONS Code" dataDxfId="938" dataCellStyle="Comma"/>
    <tableColumn id="1" xr3:uid="{00000000-0010-0000-0300-000001000000}" name="…By region (Indexed 2000=100) [1]" dataDxfId="937"/>
    <tableColumn id="2" xr3:uid="{00000000-0010-0000-0300-000002000000}" name="1989" dataDxfId="936" dataCellStyle="Comma"/>
    <tableColumn id="3" xr3:uid="{00000000-0010-0000-0300-000003000000}" name="1990" dataDxfId="935" dataCellStyle="Comma"/>
    <tableColumn id="4" xr3:uid="{00000000-0010-0000-0300-000004000000}" name="1991" dataDxfId="934" dataCellStyle="Comma"/>
    <tableColumn id="5" xr3:uid="{00000000-0010-0000-0300-000005000000}" name="1992" dataDxfId="933" dataCellStyle="Comma"/>
    <tableColumn id="6" xr3:uid="{00000000-0010-0000-0300-000006000000}" name="1993" dataDxfId="932" dataCellStyle="Comma"/>
    <tableColumn id="7" xr3:uid="{00000000-0010-0000-0300-000007000000}" name="1994" dataDxfId="931" dataCellStyle="Comma"/>
    <tableColumn id="8" xr3:uid="{00000000-0010-0000-0300-000008000000}" name="1995" dataDxfId="930" dataCellStyle="Comma"/>
    <tableColumn id="9" xr3:uid="{00000000-0010-0000-0300-000009000000}" name="1996" dataDxfId="929" dataCellStyle="Comma"/>
    <tableColumn id="10" xr3:uid="{00000000-0010-0000-0300-00000A000000}" name="1997" dataDxfId="928" dataCellStyle="Comma"/>
    <tableColumn id="11" xr3:uid="{00000000-0010-0000-0300-00000B000000}" name="1998" dataDxfId="927" dataCellStyle="Comma"/>
    <tableColumn id="12" xr3:uid="{00000000-0010-0000-0300-00000C000000}" name="1999" dataDxfId="926" dataCellStyle="Comma"/>
    <tableColumn id="13" xr3:uid="{00000000-0010-0000-0300-00000D000000}" name="2000" dataDxfId="925" dataCellStyle="Comma"/>
    <tableColumn id="14" xr3:uid="{00000000-0010-0000-0300-00000E000000}" name="2001" dataDxfId="924" dataCellStyle="Comma"/>
    <tableColumn id="15" xr3:uid="{00000000-0010-0000-0300-00000F000000}" name="2002" dataDxfId="923" dataCellStyle="Comma"/>
    <tableColumn id="16" xr3:uid="{00000000-0010-0000-0300-000010000000}" name="2003" dataDxfId="922" dataCellStyle="Comma"/>
    <tableColumn id="17" xr3:uid="{00000000-0010-0000-0300-000011000000}" name="2004" dataDxfId="921" dataCellStyle="Comma"/>
    <tableColumn id="18" xr3:uid="{00000000-0010-0000-0300-000012000000}" name="2005" dataDxfId="920" dataCellStyle="Comma"/>
    <tableColumn id="19" xr3:uid="{00000000-0010-0000-0300-000013000000}" name="2006" dataDxfId="919" dataCellStyle="Comma"/>
    <tableColumn id="20" xr3:uid="{00000000-0010-0000-0300-000014000000}" name="2007" dataDxfId="918" dataCellStyle="Comma"/>
    <tableColumn id="21" xr3:uid="{00000000-0010-0000-0300-000015000000}" name="2008" dataDxfId="917" dataCellStyle="Comma"/>
    <tableColumn id="22" xr3:uid="{00000000-0010-0000-0300-000016000000}" name="2009" dataDxfId="916" dataCellStyle="Comma"/>
    <tableColumn id="23" xr3:uid="{00000000-0010-0000-0300-000017000000}" name="2010" dataDxfId="915" dataCellStyle="Comma"/>
    <tableColumn id="24" xr3:uid="{00000000-0010-0000-0300-000018000000}" name="2011" dataDxfId="914" dataCellStyle="Comma"/>
    <tableColumn id="25" xr3:uid="{00000000-0010-0000-0300-000019000000}" name="2012" dataDxfId="913" dataCellStyle="Comma"/>
    <tableColumn id="26" xr3:uid="{00000000-0010-0000-0300-00001A000000}" name="2013" dataDxfId="912" dataCellStyle="Comma"/>
    <tableColumn id="27" xr3:uid="{00000000-0010-0000-0300-00001B000000}" name="2014" dataDxfId="911" dataCellStyle="Comma"/>
    <tableColumn id="28" xr3:uid="{00000000-0010-0000-0300-00001C000000}" name="2015" dataDxfId="910" dataCellStyle="Comma"/>
    <tableColumn id="29" xr3:uid="{00000000-0010-0000-0300-00001D000000}" name="2016" dataDxfId="909" dataCellStyle="Comma"/>
    <tableColumn id="30" xr3:uid="{00000000-0010-0000-0300-00001E000000}" name="2017" dataDxfId="908" dataCellStyle="Comma"/>
    <tableColumn id="31" xr3:uid="{00000000-0010-0000-0300-00001F000000}" name="2018" dataDxfId="907" dataCellStyle="Comma"/>
    <tableColumn id="36" xr3:uid="{00000000-0010-0000-0300-000024000000}" name="2019" dataDxfId="906" dataCellStyle="Comma"/>
    <tableColumn id="37" xr3:uid="{EA35C43F-DF91-4665-BE87-55824E3C0F47}" name="2020" dataDxfId="905" dataCellStyle="Comma"/>
    <tableColumn id="32" xr3:uid="{00000000-0010-0000-0300-000020000000}" name="Number of visits to historic properties, 2020 (millions)" dataDxfId="904" dataCellStyle="Comma"/>
    <tableColumn id="33" xr3:uid="{00000000-0010-0000-0300-000021000000}" name="% change in number of visits _x000a_2019 to 2020 [2]" dataDxfId="903"/>
    <tableColumn id="38" xr3:uid="{D8C464EB-E17B-4BFE-91BF-C697C8A39B41}" name="Regional Distribution, 2020" dataDxfId="902"/>
    <tableColumn id="34" xr3:uid="{00000000-0010-0000-0300-000022000000}" name="Trend" dataDxfId="901"/>
  </tableColumns>
  <tableStyleInfo name="Indicator Table"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4000000}" name="Number_of_visits_to_staffed_English_Heritage_sites" displayName="Number_of_visits_to_staffed_English_Heritage_sites" ref="A39:T49" totalsRowShown="0" headerRowDxfId="900" dataDxfId="899">
  <autoFilter ref="A39:T49" xr:uid="{00000000-0009-0000-0100-000004000000}"/>
  <sortState xmlns:xlrd2="http://schemas.microsoft.com/office/spreadsheetml/2017/richdata2" ref="A40:S49">
    <sortCondition ref="D39:D49"/>
  </sortState>
  <tableColumns count="20">
    <tableColumn id="18" xr3:uid="{00000000-0010-0000-0400-000012000000}" name="ONS Code" dataDxfId="898"/>
    <tableColumn id="1" xr3:uid="{00000000-0010-0000-0400-000001000000}" name="English Heritage visits to staffed sites" dataDxfId="897"/>
    <tableColumn id="2" xr3:uid="{00000000-0010-0000-0400-000002000000}" name="2007/08" dataDxfId="896" dataCellStyle="Comma"/>
    <tableColumn id="3" xr3:uid="{00000000-0010-0000-0400-000003000000}" name="2008/09" dataDxfId="895" dataCellStyle="Comma"/>
    <tableColumn id="4" xr3:uid="{00000000-0010-0000-0400-000004000000}" name="2009/10" dataDxfId="894" dataCellStyle="Comma"/>
    <tableColumn id="5" xr3:uid="{00000000-0010-0000-0400-000005000000}" name="2010/11" dataDxfId="893" dataCellStyle="Comma"/>
    <tableColumn id="6" xr3:uid="{00000000-0010-0000-0400-000006000000}" name="2011/12" dataDxfId="892" dataCellStyle="Comma"/>
    <tableColumn id="7" xr3:uid="{00000000-0010-0000-0400-000007000000}" name="2012/13" dataDxfId="891" dataCellStyle="Comma"/>
    <tableColumn id="8" xr3:uid="{00000000-0010-0000-0400-000008000000}" name="2013/14" dataDxfId="890" dataCellStyle="Comma"/>
    <tableColumn id="9" xr3:uid="{00000000-0010-0000-0400-000009000000}" name="2014/15" dataDxfId="889" dataCellStyle="Comma"/>
    <tableColumn id="10" xr3:uid="{00000000-0010-0000-0400-00000A000000}" name="2015/16" dataDxfId="888" dataCellStyle="Comma"/>
    <tableColumn id="11" xr3:uid="{00000000-0010-0000-0400-00000B000000}" name="2016/17" dataDxfId="887" dataCellStyle="Comma"/>
    <tableColumn id="12" xr3:uid="{00000000-0010-0000-0400-00000C000000}" name="2017/18" dataDxfId="886" dataCellStyle="Comma"/>
    <tableColumn id="13" xr3:uid="{00000000-0010-0000-0400-00000D000000}" name="2018/19" dataDxfId="885" dataCellStyle="Comma"/>
    <tableColumn id="19" xr3:uid="{00000000-0010-0000-0400-000013000000}" name="2019/20" dataDxfId="884" dataCellStyle="Comma"/>
    <tableColumn id="20" xr3:uid="{4AC8618E-6A2C-4D56-889A-B3D3E94D40A1}" name="2020/21" dataDxfId="883" dataCellStyle="Comma"/>
    <tableColumn id="14" xr3:uid="{00000000-0010-0000-0400-00000E000000}" name="% change in number of visits _x000a_2007/08 to 2020/21" dataDxfId="882">
      <calculatedColumnFormula>(Number_of_visits_to_staffed_English_Heritage_sites[[#This Row],[2020/21]]-Number_of_visits_to_staffed_English_Heritage_sites[[#This Row],[2007/08]])/Number_of_visits_to_staffed_English_Heritage_sites[[#This Row],[2007/08]]</calculatedColumnFormula>
    </tableColumn>
    <tableColumn id="15" xr3:uid="{00000000-0010-0000-0400-00000F000000}" name="% change in number of visits _x000a_2019/20 to 2020/21" dataDxfId="881">
      <calculatedColumnFormula>(Number_of_visits_to_staffed_English_Heritage_sites[[#This Row],[2020/21]]-Number_of_visits_to_staffed_English_Heritage_sites[[#This Row],[2019/20]])/Number_of_visits_to_staffed_English_Heritage_sites[[#This Row],[2019/20]]</calculatedColumnFormula>
    </tableColumn>
    <tableColumn id="16" xr3:uid="{00000000-0010-0000-0400-000010000000}" name="Regional Distribution, 2020/21" dataDxfId="880">
      <calculatedColumnFormula>Number_of_visits_to_staffed_English_Heritage_sites[[#This Row],[2020/21]]/MAX(Number_of_visits_to_staffed_English_Heritage_sites[2020/21])</calculatedColumnFormula>
    </tableColumn>
    <tableColumn id="17" xr3:uid="{00000000-0010-0000-0400-000011000000}" name="Trend" dataDxfId="879"/>
  </tableColumns>
  <tableStyleInfo name="Indicator Table"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5000000}" name="Number_of_visits_to_National_Trust_properties" displayName="Number_of_visits_to_National_Trust_properties" ref="B52:T60" totalsRowShown="0" headerRowDxfId="878" dataDxfId="877">
  <autoFilter ref="B52:T60" xr:uid="{00000000-0009-0000-0100-000005000000}"/>
  <tableColumns count="19">
    <tableColumn id="1" xr3:uid="{00000000-0010-0000-0500-000001000000}" name="Number of visitors to staffed National Trust properties " dataDxfId="876"/>
    <tableColumn id="2" xr3:uid="{00000000-0010-0000-0500-000002000000}" name="2006/07" dataDxfId="875" dataCellStyle="Comma"/>
    <tableColumn id="3" xr3:uid="{00000000-0010-0000-0500-000003000000}" name="2007/08" dataDxfId="874" dataCellStyle="Comma"/>
    <tableColumn id="4" xr3:uid="{00000000-0010-0000-0500-000004000000}" name="2008/09" dataDxfId="873" dataCellStyle="Comma"/>
    <tableColumn id="5" xr3:uid="{00000000-0010-0000-0500-000005000000}" name="2009/10" dataDxfId="872" dataCellStyle="Comma"/>
    <tableColumn id="6" xr3:uid="{00000000-0010-0000-0500-000006000000}" name="2010/11" dataDxfId="871" dataCellStyle="Comma"/>
    <tableColumn id="7" xr3:uid="{00000000-0010-0000-0500-000007000000}" name="2011/12" dataDxfId="870" dataCellStyle="Comma"/>
    <tableColumn id="8" xr3:uid="{00000000-0010-0000-0500-000008000000}" name="2012/13" dataDxfId="869" dataCellStyle="Comma"/>
    <tableColumn id="9" xr3:uid="{00000000-0010-0000-0500-000009000000}" name="2013/14" dataDxfId="868" dataCellStyle="Comma"/>
    <tableColumn id="10" xr3:uid="{00000000-0010-0000-0500-00000A000000}" name="2014/15" dataDxfId="867" dataCellStyle="Comma"/>
    <tableColumn id="11" xr3:uid="{00000000-0010-0000-0500-00000B000000}" name="2015/16" dataDxfId="866" dataCellStyle="Comma"/>
    <tableColumn id="12" xr3:uid="{00000000-0010-0000-0500-00000C000000}" name="2016/17" dataDxfId="865" dataCellStyle="Comma"/>
    <tableColumn id="13" xr3:uid="{00000000-0010-0000-0500-00000D000000}" name="2017/18" dataDxfId="864" dataCellStyle="Comma"/>
    <tableColumn id="14" xr3:uid="{00000000-0010-0000-0500-00000E000000}" name="2018/19" dataDxfId="863" dataCellStyle="Comma"/>
    <tableColumn id="20" xr3:uid="{00000000-0010-0000-0500-000014000000}" name="2019/20 [†]" dataDxfId="862" dataCellStyle="Comma"/>
    <tableColumn id="19" xr3:uid="{697A0587-A94A-43B5-A143-F1EBFAEAFA78}" name="2020/21 [†]" dataDxfId="861" dataCellStyle="Comma"/>
    <tableColumn id="15" xr3:uid="{00000000-0010-0000-0500-00000F000000}" name="% change  _x000a_2006/07 to 2020/21" dataDxfId="860"/>
    <tableColumn id="16" xr3:uid="{00000000-0010-0000-0500-000010000000}" name="% change  _x000a_2019/20 to 2020/21" dataDxfId="859"/>
    <tableColumn id="18" xr3:uid="{00000000-0010-0000-0500-000012000000}" name="Trend" dataDxfId="858"/>
  </tableColumns>
  <tableStyleInfo name="Indicator Table"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6000000}" name="Historic_Houses_membership" displayName="Historic_Houses_membership" ref="A64:T74" totalsRowShown="0" headerRowDxfId="857" dataDxfId="856">
  <autoFilter ref="A64:T74" xr:uid="{00000000-0009-0000-0100-000006000000}"/>
  <tableColumns count="20">
    <tableColumn id="19" xr3:uid="{00000000-0010-0000-0600-000013000000}" name="ONS Code" dataDxfId="855"/>
    <tableColumn id="1" xr3:uid="{00000000-0010-0000-0600-000001000000}" name="Number of houses that are members of HH" dataDxfId="854"/>
    <tableColumn id="2" xr3:uid="{00000000-0010-0000-0600-000002000000}" name="2004" dataDxfId="853" dataCellStyle="Comma"/>
    <tableColumn id="3" xr3:uid="{00000000-0010-0000-0600-000003000000}" name="2005" dataDxfId="852" dataCellStyle="Comma"/>
    <tableColumn id="4" xr3:uid="{00000000-0010-0000-0600-000004000000}" name="2006" dataDxfId="851" dataCellStyle="Comma"/>
    <tableColumn id="5" xr3:uid="{00000000-0010-0000-0600-000005000000}" name="2007" dataDxfId="850" dataCellStyle="Comma"/>
    <tableColumn id="6" xr3:uid="{00000000-0010-0000-0600-000006000000}" name="2008" dataDxfId="849" dataCellStyle="Comma"/>
    <tableColumn id="7" xr3:uid="{00000000-0010-0000-0600-000007000000}" name="2009" dataDxfId="848" dataCellStyle="Comma"/>
    <tableColumn id="8" xr3:uid="{00000000-0010-0000-0600-000008000000}" name="2010" dataDxfId="847" dataCellStyle="Comma"/>
    <tableColumn id="9" xr3:uid="{00000000-0010-0000-0600-000009000000}" name="2011" dataDxfId="846" dataCellStyle="Comma"/>
    <tableColumn id="10" xr3:uid="{00000000-0010-0000-0600-00000A000000}" name="2012" dataDxfId="845" dataCellStyle="Comma"/>
    <tableColumn id="11" xr3:uid="{00000000-0010-0000-0600-00000B000000}" name="2013" dataDxfId="844" dataCellStyle="Comma"/>
    <tableColumn id="12" xr3:uid="{00000000-0010-0000-0600-00000C000000}" name="2014[3]" dataDxfId="843" dataCellStyle="Comma"/>
    <tableColumn id="13" xr3:uid="{00000000-0010-0000-0600-00000D000000}" name="2015" dataDxfId="842" dataCellStyle="Comma"/>
    <tableColumn id="14" xr3:uid="{00000000-0010-0000-0600-00000E000000}" name="2016" dataDxfId="841" dataCellStyle="Comma"/>
    <tableColumn id="15" xr3:uid="{00000000-0010-0000-0600-00000F000000}" name="2017[6]" dataDxfId="840" dataCellStyle="Comma"/>
    <tableColumn id="16" xr3:uid="{00000000-0010-0000-0600-000010000000}" name="2018" dataDxfId="839" dataCellStyle="Comma"/>
    <tableColumn id="18" xr3:uid="{00000000-0010-0000-0600-000012000000}" name="2019" dataDxfId="838" dataCellStyle="Comma"/>
    <tableColumn id="20" xr3:uid="{0CBFBFA5-B764-46D5-92E8-77F47AC76D00}" name="2020" dataDxfId="837" dataCellStyle="Comma"/>
    <tableColumn id="17" xr3:uid="{00000000-0010-0000-0600-000011000000}" name="Trend" dataDxfId="836"/>
  </tableColumns>
  <tableStyleInfo name="Indicator Table"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7000000}" name="Number_of_Historic_Houses_properties_that_are_open_to_the_public" displayName="Number_of_Historic_Houses_properties_that_are_open_to_the_public" ref="A75:T85" totalsRowShown="0" headerRowDxfId="835" dataDxfId="834">
  <autoFilter ref="A75:T85" xr:uid="{00000000-0009-0000-0100-000007000000}"/>
  <tableColumns count="20">
    <tableColumn id="18" xr3:uid="{00000000-0010-0000-0700-000012000000}" name="ONS Code" dataDxfId="833"/>
    <tableColumn id="1" xr3:uid="{00000000-0010-0000-0700-000001000000}" name="Number of HH houses open to the public" dataDxfId="832"/>
    <tableColumn id="2" xr3:uid="{00000000-0010-0000-0700-000002000000}" name="2004" dataDxfId="831" dataCellStyle="Comma"/>
    <tableColumn id="3" xr3:uid="{00000000-0010-0000-0700-000003000000}" name="2005" dataDxfId="830" dataCellStyle="Comma"/>
    <tableColumn id="4" xr3:uid="{00000000-0010-0000-0700-000004000000}" name="2006" dataDxfId="829" dataCellStyle="Comma"/>
    <tableColumn id="5" xr3:uid="{00000000-0010-0000-0700-000005000000}" name="2007" dataDxfId="828" dataCellStyle="Comma"/>
    <tableColumn id="6" xr3:uid="{00000000-0010-0000-0700-000006000000}" name="2008" dataDxfId="827" dataCellStyle="Comma"/>
    <tableColumn id="7" xr3:uid="{00000000-0010-0000-0700-000007000000}" name="2009" dataDxfId="826" dataCellStyle="Comma"/>
    <tableColumn id="8" xr3:uid="{00000000-0010-0000-0700-000008000000}" name="2010" dataDxfId="825" dataCellStyle="Comma"/>
    <tableColumn id="9" xr3:uid="{00000000-0010-0000-0700-000009000000}" name="2011" dataDxfId="824" dataCellStyle="Comma"/>
    <tableColumn id="10" xr3:uid="{00000000-0010-0000-0700-00000A000000}" name="2012" dataDxfId="823" dataCellStyle="Comma"/>
    <tableColumn id="11" xr3:uid="{00000000-0010-0000-0700-00000B000000}" name="2013" dataDxfId="822" dataCellStyle="Comma"/>
    <tableColumn id="12" xr3:uid="{00000000-0010-0000-0700-00000C000000}" name="2014[3]" dataDxfId="821" dataCellStyle="Comma"/>
    <tableColumn id="13" xr3:uid="{00000000-0010-0000-0700-00000D000000}" name="2015" dataDxfId="820" dataCellStyle="Comma"/>
    <tableColumn id="14" xr3:uid="{00000000-0010-0000-0700-00000E000000}" name="2016" dataDxfId="819" dataCellStyle="Comma"/>
    <tableColumn id="15" xr3:uid="{00000000-0010-0000-0700-00000F000000}" name="2017[6]" dataDxfId="818" dataCellStyle="Comma"/>
    <tableColumn id="16" xr3:uid="{00000000-0010-0000-0700-000010000000}" name="2018" dataDxfId="817" dataCellStyle="Comma"/>
    <tableColumn id="19" xr3:uid="{00000000-0010-0000-0700-000013000000}" name="2019" dataDxfId="816" dataCellStyle="Comma"/>
    <tableColumn id="20" xr3:uid="{F2251F85-07B6-4D3A-881E-6EAA85F40EA4}" name="2020" dataDxfId="815" dataCellStyle="Comma"/>
    <tableColumn id="17" xr3:uid="{00000000-0010-0000-0700-000011000000}" name="Trend" dataDxfId="814"/>
  </tableColumns>
  <tableStyleInfo name="Indicator Table"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8000000}" name="Number_of_visits_to_Historic_Houses_properties" displayName="Number_of_visits_to_Historic_Houses_properties" ref="A86:U96" totalsRowShown="0" headerRowDxfId="813" dataDxfId="812">
  <autoFilter ref="A86:U96" xr:uid="{00000000-0009-0000-0100-000008000000}"/>
  <tableColumns count="21">
    <tableColumn id="19" xr3:uid="{00000000-0010-0000-0800-000013000000}" name="ONS Code" dataDxfId="811" dataCellStyle="Comma"/>
    <tableColumn id="1" xr3:uid="{00000000-0010-0000-0800-000001000000}" name="Number of visits to HH Member Properties " dataDxfId="810"/>
    <tableColumn id="2" xr3:uid="{00000000-0010-0000-0800-000002000000}" name="2004" dataDxfId="809" dataCellStyle="Comma"/>
    <tableColumn id="3" xr3:uid="{00000000-0010-0000-0800-000003000000}" name="2005" dataDxfId="808" dataCellStyle="Comma"/>
    <tableColumn id="4" xr3:uid="{00000000-0010-0000-0800-000004000000}" name="2006" dataDxfId="807" dataCellStyle="Comma"/>
    <tableColumn id="5" xr3:uid="{00000000-0010-0000-0800-000005000000}" name="2007" dataDxfId="806" dataCellStyle="Comma"/>
    <tableColumn id="6" xr3:uid="{00000000-0010-0000-0800-000006000000}" name="2008" dataDxfId="805" dataCellStyle="Comma"/>
    <tableColumn id="7" xr3:uid="{00000000-0010-0000-0800-000007000000}" name="2009" dataDxfId="804" dataCellStyle="Comma"/>
    <tableColumn id="8" xr3:uid="{00000000-0010-0000-0800-000008000000}" name="2010" dataDxfId="803" dataCellStyle="Comma"/>
    <tableColumn id="9" xr3:uid="{00000000-0010-0000-0800-000009000000}" name="2011" dataDxfId="802" dataCellStyle="Comma"/>
    <tableColumn id="10" xr3:uid="{00000000-0010-0000-0800-00000A000000}" name="2012" dataDxfId="801" dataCellStyle="Comma"/>
    <tableColumn id="11" xr3:uid="{00000000-0010-0000-0800-00000B000000}" name="2013" dataDxfId="800" dataCellStyle="Comma"/>
    <tableColumn id="12" xr3:uid="{00000000-0010-0000-0800-00000C000000}" name="2014[3]" dataDxfId="799" dataCellStyle="Comma"/>
    <tableColumn id="13" xr3:uid="{00000000-0010-0000-0800-00000D000000}" name="2014[4]" dataDxfId="798" dataCellStyle="Comma"/>
    <tableColumn id="14" xr3:uid="{00000000-0010-0000-0800-00000E000000}" name="2015" dataDxfId="797" dataCellStyle="Comma"/>
    <tableColumn id="15" xr3:uid="{00000000-0010-0000-0800-00000F000000}" name="2016[5]" dataDxfId="796" dataCellStyle="Comma"/>
    <tableColumn id="16" xr3:uid="{00000000-0010-0000-0800-000010000000}" name="2017[5]" dataDxfId="795" dataCellStyle="Comma"/>
    <tableColumn id="17" xr3:uid="{00000000-0010-0000-0800-000011000000}" name="2018" dataDxfId="794" dataCellStyle="Comma"/>
    <tableColumn id="20" xr3:uid="{00000000-0010-0000-0800-000014000000}" name="2019" dataDxfId="793" dataCellStyle="Comma"/>
    <tableColumn id="21" xr3:uid="{C35B6614-1279-4B6C-9375-06047F291D3C}" name="2020" dataDxfId="792" dataCellStyle="Comma"/>
    <tableColumn id="18" xr3:uid="{00000000-0010-0000-0800-000012000000}" name="Trend" dataDxfId="791"/>
  </tableColumns>
  <tableStyleInfo name="Indicator Table"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9000000}" name="Churches_Conservation_Trust_visits" displayName="Churches_Conservation_Trust_visits" ref="A104:Q105" totalsRowShown="0" headerRowDxfId="790" dataDxfId="789">
  <autoFilter ref="A104:Q105" xr:uid="{00000000-0009-0000-0100-000009000000}"/>
  <tableColumns count="17">
    <tableColumn id="15" xr3:uid="{00000000-0010-0000-0900-00000F000000}" name="ONS Code" dataDxfId="788"/>
    <tableColumn id="1" xr3:uid="{00000000-0010-0000-0900-000001000000}" name="Number of visits to CCT Churches" dataDxfId="787"/>
    <tableColumn id="2" xr3:uid="{00000000-0010-0000-0900-000002000000}" name="2009/10" dataDxfId="786" dataCellStyle="Comma"/>
    <tableColumn id="3" xr3:uid="{00000000-0010-0000-0900-000003000000}" name="2010/11" dataDxfId="785" dataCellStyle="Comma"/>
    <tableColumn id="4" xr3:uid="{00000000-0010-0000-0900-000004000000}" name="2011/12" dataDxfId="784" dataCellStyle="Comma"/>
    <tableColumn id="5" xr3:uid="{00000000-0010-0000-0900-000005000000}" name="2012/13" dataDxfId="783" dataCellStyle="Comma"/>
    <tableColumn id="6" xr3:uid="{00000000-0010-0000-0900-000006000000}" name="2013/14" dataDxfId="782" dataCellStyle="Comma"/>
    <tableColumn id="7" xr3:uid="{00000000-0010-0000-0900-000007000000}" name="2014/15" dataDxfId="781" dataCellStyle="Comma"/>
    <tableColumn id="8" xr3:uid="{00000000-0010-0000-0900-000008000000}" name="2015/16" dataDxfId="780" dataCellStyle="Comma"/>
    <tableColumn id="9" xr3:uid="{00000000-0010-0000-0900-000009000000}" name="2016/17" dataDxfId="779" dataCellStyle="Comma"/>
    <tableColumn id="10" xr3:uid="{00000000-0010-0000-0900-00000A000000}" name="2017/18[7]" dataDxfId="778" dataCellStyle="Comma"/>
    <tableColumn id="11" xr3:uid="{00000000-0010-0000-0900-00000B000000}" name="2018/19" dataDxfId="777" dataCellStyle="Comma"/>
    <tableColumn id="16" xr3:uid="{00000000-0010-0000-0900-000010000000}" name="2019/20" dataDxfId="776" dataCellStyle="Comma"/>
    <tableColumn id="17" xr3:uid="{4D57EAED-9D5A-49C3-8EAC-6BEA3251CA9C}" name="2020/21" dataDxfId="775" dataCellStyle="Comma"/>
    <tableColumn id="12" xr3:uid="{00000000-0010-0000-0900-00000C000000}" name="Change in number of visits from _x000a_2009/10 to 2019/20" dataDxfId="774">
      <calculatedColumnFormula>(Churches_Conservation_Trust_visits[2019/20]-Churches_Conservation_Trust_visits[2009/10])/Churches_Conservation_Trust_visits[2009/10]</calculatedColumnFormula>
    </tableColumn>
    <tableColumn id="13" xr3:uid="{00000000-0010-0000-0900-00000D000000}" name="Change in number of visits from _x000a_2017/18 to 2019/20" dataDxfId="773">
      <calculatedColumnFormula>(Churches_Conservation_Trust_visits[2019/20]-Churches_Conservation_Trust_visits[2018/19])/Churches_Conservation_Trust_visits[2018/19]</calculatedColumnFormula>
    </tableColumn>
    <tableColumn id="14" xr3:uid="{00000000-0010-0000-0900-00000E000000}" name="Trend" dataDxfId="772"/>
  </tableColumns>
  <tableStyleInfo name="Indicator Table"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2" xr:uid="{00000000-000C-0000-FFFF-FFFF01000000}" name="Tables" displayName="Tables" ref="C7:E73" totalsRowShown="0" headerRowDxfId="1078" dataDxfId="1077">
  <autoFilter ref="C7:E73" xr:uid="{00000000-0009-0000-0100-00003E000000}"/>
  <tableColumns count="3">
    <tableColumn id="1" xr3:uid="{00000000-0010-0000-0100-000001000000}" name="Worksheet" dataDxfId="1076" dataCellStyle="Hyperlink"/>
    <tableColumn id="4" xr3:uid="{00000000-0010-0000-0100-000004000000}" name="Table" dataDxfId="1075"/>
    <tableColumn id="5" xr3:uid="{00000000-0010-0000-0100-000005000000}" name="Includes ONS Geography Codes" dataDxfId="1074"/>
  </tableColumns>
  <tableStyleInfo showFirstColumn="0" showLastColumn="0" showRowStripes="0"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A000000}" name="TPS___Participation_by_IMD_Decile" displayName="TPS___Participation_by_IMD_Decile" ref="B71:C81" totalsRowShown="0">
  <autoFilter ref="B71:C81" xr:uid="{00000000-0009-0000-0100-00000A000000}"/>
  <tableColumns count="2">
    <tableColumn id="1" xr3:uid="{00000000-0010-0000-0A00-000001000000}" name="Participation by Index of Deprivation _x000a_(1 = most deprived, 10 = least deprived)"/>
    <tableColumn id="2" xr3:uid="{00000000-0010-0000-0A00-000002000000}" name="2015/16"/>
  </tableColumns>
  <tableStyleInfo name="Indicator Table"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B000000}" name="TPS___Youth_Participation_in_Heritage" displayName="TPS___Youth_Participation_in_Heritage" ref="A55:AM68" totalsRowShown="0" headerRowDxfId="771" dataDxfId="770" tableBorderDxfId="769">
  <autoFilter ref="A55:AM68" xr:uid="{00000000-0009-0000-0100-00000B000000}"/>
  <tableColumns count="39">
    <tableColumn id="35" xr3:uid="{00000000-0010-0000-0B00-000023000000}" name="ONS Code" dataDxfId="768"/>
    <tableColumn id="1" xr3:uid="{00000000-0010-0000-0B00-000001000000}" name="Percentage of all 11-15 year olds who have participated in the historic environment [1] [3]" dataDxfId="767"/>
    <tableColumn id="2" xr3:uid="{00000000-0010-0000-0B00-000002000000}" name="%_ _x000a_2005/06" dataDxfId="766"/>
    <tableColumn id="3" xr3:uid="{00000000-0010-0000-0B00-000003000000}" name="Confidence interval_ _x000a_2005/06" dataDxfId="765"/>
    <tableColumn id="4" xr3:uid="{00000000-0010-0000-0B00-000004000000}" name="%_ _x000a_2006/07" dataDxfId="764"/>
    <tableColumn id="5" xr3:uid="{00000000-0010-0000-0B00-000005000000}" name="Confidence interval_ _x000a_2006/07" dataDxfId="763"/>
    <tableColumn id="6" xr3:uid="{00000000-0010-0000-0B00-000006000000}" name="%_ _x000a_2007/08" dataDxfId="762"/>
    <tableColumn id="7" xr3:uid="{00000000-0010-0000-0B00-000007000000}" name="Confidence interval_ _x000a_2007/08" dataDxfId="761"/>
    <tableColumn id="8" xr3:uid="{00000000-0010-0000-0B00-000008000000}" name="%_ _x000a_2008/09" dataDxfId="760"/>
    <tableColumn id="9" xr3:uid="{00000000-0010-0000-0B00-000009000000}" name="Confidence interval_ _x000a_2008/09" dataDxfId="759"/>
    <tableColumn id="10" xr3:uid="{00000000-0010-0000-0B00-00000A000000}" name="%_ _x000a_2009/10" dataDxfId="758"/>
    <tableColumn id="11" xr3:uid="{00000000-0010-0000-0B00-00000B000000}" name="Confidence interval_ _x000a_2009/10" dataDxfId="757"/>
    <tableColumn id="12" xr3:uid="{00000000-0010-0000-0B00-00000C000000}" name="%_ _x000a_2010/11" dataDxfId="756"/>
    <tableColumn id="13" xr3:uid="{00000000-0010-0000-0B00-00000D000000}" name="Confidence interval_ _x000a_2010/11" dataDxfId="755"/>
    <tableColumn id="14" xr3:uid="{00000000-0010-0000-0B00-00000E000000}" name="%_ _x000a_2011/12" dataDxfId="754"/>
    <tableColumn id="15" xr3:uid="{00000000-0010-0000-0B00-00000F000000}" name="Confidence interval_ _x000a_2011/12" dataDxfId="753"/>
    <tableColumn id="16" xr3:uid="{00000000-0010-0000-0B00-000010000000}" name="%_ _x000a_2012/13" dataDxfId="752"/>
    <tableColumn id="17" xr3:uid="{00000000-0010-0000-0B00-000011000000}" name="Confidence interval_ _x000a_2012/13" dataDxfId="751"/>
    <tableColumn id="18" xr3:uid="{00000000-0010-0000-0B00-000012000000}" name="%_ _x000a_2013/14" dataDxfId="750"/>
    <tableColumn id="19" xr3:uid="{00000000-0010-0000-0B00-000013000000}" name="Confidence interval_ _x000a_2013/14" dataDxfId="749"/>
    <tableColumn id="20" xr3:uid="{00000000-0010-0000-0B00-000014000000}" name="%_ _x000a_2014/15" dataDxfId="748"/>
    <tableColumn id="21" xr3:uid="{00000000-0010-0000-0B00-000015000000}" name="Confidence interval_ _x000a_2014/15" dataDxfId="747"/>
    <tableColumn id="22" xr3:uid="{00000000-0010-0000-0B00-000016000000}" name="%_ _x000a_2015/16" dataDxfId="746"/>
    <tableColumn id="23" xr3:uid="{00000000-0010-0000-0B00-000017000000}" name="Confidence interval_ _x000a_2015/16" dataDxfId="745"/>
    <tableColumn id="24" xr3:uid="{00000000-0010-0000-0B00-000018000000}" name="%_ _x000a_2016/17" dataDxfId="744"/>
    <tableColumn id="25" xr3:uid="{00000000-0010-0000-0B00-000019000000}" name="Lower estimate_ _x000a_2016/17" dataDxfId="743"/>
    <tableColumn id="26" xr3:uid="{00000000-0010-0000-0B00-00001A000000}" name="Upper estimate_ _x000a_2016/17" dataDxfId="742"/>
    <tableColumn id="27" xr3:uid="{00000000-0010-0000-0B00-00001B000000}" name="%_ _x000a_2017/18" dataDxfId="741"/>
    <tableColumn id="28" xr3:uid="{00000000-0010-0000-0B00-00001C000000}" name="Lower estimate_ _x000a_2017/18" dataDxfId="740"/>
    <tableColumn id="29" xr3:uid="{00000000-0010-0000-0B00-00001D000000}" name="Upper estimate_ _x000a_2017/18" dataDxfId="739"/>
    <tableColumn id="30" xr3:uid="{00000000-0010-0000-0B00-00001E000000}" name="Sample size_ _x000a_2017/18" dataDxfId="738" dataCellStyle="Comma"/>
    <tableColumn id="31" xr3:uid="{00000000-0010-0000-0B00-00001F000000}" name="%_ _x000a_2018/19" dataDxfId="737"/>
    <tableColumn id="32" xr3:uid="{00000000-0010-0000-0B00-000020000000}" name="Lower estimate_ _x000a_2018/19" dataDxfId="736"/>
    <tableColumn id="33" xr3:uid="{00000000-0010-0000-0B00-000021000000}" name="Upper estimate_ _x000a_2018/19" dataDxfId="735"/>
    <tableColumn id="34" xr3:uid="{00000000-0010-0000-0B00-000022000000}" name="Sample size_ _x000a_2018/19" dataDxfId="734" dataCellStyle="Comma"/>
    <tableColumn id="36" xr3:uid="{00000000-0010-0000-0B00-000024000000}" name="%_ _x000a_2019/20" dataDxfId="733"/>
    <tableColumn id="37" xr3:uid="{00000000-0010-0000-0B00-000025000000}" name="Lower estimate_ _x000a_2019/20" dataDxfId="732"/>
    <tableColumn id="38" xr3:uid="{00000000-0010-0000-0B00-000026000000}" name="Upper estimate_ _x000a_2019/20" dataDxfId="731"/>
    <tableColumn id="39" xr3:uid="{00000000-0010-0000-0B00-000027000000}" name="Sample size_ _x000a_2019/20" dataDxfId="730" dataCellStyle="Comma"/>
  </tableColumns>
  <tableStyleInfo name="Indicator Table"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C000000}" name="TPS___Adult_Participation_in_Heritage___Adults_Living_With_Limiting_Illness_or_Disability" displayName="TPS___Adult_Participation_in_Heritage___Adults_Living_With_Limiting_Illness_or_Disability" ref="A43:AM53" totalsRowShown="0" headerRowDxfId="729" dataDxfId="728" tableBorderDxfId="727">
  <autoFilter ref="A43:AM53" xr:uid="{00000000-0009-0000-0100-00000C000000}"/>
  <tableColumns count="39">
    <tableColumn id="35" xr3:uid="{00000000-0010-0000-0C00-000023000000}" name="ONS Code" dataDxfId="726"/>
    <tableColumn id="1" xr3:uid="{00000000-0010-0000-0C00-000001000000}" name="Percentage of adults that have participated in the historic environment [1] _x000a_(People with limiting illness or disabilities)" dataDxfId="725"/>
    <tableColumn id="2" xr3:uid="{00000000-0010-0000-0C00-000002000000}" name="%_ _x000a_2005/06" dataDxfId="724"/>
    <tableColumn id="3" xr3:uid="{00000000-0010-0000-0C00-000003000000}" name="Confidence interval_ _x000a_2005/06" dataDxfId="723"/>
    <tableColumn id="4" xr3:uid="{00000000-0010-0000-0C00-000004000000}" name="%_ _x000a_2006/07" dataDxfId="722"/>
    <tableColumn id="5" xr3:uid="{00000000-0010-0000-0C00-000005000000}" name="Confidence interval_ _x000a_2006/07" dataDxfId="721"/>
    <tableColumn id="6" xr3:uid="{00000000-0010-0000-0C00-000006000000}" name="%_ _x000a_2007/08" dataDxfId="720"/>
    <tableColumn id="7" xr3:uid="{00000000-0010-0000-0C00-000007000000}" name="Confidence interval_ _x000a_2007/08" dataDxfId="719"/>
    <tableColumn id="8" xr3:uid="{00000000-0010-0000-0C00-000008000000}" name="%_ _x000a_2008/09" dataDxfId="718"/>
    <tableColumn id="9" xr3:uid="{00000000-0010-0000-0C00-000009000000}" name="Confidence interval_ _x000a_2008/09" dataDxfId="717"/>
    <tableColumn id="10" xr3:uid="{00000000-0010-0000-0C00-00000A000000}" name="%_ _x000a_2009/10" dataDxfId="716"/>
    <tableColumn id="11" xr3:uid="{00000000-0010-0000-0C00-00000B000000}" name="Confidence interval_ _x000a_2009/10" dataDxfId="715"/>
    <tableColumn id="12" xr3:uid="{00000000-0010-0000-0C00-00000C000000}" name="%_ _x000a_2010/11" dataDxfId="714"/>
    <tableColumn id="13" xr3:uid="{00000000-0010-0000-0C00-00000D000000}" name="Confidence interval_ _x000a_2010/11" dataDxfId="713"/>
    <tableColumn id="14" xr3:uid="{00000000-0010-0000-0C00-00000E000000}" name="%_ _x000a_2011/12" dataDxfId="712"/>
    <tableColumn id="15" xr3:uid="{00000000-0010-0000-0C00-00000F000000}" name="Confidence interval_ _x000a_2011/12" dataDxfId="711"/>
    <tableColumn id="16" xr3:uid="{00000000-0010-0000-0C00-000010000000}" name="%_ _x000a_2012/13" dataDxfId="710"/>
    <tableColumn id="17" xr3:uid="{00000000-0010-0000-0C00-000011000000}" name="Confidence interval_ _x000a_2012/13" dataDxfId="709"/>
    <tableColumn id="18" xr3:uid="{00000000-0010-0000-0C00-000012000000}" name="%_ _x000a_2013/14" dataDxfId="708"/>
    <tableColumn id="19" xr3:uid="{00000000-0010-0000-0C00-000013000000}" name="Confidence interval_ _x000a_2013/14" dataDxfId="707"/>
    <tableColumn id="20" xr3:uid="{00000000-0010-0000-0C00-000014000000}" name="%_ _x000a_2014/15" dataDxfId="706"/>
    <tableColumn id="21" xr3:uid="{00000000-0010-0000-0C00-000015000000}" name="Confidence interval_ _x000a_2014/15" dataDxfId="705"/>
    <tableColumn id="22" xr3:uid="{00000000-0010-0000-0C00-000016000000}" name="%_ _x000a_2015/16" dataDxfId="704"/>
    <tableColumn id="23" xr3:uid="{00000000-0010-0000-0C00-000017000000}" name="Confidence interval_ _x000a_2015/16" dataDxfId="703"/>
    <tableColumn id="24" xr3:uid="{00000000-0010-0000-0C00-000018000000}" name="%_ _x000a_2016/17" dataDxfId="702"/>
    <tableColumn id="25" xr3:uid="{00000000-0010-0000-0C00-000019000000}" name="Lower estimate_ _x000a_2016/17" dataDxfId="701"/>
    <tableColumn id="26" xr3:uid="{00000000-0010-0000-0C00-00001A000000}" name="Upper estimate_ _x000a_2016/17" dataDxfId="700"/>
    <tableColumn id="27" xr3:uid="{00000000-0010-0000-0C00-00001B000000}" name="%_ _x000a_2017/18" dataDxfId="699"/>
    <tableColumn id="28" xr3:uid="{00000000-0010-0000-0C00-00001C000000}" name="Lower estimate_ _x000a_2017/18" dataDxfId="698"/>
    <tableColumn id="29" xr3:uid="{00000000-0010-0000-0C00-00001D000000}" name="Upper estimate_ _x000a_2017/18" dataDxfId="697"/>
    <tableColumn id="30" xr3:uid="{00000000-0010-0000-0C00-00001E000000}" name="Sample size_ _x000a_2017/18" dataDxfId="696" dataCellStyle="Comma"/>
    <tableColumn id="31" xr3:uid="{00000000-0010-0000-0C00-00001F000000}" name="%_ _x000a_2018/19" dataDxfId="695"/>
    <tableColumn id="32" xr3:uid="{00000000-0010-0000-0C00-000020000000}" name="Lower estimate_ _x000a_2018/19" dataDxfId="694"/>
    <tableColumn id="33" xr3:uid="{00000000-0010-0000-0C00-000021000000}" name="Upper estimate_ _x000a_2018/19" dataDxfId="693"/>
    <tableColumn id="34" xr3:uid="{00000000-0010-0000-0C00-000022000000}" name="Sample size_ _x000a_2018/19" dataDxfId="692" dataCellStyle="Comma"/>
    <tableColumn id="36" xr3:uid="{00000000-0010-0000-0C00-000024000000}" name="%_ _x000a_2019/20" dataDxfId="691"/>
    <tableColumn id="37" xr3:uid="{00000000-0010-0000-0C00-000025000000}" name="Lower estimate_ _x000a_2019/20" dataDxfId="690"/>
    <tableColumn id="38" xr3:uid="{00000000-0010-0000-0C00-000026000000}" name="Upper estimate_ _x000a_2019/20" dataDxfId="689"/>
    <tableColumn id="39" xr3:uid="{00000000-0010-0000-0C00-000027000000}" name="Sample size_ _x000a_2019/20" dataDxfId="688" dataCellStyle="Comma"/>
  </tableColumns>
  <tableStyleInfo name="Indicator Table"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D000000}" name="TPS___Adult_Participation_in_Heritage___Black_and_Minority_Ethnic_Groups" displayName="TPS___Adult_Participation_in_Heritage___Black_and_Minority_Ethnic_Groups" ref="A32:AM42" totalsRowShown="0" headerRowDxfId="687" dataDxfId="686" tableBorderDxfId="685">
  <autoFilter ref="A32:AM42" xr:uid="{00000000-0009-0000-0100-00000D000000}"/>
  <tableColumns count="39">
    <tableColumn id="35" xr3:uid="{00000000-0010-0000-0D00-000023000000}" name="ONS Code" dataDxfId="684"/>
    <tableColumn id="1" xr3:uid="{00000000-0010-0000-0D00-000001000000}" name="Percentage of adults that have participated in the historic environment [1] _x000a_(Black and Ethnic Minorities) " dataDxfId="683"/>
    <tableColumn id="2" xr3:uid="{00000000-0010-0000-0D00-000002000000}" name="%_ _x000a_2005/06" dataDxfId="682"/>
    <tableColumn id="3" xr3:uid="{00000000-0010-0000-0D00-000003000000}" name="Confidence interval_ _x000a_2005/06" dataDxfId="681"/>
    <tableColumn id="4" xr3:uid="{00000000-0010-0000-0D00-000004000000}" name="%_ _x000a_2006/07" dataDxfId="680"/>
    <tableColumn id="5" xr3:uid="{00000000-0010-0000-0D00-000005000000}" name="Confidence interval_ _x000a_2006/07" dataDxfId="679"/>
    <tableColumn id="6" xr3:uid="{00000000-0010-0000-0D00-000006000000}" name="%_ _x000a_2007/08" dataDxfId="678"/>
    <tableColumn id="7" xr3:uid="{00000000-0010-0000-0D00-000007000000}" name="Confidence interval_ _x000a_2007/08" dataDxfId="677"/>
    <tableColumn id="8" xr3:uid="{00000000-0010-0000-0D00-000008000000}" name="%_ _x000a_2008/09" dataDxfId="676"/>
    <tableColumn id="9" xr3:uid="{00000000-0010-0000-0D00-000009000000}" name="Confidence interval_ _x000a_2008/09" dataDxfId="675"/>
    <tableColumn id="10" xr3:uid="{00000000-0010-0000-0D00-00000A000000}" name="%_ _x000a_2009/10" dataDxfId="674"/>
    <tableColumn id="11" xr3:uid="{00000000-0010-0000-0D00-00000B000000}" name="Confidence interval_ _x000a_2009/10" dataDxfId="673"/>
    <tableColumn id="12" xr3:uid="{00000000-0010-0000-0D00-00000C000000}" name="%_ _x000a_2010/11" dataDxfId="672"/>
    <tableColumn id="13" xr3:uid="{00000000-0010-0000-0D00-00000D000000}" name="Confidence interval_ _x000a_2010/11" dataDxfId="671"/>
    <tableColumn id="14" xr3:uid="{00000000-0010-0000-0D00-00000E000000}" name="%_ _x000a_2011/12" dataDxfId="670"/>
    <tableColumn id="15" xr3:uid="{00000000-0010-0000-0D00-00000F000000}" name="Confidence interval_ _x000a_2011/12" dataDxfId="669"/>
    <tableColumn id="16" xr3:uid="{00000000-0010-0000-0D00-000010000000}" name="%_ _x000a_2012/13" dataDxfId="668"/>
    <tableColumn id="17" xr3:uid="{00000000-0010-0000-0D00-000011000000}" name="Confidence interval_ _x000a_2012/13" dataDxfId="667"/>
    <tableColumn id="18" xr3:uid="{00000000-0010-0000-0D00-000012000000}" name="%_ _x000a_2013/14" dataDxfId="666"/>
    <tableColumn id="19" xr3:uid="{00000000-0010-0000-0D00-000013000000}" name="Confidence interval_ _x000a_2013/14" dataDxfId="665"/>
    <tableColumn id="20" xr3:uid="{00000000-0010-0000-0D00-000014000000}" name="%_ _x000a_2014/15" dataDxfId="664"/>
    <tableColumn id="21" xr3:uid="{00000000-0010-0000-0D00-000015000000}" name="Confidence interval_ _x000a_2014/15" dataDxfId="663"/>
    <tableColumn id="22" xr3:uid="{00000000-0010-0000-0D00-000016000000}" name="%_ _x000a_2015/16" dataDxfId="662"/>
    <tableColumn id="23" xr3:uid="{00000000-0010-0000-0D00-000017000000}" name="Confidence interval_ _x000a_2015/16" dataDxfId="661"/>
    <tableColumn id="24" xr3:uid="{00000000-0010-0000-0D00-000018000000}" name="%_ _x000a_2016/17" dataDxfId="660"/>
    <tableColumn id="25" xr3:uid="{00000000-0010-0000-0D00-000019000000}" name="Lower estimate_ _x000a_2016/17" dataDxfId="659"/>
    <tableColumn id="26" xr3:uid="{00000000-0010-0000-0D00-00001A000000}" name="Upper estimate_ _x000a_2016/17" dataDxfId="658"/>
    <tableColumn id="27" xr3:uid="{00000000-0010-0000-0D00-00001B000000}" name="%_ _x000a_2017/18" dataDxfId="657"/>
    <tableColumn id="28" xr3:uid="{00000000-0010-0000-0D00-00001C000000}" name="Lower estimate_ _x000a_2017/18" dataDxfId="656"/>
    <tableColumn id="29" xr3:uid="{00000000-0010-0000-0D00-00001D000000}" name="Upper estimate_ _x000a_2017/18" dataDxfId="655"/>
    <tableColumn id="30" xr3:uid="{00000000-0010-0000-0D00-00001E000000}" name="Sample size_ _x000a_2017/18" dataDxfId="654" dataCellStyle="Comma"/>
    <tableColumn id="31" xr3:uid="{00000000-0010-0000-0D00-00001F000000}" name="%_ _x000a_2018/19" dataDxfId="653"/>
    <tableColumn id="32" xr3:uid="{00000000-0010-0000-0D00-000020000000}" name="Lower estimate_ _x000a_2018/19" dataDxfId="652"/>
    <tableColumn id="33" xr3:uid="{00000000-0010-0000-0D00-000021000000}" name="Upper estimate_ _x000a_2018/19" dataDxfId="651"/>
    <tableColumn id="34" xr3:uid="{00000000-0010-0000-0D00-000022000000}" name="Sample size_ _x000a_2018/19" dataDxfId="650" dataCellStyle="Comma"/>
    <tableColumn id="36" xr3:uid="{00000000-0010-0000-0D00-000024000000}" name="%_ _x000a_2019/20" dataDxfId="649"/>
    <tableColumn id="37" xr3:uid="{00000000-0010-0000-0D00-000025000000}" name="Lower estimate_ _x000a_2019/20" dataDxfId="648"/>
    <tableColumn id="38" xr3:uid="{00000000-0010-0000-0D00-000026000000}" name="Upper estimate_ _x000a_2019/20" dataDxfId="647"/>
    <tableColumn id="39" xr3:uid="{00000000-0010-0000-0D00-000027000000}" name="Sample size_ _x000a_2019/20" dataDxfId="646" dataCellStyle="Comma"/>
  </tableColumns>
  <tableStyleInfo name="Indicator Table"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E000000}" name="TPS___Adult_Participation_in_Heritage___Lower_SocioEconomic_Groups" displayName="TPS___Adult_Participation_in_Heritage___Lower_SocioEconomic_Groups" ref="A21:AM31" totalsRowShown="0" headerRowDxfId="645" dataDxfId="644" tableBorderDxfId="643">
  <autoFilter ref="A21:AM31" xr:uid="{00000000-0009-0000-0100-00000E000000}"/>
  <tableColumns count="39">
    <tableColumn id="35" xr3:uid="{00000000-0010-0000-0E00-000023000000}" name="ONS Code" dataDxfId="642"/>
    <tableColumn id="1" xr3:uid="{00000000-0010-0000-0E00-000001000000}" name="Percentage of adults that have participated in the historic environment [1]  _x000a_(Lower Socio-Economic Groups)" dataDxfId="641"/>
    <tableColumn id="2" xr3:uid="{00000000-0010-0000-0E00-000002000000}" name="%_ _x000a_2005/06" dataDxfId="640"/>
    <tableColumn id="3" xr3:uid="{00000000-0010-0000-0E00-000003000000}" name="Confidence interval_ _x000a_2005/06" dataDxfId="639"/>
    <tableColumn id="4" xr3:uid="{00000000-0010-0000-0E00-000004000000}" name="%_ _x000a_2006/07" dataDxfId="638"/>
    <tableColumn id="5" xr3:uid="{00000000-0010-0000-0E00-000005000000}" name="Confidence interval_ _x000a_2006/07" dataDxfId="637"/>
    <tableColumn id="6" xr3:uid="{00000000-0010-0000-0E00-000006000000}" name="%_ _x000a_2007/08" dataDxfId="636"/>
    <tableColumn id="7" xr3:uid="{00000000-0010-0000-0E00-000007000000}" name="Confidence interval_ _x000a_2007/08" dataDxfId="635"/>
    <tableColumn id="8" xr3:uid="{00000000-0010-0000-0E00-000008000000}" name="%_ _x000a_2008/09" dataDxfId="634"/>
    <tableColumn id="9" xr3:uid="{00000000-0010-0000-0E00-000009000000}" name="Confidence interval_ _x000a_2008/09" dataDxfId="633"/>
    <tableColumn id="10" xr3:uid="{00000000-0010-0000-0E00-00000A000000}" name="%_ _x000a_2009/10" dataDxfId="632"/>
    <tableColumn id="11" xr3:uid="{00000000-0010-0000-0E00-00000B000000}" name="Confidence interval_ _x000a_2009/10" dataDxfId="631"/>
    <tableColumn id="12" xr3:uid="{00000000-0010-0000-0E00-00000C000000}" name="%_ _x000a_2010/11" dataDxfId="630"/>
    <tableColumn id="13" xr3:uid="{00000000-0010-0000-0E00-00000D000000}" name="Confidence interval_ _x000a_2010/11" dataDxfId="629"/>
    <tableColumn id="14" xr3:uid="{00000000-0010-0000-0E00-00000E000000}" name="%_ _x000a_2011/12" dataDxfId="628"/>
    <tableColumn id="15" xr3:uid="{00000000-0010-0000-0E00-00000F000000}" name="Confidence interval_ _x000a_2011/12" dataDxfId="627"/>
    <tableColumn id="16" xr3:uid="{00000000-0010-0000-0E00-000010000000}" name="%_ _x000a_2012/13" dataDxfId="626"/>
    <tableColumn id="17" xr3:uid="{00000000-0010-0000-0E00-000011000000}" name="Confidence interval_ _x000a_2012/13" dataDxfId="625"/>
    <tableColumn id="18" xr3:uid="{00000000-0010-0000-0E00-000012000000}" name="%_ _x000a_2013/14" dataDxfId="624"/>
    <tableColumn id="19" xr3:uid="{00000000-0010-0000-0E00-000013000000}" name="Confidence interval_ _x000a_2013/14" dataDxfId="623"/>
    <tableColumn id="20" xr3:uid="{00000000-0010-0000-0E00-000014000000}" name="%_ _x000a_2014/15" dataDxfId="622"/>
    <tableColumn id="21" xr3:uid="{00000000-0010-0000-0E00-000015000000}" name="Confidence interval_ _x000a_2014/15" dataDxfId="621"/>
    <tableColumn id="22" xr3:uid="{00000000-0010-0000-0E00-000016000000}" name="%_ _x000a_2015/16" dataDxfId="620"/>
    <tableColumn id="23" xr3:uid="{00000000-0010-0000-0E00-000017000000}" name="Confidence interval_ _x000a_2015/16" dataDxfId="619"/>
    <tableColumn id="24" xr3:uid="{00000000-0010-0000-0E00-000018000000}" name="%_ _x000a_2016/17" dataDxfId="618"/>
    <tableColumn id="25" xr3:uid="{00000000-0010-0000-0E00-000019000000}" name="Lower estimate_ _x000a_2016/17" dataDxfId="617"/>
    <tableColumn id="26" xr3:uid="{00000000-0010-0000-0E00-00001A000000}" name="Upper estimate_ _x000a_2016/17" dataDxfId="616"/>
    <tableColumn id="27" xr3:uid="{00000000-0010-0000-0E00-00001B000000}" name="%_ _x000a_2017/18" dataDxfId="615"/>
    <tableColumn id="28" xr3:uid="{00000000-0010-0000-0E00-00001C000000}" name="Lower estimate_ _x000a_2017/18" dataDxfId="614"/>
    <tableColumn id="29" xr3:uid="{00000000-0010-0000-0E00-00001D000000}" name="Upper estimate_ _x000a_2017/18" dataDxfId="613"/>
    <tableColumn id="30" xr3:uid="{00000000-0010-0000-0E00-00001E000000}" name="Sample size_ _x000a_2017/18" dataDxfId="612" dataCellStyle="Comma"/>
    <tableColumn id="31" xr3:uid="{00000000-0010-0000-0E00-00001F000000}" name="%_ _x000a_2018/19" dataDxfId="611"/>
    <tableColumn id="32" xr3:uid="{00000000-0010-0000-0E00-000020000000}" name="Lower estimate_ _x000a_2018/19" dataDxfId="610"/>
    <tableColumn id="33" xr3:uid="{00000000-0010-0000-0E00-000021000000}" name="Upper estimate_ _x000a_2018/19" dataDxfId="609"/>
    <tableColumn id="34" xr3:uid="{00000000-0010-0000-0E00-000022000000}" name="Sample size_ _x000a_2018/19" dataDxfId="608" dataCellStyle="Comma"/>
    <tableColumn id="36" xr3:uid="{00000000-0010-0000-0E00-000024000000}" name="%_ _x000a_2019/20" dataDxfId="607"/>
    <tableColumn id="37" xr3:uid="{00000000-0010-0000-0E00-000025000000}" name="Lower estimate_ _x000a_2019/20" dataDxfId="606"/>
    <tableColumn id="38" xr3:uid="{00000000-0010-0000-0E00-000026000000}" name="Upper estimate_ _x000a_2019/20" dataDxfId="605"/>
    <tableColumn id="39" xr3:uid="{00000000-0010-0000-0E00-000027000000}" name="Sample size_ _x000a_2019/20" dataDxfId="604" dataCellStyle="Comma"/>
  </tableColumns>
  <tableStyleInfo name="Indicator Table"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F000000}" name="TPS___Adult_Participation_in_Heritage" displayName="TPS___Adult_Participation_in_Heritage" ref="A10:AM20" totalsRowShown="0" headerRowDxfId="603" dataDxfId="602">
  <autoFilter ref="A10:AM20" xr:uid="{00000000-0009-0000-0100-00000F000000}"/>
  <tableColumns count="39">
    <tableColumn id="35" xr3:uid="{00000000-0010-0000-0F00-000023000000}" name="ONS Code" dataDxfId="601"/>
    <tableColumn id="1" xr3:uid="{00000000-0010-0000-0F00-000001000000}" name="Percentage of adults that have participated in the historic environment [1] _x000a_(All adults aged 16+)" dataDxfId="600"/>
    <tableColumn id="2" xr3:uid="{00000000-0010-0000-0F00-000002000000}" name="%_ _x000a_2005/06" dataDxfId="599"/>
    <tableColumn id="3" xr3:uid="{00000000-0010-0000-0F00-000003000000}" name="Confidence interval_ _x000a_2005/06" dataDxfId="598"/>
    <tableColumn id="4" xr3:uid="{00000000-0010-0000-0F00-000004000000}" name="%_ _x000a_2006/07" dataDxfId="597"/>
    <tableColumn id="5" xr3:uid="{00000000-0010-0000-0F00-000005000000}" name="Confidence interval_ _x000a_2006/07" dataDxfId="596"/>
    <tableColumn id="6" xr3:uid="{00000000-0010-0000-0F00-000006000000}" name="%_ _x000a_2007/08" dataDxfId="595"/>
    <tableColumn id="7" xr3:uid="{00000000-0010-0000-0F00-000007000000}" name="Confidence interval_ _x000a_2007/08" dataDxfId="594"/>
    <tableColumn id="8" xr3:uid="{00000000-0010-0000-0F00-000008000000}" name="%_ _x000a_2008/09" dataDxfId="593"/>
    <tableColumn id="9" xr3:uid="{00000000-0010-0000-0F00-000009000000}" name="Confidence interval_ _x000a_2008/09" dataDxfId="592"/>
    <tableColumn id="10" xr3:uid="{00000000-0010-0000-0F00-00000A000000}" name="%_ _x000a_2009/10" dataDxfId="591"/>
    <tableColumn id="11" xr3:uid="{00000000-0010-0000-0F00-00000B000000}" name="Confidence interval_ _x000a_2009/10" dataDxfId="590"/>
    <tableColumn id="12" xr3:uid="{00000000-0010-0000-0F00-00000C000000}" name="%_ _x000a_2010/11" dataDxfId="589"/>
    <tableColumn id="13" xr3:uid="{00000000-0010-0000-0F00-00000D000000}" name="Confidence interval_ _x000a_2010/11" dataDxfId="588"/>
    <tableColumn id="14" xr3:uid="{00000000-0010-0000-0F00-00000E000000}" name="%_ _x000a_2011/12" dataDxfId="587"/>
    <tableColumn id="15" xr3:uid="{00000000-0010-0000-0F00-00000F000000}" name="Confidence interval_ _x000a_2011/12" dataDxfId="586"/>
    <tableColumn id="16" xr3:uid="{00000000-0010-0000-0F00-000010000000}" name="%_ _x000a_2012/13" dataDxfId="585"/>
    <tableColumn id="17" xr3:uid="{00000000-0010-0000-0F00-000011000000}" name="Confidence interval_ _x000a_2012/13" dataDxfId="584"/>
    <tableColumn id="18" xr3:uid="{00000000-0010-0000-0F00-000012000000}" name="%_ _x000a_2013/14" dataDxfId="583"/>
    <tableColumn id="19" xr3:uid="{00000000-0010-0000-0F00-000013000000}" name="Confidence interval_ _x000a_2013/14" dataDxfId="582"/>
    <tableColumn id="20" xr3:uid="{00000000-0010-0000-0F00-000014000000}" name="%_ _x000a_2014/15" dataDxfId="581"/>
    <tableColumn id="21" xr3:uid="{00000000-0010-0000-0F00-000015000000}" name="Confidence interval_ _x000a_2014/15" dataDxfId="580"/>
    <tableColumn id="22" xr3:uid="{00000000-0010-0000-0F00-000016000000}" name="%_ _x000a_2015/16" dataDxfId="579"/>
    <tableColumn id="23" xr3:uid="{00000000-0010-0000-0F00-000017000000}" name="Confidence interval_ _x000a_2015/16" dataDxfId="578"/>
    <tableColumn id="24" xr3:uid="{00000000-0010-0000-0F00-000018000000}" name="%_ _x000a_2016/17" dataDxfId="577"/>
    <tableColumn id="25" xr3:uid="{00000000-0010-0000-0F00-000019000000}" name="Lower estimate_ _x000a_2016/17" dataDxfId="576"/>
    <tableColumn id="26" xr3:uid="{00000000-0010-0000-0F00-00001A000000}" name="Upper estimate_ _x000a_2016/17" dataDxfId="575"/>
    <tableColumn id="27" xr3:uid="{00000000-0010-0000-0F00-00001B000000}" name="%_ _x000a_2017/18" dataDxfId="574"/>
    <tableColumn id="28" xr3:uid="{00000000-0010-0000-0F00-00001C000000}" name="Lower estimate_ _x000a_2017/18" dataDxfId="573"/>
    <tableColumn id="29" xr3:uid="{00000000-0010-0000-0F00-00001D000000}" name="Upper estimate_ _x000a_2017/18" dataDxfId="572"/>
    <tableColumn id="30" xr3:uid="{00000000-0010-0000-0F00-00001E000000}" name="Sample size_ _x000a_2017/18" dataDxfId="571" dataCellStyle="Comma"/>
    <tableColumn id="31" xr3:uid="{00000000-0010-0000-0F00-00001F000000}" name="%_ _x000a_2018/19" dataDxfId="570"/>
    <tableColumn id="32" xr3:uid="{00000000-0010-0000-0F00-000020000000}" name="Lower estimate_ _x000a_2018/19" dataDxfId="569"/>
    <tableColumn id="33" xr3:uid="{00000000-0010-0000-0F00-000021000000}" name="Upper estimate_ _x000a_2018/19" dataDxfId="568"/>
    <tableColumn id="34" xr3:uid="{00000000-0010-0000-0F00-000022000000}" name="Sample size_ _x000a_2018/19" dataDxfId="567" dataCellStyle="Comma"/>
    <tableColumn id="36" xr3:uid="{00000000-0010-0000-0F00-000024000000}" name="%_ _x000a_2019/20" dataDxfId="566"/>
    <tableColumn id="37" xr3:uid="{00000000-0010-0000-0F00-000025000000}" name="Lower estimate_ _x000a_2019/20" dataDxfId="565"/>
    <tableColumn id="38" xr3:uid="{00000000-0010-0000-0F00-000026000000}" name="Upper estimate_ _x000a_2019/20" dataDxfId="564"/>
    <tableColumn id="39" xr3:uid="{00000000-0010-0000-0F00-000027000000}" name="Sample size_ _x000a_2019/20" dataDxfId="563" dataCellStyle="Comma"/>
  </tableColumns>
  <tableStyleInfo name="Indicator Table"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10000000}" name="English_Heritage_membership" displayName="English_Heritage_membership" ref="A5:Y16" totalsRowShown="0" headerRowDxfId="562" dataDxfId="561">
  <autoFilter ref="A5:Y16" xr:uid="{00000000-0009-0000-0100-000010000000}"/>
  <tableColumns count="25">
    <tableColumn id="23" xr3:uid="{00000000-0010-0000-1000-000017000000}" name="ONS Code" dataDxfId="560"/>
    <tableColumn id="1" xr3:uid="{00000000-0010-0000-1000-000001000000}" name="Number of members (excluding those receiving corporate membership) thousands" dataDxfId="559"/>
    <tableColumn id="2" xr3:uid="{00000000-0010-0000-1000-000002000000}" name="2001/02 [1]" dataDxfId="558" dataCellStyle="Comma"/>
    <tableColumn id="3" xr3:uid="{00000000-0010-0000-1000-000003000000}" name="2002/03" dataDxfId="557" dataCellStyle="Comma"/>
    <tableColumn id="4" xr3:uid="{00000000-0010-0000-1000-000004000000}" name="2003/04" dataDxfId="556" dataCellStyle="Comma"/>
    <tableColumn id="5" xr3:uid="{00000000-0010-0000-1000-000005000000}" name="2004/05" dataDxfId="555" dataCellStyle="Comma"/>
    <tableColumn id="6" xr3:uid="{00000000-0010-0000-1000-000006000000}" name="2005/06" dataDxfId="554" dataCellStyle="Comma"/>
    <tableColumn id="7" xr3:uid="{00000000-0010-0000-1000-000007000000}" name="2006/07 [3]" dataDxfId="553" dataCellStyle="Comma"/>
    <tableColumn id="8" xr3:uid="{00000000-0010-0000-1000-000008000000}" name="2007/08" dataDxfId="552" dataCellStyle="Comma"/>
    <tableColumn id="9" xr3:uid="{00000000-0010-0000-1000-000009000000}" name="2008/09" dataDxfId="551" dataCellStyle="Comma"/>
    <tableColumn id="10" xr3:uid="{00000000-0010-0000-1000-00000A000000}" name="2009/10" dataDxfId="550" dataCellStyle="Comma"/>
    <tableColumn id="11" xr3:uid="{00000000-0010-0000-1000-00000B000000}" name="2010/11" dataDxfId="549" dataCellStyle="Comma"/>
    <tableColumn id="12" xr3:uid="{00000000-0010-0000-1000-00000C000000}" name="2011/12" dataDxfId="548" dataCellStyle="Comma"/>
    <tableColumn id="13" xr3:uid="{00000000-0010-0000-1000-00000D000000}" name="2012/13" dataDxfId="547" dataCellStyle="Comma"/>
    <tableColumn id="14" xr3:uid="{00000000-0010-0000-1000-00000E000000}" name="2013/14" dataDxfId="546" dataCellStyle="Comma"/>
    <tableColumn id="15" xr3:uid="{00000000-0010-0000-1000-00000F000000}" name="2014/15" dataDxfId="545" dataCellStyle="Comma"/>
    <tableColumn id="16" xr3:uid="{00000000-0010-0000-1000-000010000000}" name="2015/16 [2]" dataDxfId="544" dataCellStyle="Comma"/>
    <tableColumn id="17" xr3:uid="{00000000-0010-0000-1000-000011000000}" name="2016/17" dataDxfId="543" dataCellStyle="Comma"/>
    <tableColumn id="18" xr3:uid="{00000000-0010-0000-1000-000012000000}" name="2017/18" dataDxfId="542" dataCellStyle="Comma"/>
    <tableColumn id="19" xr3:uid="{00000000-0010-0000-1000-000013000000}" name="2018/19" dataDxfId="541" dataCellStyle="Comma"/>
    <tableColumn id="24" xr3:uid="{00000000-0010-0000-1000-000018000000}" name="2019/20" dataDxfId="540" dataCellStyle="Comma"/>
    <tableColumn id="25" xr3:uid="{3DA13FD9-1D88-4386-B262-7C5449ADF2B0}" name="2020/21" dataDxfId="539" dataCellStyle="Comma"/>
    <tableColumn id="20" xr3:uid="{00000000-0010-0000-1000-000014000000}" name="% change _x000a_2007/08 to 2020/21" dataDxfId="538">
      <calculatedColumnFormula>(English_Heritage_membership[[#This Row],[2020/21]]-English_Heritage_membership[[#This Row],[2007/08]])/English_Heritage_membership[[#This Row],[2007/08]]</calculatedColumnFormula>
    </tableColumn>
    <tableColumn id="21" xr3:uid="{00000000-0010-0000-1000-000015000000}" name="% change _x000a_2020/20 to 2020/21" dataDxfId="537">
      <calculatedColumnFormula>(English_Heritage_membership[[#This Row],[2020/21]]-English_Heritage_membership[[#This Row],[2019/20]])/English_Heritage_membership[[#This Row],[2019/20]]</calculatedColumnFormula>
    </tableColumn>
    <tableColumn id="22" xr3:uid="{00000000-0010-0000-1000-000016000000}" name="Trend" dataDxfId="536"/>
  </tableColumns>
  <tableStyleInfo name="Indicator Table"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Historic_Houses___Visiting_members" displayName="Historic_Houses___Visiting_members" ref="A41:S51" totalsRowShown="0" headerRowDxfId="535" dataDxfId="534">
  <autoFilter ref="A41:S51" xr:uid="{00000000-0009-0000-0100-000012000000}"/>
  <tableColumns count="19">
    <tableColumn id="17" xr3:uid="{00000000-0010-0000-1100-000011000000}" name="ONS Code" dataDxfId="533"/>
    <tableColumn id="1" xr3:uid="{00000000-0010-0000-1100-000001000000}" name="Historic Houses - Visiting Members" dataDxfId="532"/>
    <tableColumn id="2" xr3:uid="{00000000-0010-0000-1100-000002000000}" name="2007" dataDxfId="531" dataCellStyle="Comma"/>
    <tableColumn id="3" xr3:uid="{00000000-0010-0000-1100-000003000000}" name="2008" dataDxfId="530" dataCellStyle="Comma"/>
    <tableColumn id="4" xr3:uid="{00000000-0010-0000-1100-000004000000}" name="2009" dataDxfId="529" dataCellStyle="Comma"/>
    <tableColumn id="5" xr3:uid="{00000000-0010-0000-1100-000005000000}" name="2010" dataDxfId="528" dataCellStyle="Comma"/>
    <tableColumn id="6" xr3:uid="{00000000-0010-0000-1100-000006000000}" name="2011" dataDxfId="527" dataCellStyle="Comma"/>
    <tableColumn id="7" xr3:uid="{00000000-0010-0000-1100-000007000000}" name="2012" dataDxfId="526" dataCellStyle="Comma"/>
    <tableColumn id="8" xr3:uid="{00000000-0010-0000-1100-000008000000}" name="2013" dataDxfId="525" dataCellStyle="Comma"/>
    <tableColumn id="9" xr3:uid="{00000000-0010-0000-1100-000009000000}" name="2014" dataDxfId="524" dataCellStyle="Comma"/>
    <tableColumn id="10" xr3:uid="{00000000-0010-0000-1100-00000A000000}" name="2015" dataDxfId="523" dataCellStyle="Comma"/>
    <tableColumn id="11" xr3:uid="{00000000-0010-0000-1100-00000B000000}" name="2016" dataDxfId="522" dataCellStyle="Comma"/>
    <tableColumn id="12" xr3:uid="{00000000-0010-0000-1100-00000C000000}" name="2017 [6]" dataDxfId="521" dataCellStyle="Comma"/>
    <tableColumn id="13" xr3:uid="{00000000-0010-0000-1100-00000D000000}" name="2018" dataDxfId="520" dataCellStyle="Comma"/>
    <tableColumn id="18" xr3:uid="{00000000-0010-0000-1100-000012000000}" name="2019" dataDxfId="519" dataCellStyle="Comma"/>
    <tableColumn id="19" xr3:uid="{93E3B1EF-7434-4726-A535-934F94448928}" name="2020" dataDxfId="518" dataCellStyle="Comma"/>
    <tableColumn id="14" xr3:uid="{00000000-0010-0000-1100-00000E000000}" name="% change _x000a_2007 to 2020" dataDxfId="517"/>
    <tableColumn id="15" xr3:uid="{00000000-0010-0000-1100-00000F000000}" name="% change _x000a_2019 to 2020" dataDxfId="516"/>
    <tableColumn id="16" xr3:uid="{00000000-0010-0000-1100-000010000000}" name="Trend" dataDxfId="515"/>
  </tableColumns>
  <tableStyleInfo name="Indicator Table"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2000000}" name="Institute_of_Historic_Building_Conservation_membership" displayName="Institute_of_Historic_Building_Conservation_membership" ref="A58:Z69" totalsRowShown="0" headerRowDxfId="514" dataDxfId="513">
  <autoFilter ref="A58:Z69" xr:uid="{00000000-0009-0000-0100-000014000000}"/>
  <tableColumns count="26">
    <tableColumn id="18" xr3:uid="{00000000-0010-0000-1200-000012000000}" name="ONS Code" dataDxfId="512"/>
    <tableColumn id="1" xr3:uid="{00000000-0010-0000-1200-000001000000}" name="Area" dataDxfId="511"/>
    <tableColumn id="2" xr3:uid="{00000000-0010-0000-1200-000002000000}" name="Affiliate_2016" dataDxfId="510" dataCellStyle="Comma"/>
    <tableColumn id="3" xr3:uid="{00000000-0010-0000-1200-000003000000}" name="Full Member_2016" dataDxfId="509" dataCellStyle="Comma"/>
    <tableColumn id="4" xr3:uid="{00000000-0010-0000-1200-000004000000}" name="Associate_2016" dataDxfId="508" dataCellStyle="Comma"/>
    <tableColumn id="5" xr3:uid="{00000000-0010-0000-1200-000005000000}" name="Total_2016" dataDxfId="507" dataCellStyle="Comma"/>
    <tableColumn id="6" xr3:uid="{00000000-0010-0000-1200-000006000000}" name="Affiliate_2016/17" dataDxfId="506" dataCellStyle="Comma"/>
    <tableColumn id="7" xr3:uid="{00000000-0010-0000-1200-000007000000}" name="Full Member_2016/17" dataDxfId="505" dataCellStyle="Comma"/>
    <tableColumn id="8" xr3:uid="{00000000-0010-0000-1200-000008000000}" name="Associate_2016/17" dataDxfId="504" dataCellStyle="Comma"/>
    <tableColumn id="9" xr3:uid="{00000000-0010-0000-1200-000009000000}" name="Total_2016/17" dataDxfId="503" dataCellStyle="Comma"/>
    <tableColumn id="10" xr3:uid="{00000000-0010-0000-1200-00000A000000}" name="Affiliate_2017/18" dataDxfId="502" dataCellStyle="Comma"/>
    <tableColumn id="11" xr3:uid="{00000000-0010-0000-1200-00000B000000}" name="Full Member_2017/18" dataDxfId="501" dataCellStyle="Comma"/>
    <tableColumn id="12" xr3:uid="{00000000-0010-0000-1200-00000C000000}" name="Associate_2017/18" dataDxfId="500" dataCellStyle="Comma"/>
    <tableColumn id="13" xr3:uid="{00000000-0010-0000-1200-00000D000000}" name="Total_2017/18" dataDxfId="499" dataCellStyle="Comma"/>
    <tableColumn id="14" xr3:uid="{00000000-0010-0000-1200-00000E000000}" name="Affiliate_2018/19" dataDxfId="498" dataCellStyle="Comma"/>
    <tableColumn id="15" xr3:uid="{00000000-0010-0000-1200-00000F000000}" name="Full Member_2018/19" dataDxfId="497" dataCellStyle="Comma"/>
    <tableColumn id="16" xr3:uid="{00000000-0010-0000-1200-000010000000}" name="Associate_2018/19" dataDxfId="496" dataCellStyle="Comma"/>
    <tableColumn id="17" xr3:uid="{00000000-0010-0000-1200-000011000000}" name="Total_2018/19" dataDxfId="495" dataCellStyle="Comma"/>
    <tableColumn id="19" xr3:uid="{00000000-0010-0000-1200-000013000000}" name="Affiliate_2019/20" dataDxfId="494" dataCellStyle="Comma"/>
    <tableColumn id="20" xr3:uid="{00000000-0010-0000-1200-000014000000}" name="Full Member_2019/20" dataDxfId="493" dataCellStyle="Comma"/>
    <tableColumn id="21" xr3:uid="{00000000-0010-0000-1200-000015000000}" name="Associate_2019/20" dataDxfId="492" dataCellStyle="Comma"/>
    <tableColumn id="22" xr3:uid="{00000000-0010-0000-1200-000016000000}" name="Total_2019/20" dataDxfId="491" dataCellStyle="Comma"/>
    <tableColumn id="23" xr3:uid="{22750BBF-4423-43DA-978F-2B8D70B852C4}" name="Affiliate_2020/21" dataDxfId="490"/>
    <tableColumn id="24" xr3:uid="{E2E88984-7DB4-44E3-A6D5-2FC99CBCE987}" name="Full Member_2020/21" dataDxfId="489"/>
    <tableColumn id="25" xr3:uid="{E88AA5DD-6724-49EA-8D94-C4C0B6195795}" name="Associate_2020/21" dataDxfId="488"/>
    <tableColumn id="26" xr3:uid="{F5BF17FE-98A8-4BF2-B90E-55AC7E3C8D72}" name="Total_2020/21" dataDxfId="487"/>
  </tableColumns>
  <tableStyleInfo name="Indicator Table"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3000000}" name="National_Trust_membership" displayName="National_Trust_membership" ref="B23:Y34" totalsRowShown="0" headerRowDxfId="486" dataDxfId="485">
  <autoFilter ref="B23:Y34" xr:uid="{00000000-0009-0000-0100-000015000000}"/>
  <tableColumns count="24">
    <tableColumn id="2" xr3:uid="{00000000-0010-0000-1300-000002000000}" name="National Trust members" dataDxfId="484"/>
    <tableColumn id="3" xr3:uid="{00000000-0010-0000-1300-000003000000}" name="2001/02" dataDxfId="483" dataCellStyle="Comma"/>
    <tableColumn id="4" xr3:uid="{00000000-0010-0000-1300-000004000000}" name="2002/03" dataDxfId="482" dataCellStyle="Comma"/>
    <tableColumn id="5" xr3:uid="{00000000-0010-0000-1300-000005000000}" name="2003/04" dataDxfId="481" dataCellStyle="Comma"/>
    <tableColumn id="6" xr3:uid="{00000000-0010-0000-1300-000006000000}" name="2004/05" dataDxfId="480" dataCellStyle="Comma"/>
    <tableColumn id="7" xr3:uid="{00000000-0010-0000-1300-000007000000}" name="2005/06" dataDxfId="479" dataCellStyle="Comma"/>
    <tableColumn id="8" xr3:uid="{00000000-0010-0000-1300-000008000000}" name="2006/07" dataDxfId="478" dataCellStyle="Comma"/>
    <tableColumn id="9" xr3:uid="{00000000-0010-0000-1300-000009000000}" name="2007/08" dataDxfId="477" dataCellStyle="Comma"/>
    <tableColumn id="10" xr3:uid="{00000000-0010-0000-1300-00000A000000}" name="2008/09" dataDxfId="476" dataCellStyle="Comma"/>
    <tableColumn id="11" xr3:uid="{00000000-0010-0000-1300-00000B000000}" name="2009/10" dataDxfId="475" dataCellStyle="Comma"/>
    <tableColumn id="12" xr3:uid="{00000000-0010-0000-1300-00000C000000}" name="2010/11" dataDxfId="474" dataCellStyle="Comma"/>
    <tableColumn id="13" xr3:uid="{00000000-0010-0000-1300-00000D000000}" name="2011/12" dataDxfId="473" dataCellStyle="Comma"/>
    <tableColumn id="14" xr3:uid="{00000000-0010-0000-1300-00000E000000}" name="2012/13" dataDxfId="472" dataCellStyle="Comma"/>
    <tableColumn id="15" xr3:uid="{00000000-0010-0000-1300-00000F000000}" name="2013/14" dataDxfId="471" dataCellStyle="Comma"/>
    <tableColumn id="16" xr3:uid="{00000000-0010-0000-1300-000010000000}" name="2014/15" dataDxfId="470" dataCellStyle="Comma"/>
    <tableColumn id="17" xr3:uid="{00000000-0010-0000-1300-000011000000}" name="2015/16" dataDxfId="469" dataCellStyle="Comma"/>
    <tableColumn id="18" xr3:uid="{00000000-0010-0000-1300-000012000000}" name="2016/17" dataDxfId="468" dataCellStyle="Comma"/>
    <tableColumn id="19" xr3:uid="{00000000-0010-0000-1300-000013000000}" name="2017/18" dataDxfId="467" dataCellStyle="Comma"/>
    <tableColumn id="20" xr3:uid="{00000000-0010-0000-1300-000014000000}" name="2018/19" dataDxfId="466" dataCellStyle="Comma"/>
    <tableColumn id="24" xr3:uid="{00000000-0010-0000-1300-000018000000}" name="2019/20" dataDxfId="465" dataCellStyle="Comma"/>
    <tableColumn id="1" xr3:uid="{3EA9FBD9-6A30-427D-9104-CFA7B7C56D2E}" name="2020/21" dataDxfId="464" dataCellStyle="Comma"/>
    <tableColumn id="21" xr3:uid="{00000000-0010-0000-1300-000015000000}" name="% change _x000a_2009/10 to 2020/21" dataDxfId="463"/>
    <tableColumn id="22" xr3:uid="{00000000-0010-0000-1300-000016000000}" name="% change _x000a_2020/20 to 2020/21" dataDxfId="462">
      <calculatedColumnFormula>(National_Trust_membership[[#This Row],[2020/21]]-National_Trust_membership[[#This Row],[2019/20]])/National_Trust_membership[[#This Row],[2019/20]]</calculatedColumnFormula>
    </tableColumn>
    <tableColumn id="23" xr3:uid="{00000000-0010-0000-1300-000017000000}" name="Trend" dataDxfId="461"/>
  </tableColumns>
  <tableStyleInfo name="Indicator Table"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4560307F-0ACD-49EF-8221-F42F51F7E6FF}" name="Visitor_Trends" displayName="Visitor_Trends" ref="B6:C40" totalsRowShown="0" headerRowDxfId="1073" dataDxfId="1072">
  <autoFilter ref="B6:C40" xr:uid="{29142359-F3A0-46B6-8CB4-A8420C762127}"/>
  <tableColumns count="2">
    <tableColumn id="1" xr3:uid="{7CF77A1D-0487-4162-AFD2-805992A6E9DE}" name="Year" dataDxfId="1071"/>
    <tableColumn id="2" xr3:uid="{2BB207F4-17E2-4A9B-A5B1-41CCDF7CF42D}" name="No. visits to historic properties, 1989 = 100, England" dataDxfId="1070" dataCellStyle="Comma"/>
  </tableColumns>
  <tableStyleInfo name="Indicator Table"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4000000}" name="Heritage_Open_Days_events" displayName="Heritage_Open_Days_events" ref="A5:AI20" totalsRowShown="0" headerRowDxfId="460" dataDxfId="459">
  <autoFilter ref="A5:AI20" xr:uid="{00000000-0009-0000-0100-000016000000}"/>
  <tableColumns count="35">
    <tableColumn id="33" xr3:uid="{00000000-0010-0000-1400-000021000000}" name="ONS Code" dataDxfId="458"/>
    <tableColumn id="1" xr3:uid="{00000000-0010-0000-1400-000001000000}" name="Country" dataDxfId="457"/>
    <tableColumn id="2" xr3:uid="{00000000-0010-0000-1400-000002000000}" name="Region [1]" dataDxfId="456"/>
    <tableColumn id="3" xr3:uid="{00000000-0010-0000-1400-000003000000}" name="HODs Events by Year" dataDxfId="455"/>
    <tableColumn id="4" xr3:uid="{00000000-0010-0000-1400-000004000000}" name="1994" dataDxfId="454" dataCellStyle="Comma"/>
    <tableColumn id="5" xr3:uid="{00000000-0010-0000-1400-000005000000}" name="1995" dataDxfId="453" dataCellStyle="Comma"/>
    <tableColumn id="6" xr3:uid="{00000000-0010-0000-1400-000006000000}" name="1996" dataDxfId="452" dataCellStyle="Comma"/>
    <tableColumn id="7" xr3:uid="{00000000-0010-0000-1400-000007000000}" name="1997" dataDxfId="451" dataCellStyle="Comma"/>
    <tableColumn id="8" xr3:uid="{00000000-0010-0000-1400-000008000000}" name="1998" dataDxfId="450" dataCellStyle="Comma"/>
    <tableColumn id="9" xr3:uid="{00000000-0010-0000-1400-000009000000}" name="1999" dataDxfId="449" dataCellStyle="Comma"/>
    <tableColumn id="10" xr3:uid="{00000000-0010-0000-1400-00000A000000}" name="2000" dataDxfId="448" dataCellStyle="Comma"/>
    <tableColumn id="11" xr3:uid="{00000000-0010-0000-1400-00000B000000}" name="2001" dataDxfId="447" dataCellStyle="Comma"/>
    <tableColumn id="12" xr3:uid="{00000000-0010-0000-1400-00000C000000}" name="2002" dataDxfId="446" dataCellStyle="Comma"/>
    <tableColumn id="13" xr3:uid="{00000000-0010-0000-1400-00000D000000}" name="2003" dataDxfId="445" dataCellStyle="Comma"/>
    <tableColumn id="14" xr3:uid="{00000000-0010-0000-1400-00000E000000}" name="2004" dataDxfId="444" dataCellStyle="Comma"/>
    <tableColumn id="15" xr3:uid="{00000000-0010-0000-1400-00000F000000}" name="2005" dataDxfId="443" dataCellStyle="Comma"/>
    <tableColumn id="16" xr3:uid="{00000000-0010-0000-1400-000010000000}" name="2006" dataDxfId="442" dataCellStyle="Comma"/>
    <tableColumn id="17" xr3:uid="{00000000-0010-0000-1400-000011000000}" name="2007" dataDxfId="441" dataCellStyle="Comma"/>
    <tableColumn id="18" xr3:uid="{00000000-0010-0000-1400-000012000000}" name="2008" dataDxfId="440" dataCellStyle="Comma"/>
    <tableColumn id="19" xr3:uid="{00000000-0010-0000-1400-000013000000}" name="2009" dataDxfId="439" dataCellStyle="Comma"/>
    <tableColumn id="20" xr3:uid="{00000000-0010-0000-1400-000014000000}" name="2010" dataDxfId="438" dataCellStyle="Comma"/>
    <tableColumn id="21" xr3:uid="{00000000-0010-0000-1400-000015000000}" name="2011" dataDxfId="437" dataCellStyle="Comma"/>
    <tableColumn id="22" xr3:uid="{00000000-0010-0000-1400-000016000000}" name="2012" dataDxfId="436" dataCellStyle="Comma"/>
    <tableColumn id="23" xr3:uid="{00000000-0010-0000-1400-000017000000}" name="2013" dataDxfId="435" dataCellStyle="Comma"/>
    <tableColumn id="24" xr3:uid="{00000000-0010-0000-1400-000018000000}" name="2014" dataDxfId="434" dataCellStyle="Comma"/>
    <tableColumn id="25" xr3:uid="{00000000-0010-0000-1400-000019000000}" name="2015" dataDxfId="433" dataCellStyle="Comma"/>
    <tableColumn id="26" xr3:uid="{00000000-0010-0000-1400-00001A000000}" name="2016" dataDxfId="432" dataCellStyle="Comma"/>
    <tableColumn id="27" xr3:uid="{00000000-0010-0000-1400-00001B000000}" name="2017" dataDxfId="431" dataCellStyle="Comma"/>
    <tableColumn id="28" xr3:uid="{00000000-0010-0000-1400-00001C000000}" name="2018" dataDxfId="430" dataCellStyle="Comma"/>
    <tableColumn id="34" xr3:uid="{00000000-0010-0000-1400-000022000000}" name="2019" dataDxfId="429" dataCellStyle="Comma"/>
    <tableColumn id="35" xr3:uid="{C9C57A1D-7EE7-43E2-ABDF-9492683AF1E9}" name="2020" dataDxfId="428" dataCellStyle="Comma"/>
    <tableColumn id="29" xr3:uid="{00000000-0010-0000-1400-00001D000000}" name="Change _x000a_2008 to 2020" dataDxfId="427" dataCellStyle="Comma">
      <calculatedColumnFormula>Heritage_Open_Days_events[[#This Row],[2020]]-Heritage_Open_Days_events[[#This Row],[2008]]</calculatedColumnFormula>
    </tableColumn>
    <tableColumn id="30" xr3:uid="{00000000-0010-0000-1400-00001E000000}" name="% Change _x000a_2008 to 2020" dataDxfId="426"/>
    <tableColumn id="31" xr3:uid="{00000000-0010-0000-1400-00001F000000}" name="Regional distribution of in-person HOD events in 2020" dataDxfId="425"/>
    <tableColumn id="32" xr3:uid="{00000000-0010-0000-1400-000020000000}" name="Trend" dataDxfId="424"/>
  </tableColumns>
  <tableStyleInfo name="Indicator Table"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5000000}" name="National_Trust_volunteers" displayName="National_Trust_volunteers" ref="A6:W15" totalsRowShown="0" headerRowDxfId="423" dataDxfId="422">
  <autoFilter ref="A6:W15" xr:uid="{00000000-0009-0000-0100-000017000000}"/>
  <tableColumns count="23">
    <tableColumn id="1" xr3:uid="{00000000-0010-0000-1500-000001000000}" name="National Trust Volunteers" dataDxfId="421"/>
    <tableColumn id="2" xr3:uid="{00000000-0010-0000-1500-000002000000}" name="2001/02" dataDxfId="420" dataCellStyle="Comma"/>
    <tableColumn id="3" xr3:uid="{00000000-0010-0000-1500-000003000000}" name="2002/03" dataDxfId="419" dataCellStyle="Comma"/>
    <tableColumn id="4" xr3:uid="{00000000-0010-0000-1500-000004000000}" name="2003/04" dataDxfId="418" dataCellStyle="Comma"/>
    <tableColumn id="5" xr3:uid="{00000000-0010-0000-1500-000005000000}" name="2004/05" dataDxfId="417" dataCellStyle="Comma"/>
    <tableColumn id="6" xr3:uid="{00000000-0010-0000-1500-000006000000}" name="2005/06" dataDxfId="416" dataCellStyle="Comma"/>
    <tableColumn id="7" xr3:uid="{00000000-0010-0000-1500-000007000000}" name="2006/07" dataDxfId="415" dataCellStyle="Comma"/>
    <tableColumn id="8" xr3:uid="{00000000-0010-0000-1500-000008000000}" name="2007/08" dataDxfId="414" dataCellStyle="Comma"/>
    <tableColumn id="9" xr3:uid="{00000000-0010-0000-1500-000009000000}" name="2008/09 [1]" dataDxfId="413" dataCellStyle="Comma"/>
    <tableColumn id="10" xr3:uid="{00000000-0010-0000-1500-00000A000000}" name="2009/10" dataDxfId="412" dataCellStyle="Comma"/>
    <tableColumn id="11" xr3:uid="{00000000-0010-0000-1500-00000B000000}" name="2010/11" dataDxfId="411" dataCellStyle="Comma"/>
    <tableColumn id="12" xr3:uid="{00000000-0010-0000-1500-00000C000000}" name="2011/12" dataDxfId="410" dataCellStyle="Comma"/>
    <tableColumn id="13" xr3:uid="{00000000-0010-0000-1500-00000D000000}" name="2012/13" dataDxfId="409" dataCellStyle="Comma"/>
    <tableColumn id="14" xr3:uid="{00000000-0010-0000-1500-00000E000000}" name="2013/14" dataDxfId="408" dataCellStyle="Comma"/>
    <tableColumn id="15" xr3:uid="{00000000-0010-0000-1500-00000F000000}" name="2014/15" dataDxfId="407" dataCellStyle="Comma"/>
    <tableColumn id="16" xr3:uid="{00000000-0010-0000-1500-000010000000}" name="2015/16 [3]" dataDxfId="406" dataCellStyle="Comma"/>
    <tableColumn id="17" xr3:uid="{00000000-0010-0000-1500-000011000000}" name="2016/17" dataDxfId="405" dataCellStyle="Comma"/>
    <tableColumn id="18" xr3:uid="{00000000-0010-0000-1500-000012000000}" name="2017/18" dataDxfId="404" dataCellStyle="Comma"/>
    <tableColumn id="19" xr3:uid="{00000000-0010-0000-1500-000013000000}" name="2018/19" dataDxfId="403" dataCellStyle="Comma"/>
    <tableColumn id="23" xr3:uid="{00000000-0010-0000-1500-000017000000}" name="2019/20" dataDxfId="402" dataCellStyle="Comma"/>
    <tableColumn id="22" xr3:uid="{31A98274-FBB1-4BF8-B78E-213B81A85E5A}" name="2020/21 [†]" dataDxfId="401" dataCellStyle="Comma"/>
    <tableColumn id="20" xr3:uid="{00000000-0010-0000-1500-000014000000}" name="% Change _x000a_2019/20 to 2020/21" dataDxfId="400"/>
    <tableColumn id="21" xr3:uid="{00000000-0010-0000-1500-000015000000}" name="Trend" dataDxfId="399"/>
  </tableColumns>
  <tableStyleInfo name="Indicator Table"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6000000}" name="English_Heritage_volunteers" displayName="English_Heritage_volunteers" ref="A23:G30" totalsRowShown="0" headerRowDxfId="398" dataDxfId="397">
  <autoFilter ref="A23:G30" xr:uid="{00000000-0009-0000-0100-000018000000}"/>
  <tableColumns count="7">
    <tableColumn id="1" xr3:uid="{00000000-0010-0000-1600-000001000000}" name="English Heritage Volunteers" dataDxfId="396"/>
    <tableColumn id="2" xr3:uid="{00000000-0010-0000-1600-000002000000}" name="2018/19 [5]" dataDxfId="395" dataCellStyle="Comma"/>
    <tableColumn id="5" xr3:uid="{00000000-0010-0000-1600-000005000000}" name="2019/20" dataDxfId="394" dataCellStyle="Comma"/>
    <tableColumn id="6" xr3:uid="{0E1F9DE8-4736-4272-8DEC-47E6365561DC}" name="2020/21" dataDxfId="393" dataCellStyle="Comma"/>
    <tableColumn id="3" xr3:uid="{00000000-0010-0000-1600-000003000000}" name="Change 2019/20 to 2020/21" dataDxfId="392" dataCellStyle="Comma">
      <calculatedColumnFormula>English_Heritage_volunteers[[#This Row],[2020/21]]-English_Heritage_volunteers[[#This Row],[2019/20]]</calculatedColumnFormula>
    </tableColumn>
    <tableColumn id="4" xr3:uid="{00000000-0010-0000-1600-000004000000}" name="% Change 2019/20 to 2020/21" dataDxfId="391">
      <calculatedColumnFormula>English_Heritage_volunteers[[#This Row],[Change 2019/20 to 2020/21]]/English_Heritage_volunteers[[#This Row],[2019/20]]</calculatedColumnFormula>
    </tableColumn>
    <tableColumn id="7" xr3:uid="{FB74FE3B-1A37-4346-AD24-332327FB00BA}" name="Trend" dataDxfId="390"/>
  </tableColumns>
  <tableStyleInfo name="Indicator Table"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7000000}" name="English_Heritage_volunteers___2010__18" displayName="English_Heritage_volunteers___2010__18" ref="A33:I41" totalsRowShown="0" headerRowDxfId="389" dataDxfId="388">
  <autoFilter ref="A33:I41" xr:uid="{00000000-0009-0000-0100-000019000000}"/>
  <tableColumns count="9">
    <tableColumn id="1" xr3:uid="{00000000-0010-0000-1700-000001000000}" name="English Heritage Volunteers 2010-18" dataDxfId="387"/>
    <tableColumn id="2" xr3:uid="{00000000-0010-0000-1700-000002000000}" name="2010/11" dataDxfId="386" dataCellStyle="Comma"/>
    <tableColumn id="3" xr3:uid="{00000000-0010-0000-1700-000003000000}" name="2011/12" dataDxfId="385" dataCellStyle="Comma"/>
    <tableColumn id="4" xr3:uid="{00000000-0010-0000-1700-000004000000}" name="2012/13" dataDxfId="384" dataCellStyle="Comma"/>
    <tableColumn id="5" xr3:uid="{00000000-0010-0000-1700-000005000000}" name="2013/14" dataDxfId="383" dataCellStyle="Comma"/>
    <tableColumn id="6" xr3:uid="{00000000-0010-0000-1700-000006000000}" name="2014/15" dataDxfId="382" dataCellStyle="Comma"/>
    <tableColumn id="7" xr3:uid="{00000000-0010-0000-1700-000007000000}" name="2015/16" dataDxfId="381" dataCellStyle="Comma"/>
    <tableColumn id="8" xr3:uid="{00000000-0010-0000-1700-000008000000}" name="2016/17" dataDxfId="380" dataCellStyle="Comma"/>
    <tableColumn id="9" xr3:uid="{00000000-0010-0000-1700-000009000000}" name="2017/18" dataDxfId="379" dataCellStyle="Comma"/>
  </tableColumns>
  <tableStyleInfo name="Indicator Table"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8000000}" name="Heritage_Open_Day_volunteers" displayName="Heritage_Open_Day_volunteers" ref="A46:I47" totalsRowShown="0" headerRowDxfId="378" dataDxfId="377">
  <autoFilter ref="A46:I47" xr:uid="{00000000-0009-0000-0100-00001B000000}"/>
  <tableColumns count="9">
    <tableColumn id="1" xr3:uid="{00000000-0010-0000-1800-000001000000}" name="Heritage Open Day Volunteers" dataDxfId="376"/>
    <tableColumn id="2" xr3:uid="{00000000-0010-0000-1800-000002000000}" name="2014" dataDxfId="375"/>
    <tableColumn id="3" xr3:uid="{00000000-0010-0000-1800-000003000000}" name="2015" dataDxfId="374"/>
    <tableColumn id="4" xr3:uid="{00000000-0010-0000-1800-000004000000}" name="2016" dataDxfId="373"/>
    <tableColumn id="5" xr3:uid="{00000000-0010-0000-1800-000005000000}" name="2017" dataDxfId="372"/>
    <tableColumn id="6" xr3:uid="{00000000-0010-0000-1800-000006000000}" name="2018" dataDxfId="371"/>
    <tableColumn id="8" xr3:uid="{00000000-0010-0000-1800-000008000000}" name="2019" dataDxfId="370" dataCellStyle="Comma"/>
    <tableColumn id="9" xr3:uid="{88FAB1A5-A207-4880-8E95-55323EF53A4F}" name="2020" dataDxfId="369" dataCellStyle="Comma"/>
    <tableColumn id="7" xr3:uid="{00000000-0010-0000-1800-000007000000}" name="Trend" dataDxfId="368"/>
  </tableColumns>
  <tableStyleInfo name="Indicator Table"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9000000}" name="TPS___Approximate_number_of_historic_environment_volunteers" displayName="TPS___Approximate_number_of_historic_environment_volunteers" ref="A55:B56" totalsRowShown="0" headerRowDxfId="367" dataDxfId="366">
  <autoFilter ref="A55:B56" xr:uid="{00000000-0009-0000-0100-00001E000000}">
    <filterColumn colId="0" hiddenButton="1"/>
    <filterColumn colId="1" hiddenButton="1"/>
  </autoFilter>
  <tableColumns count="2">
    <tableColumn id="1" xr3:uid="{00000000-0010-0000-1900-000001000000}" name="Approximate number of Historic Environment Volunteers [1]" dataDxfId="365"/>
    <tableColumn id="2" xr3:uid="{00000000-0010-0000-1900-000002000000}" name="2015/16" dataDxfId="364" dataCellStyle="Comma"/>
  </tableColumns>
  <tableStyleInfo name="Indicator Table"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A000000}" name="TPS___Adult_heritage_volunteers_by_region" displayName="TPS___Adult_heritage_volunteers_by_region" ref="A71:B81" totalsRowShown="0" headerRowDxfId="363" dataDxfId="362">
  <autoFilter ref="A71:B81" xr:uid="{00000000-0009-0000-0100-00001F000000}"/>
  <tableColumns count="2">
    <tableColumn id="1" xr3:uid="{00000000-0010-0000-1A00-000001000000}" name="Region" dataDxfId="361"/>
    <tableColumn id="2" xr3:uid="{00000000-0010-0000-1A00-000002000000}" name="% of population" dataDxfId="360" dataCellStyle="Comma"/>
  </tableColumns>
  <tableStyleInfo name="Indicator Table"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B000000}" name="TPS___Heritage_volunteer_demographics" displayName="TPS___Heritage_volunteer_demographics" ref="A59:B68" totalsRowShown="0" headerRowDxfId="359" dataDxfId="358">
  <autoFilter ref="A59:B68" xr:uid="{00000000-0009-0000-0100-000020000000}"/>
  <tableColumns count="2">
    <tableColumn id="1" xr3:uid="{00000000-0010-0000-1B00-000001000000}" name="Demographic" dataDxfId="357"/>
    <tableColumn id="2" xr3:uid="{00000000-0010-0000-1B00-000002000000}" name="% of all heritage volunteers " dataDxfId="356" dataCellStyle="Comma"/>
  </tableColumns>
  <tableStyleInfo name="Indicator Table"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1C000000}" name="ACE___Acceditation_by_region" displayName="ACE___Acceditation_by_region" ref="A8:S22" totalsRowShown="0" headerRowDxfId="355" dataDxfId="354">
  <autoFilter ref="A8:S22" xr:uid="{00000000-0009-0000-0100-000021000000}"/>
  <tableColumns count="19">
    <tableColumn id="18" xr3:uid="{00000000-0010-0000-1C00-000012000000}" name="ONS Code" dataDxfId="353" dataCellStyle="Comma"/>
    <tableColumn id="1" xr3:uid="{00000000-0010-0000-1C00-000001000000}" name="Region/Status" dataDxfId="352"/>
    <tableColumn id="2" xr3:uid="{00000000-0010-0000-1C00-000002000000}" name="2006" dataDxfId="351" dataCellStyle="Comma"/>
    <tableColumn id="3" xr3:uid="{00000000-0010-0000-1C00-000003000000}" name="2007" dataDxfId="350" dataCellStyle="Comma"/>
    <tableColumn id="4" xr3:uid="{00000000-0010-0000-1C00-000004000000}" name="2008" dataDxfId="349" dataCellStyle="Comma"/>
    <tableColumn id="5" xr3:uid="{00000000-0010-0000-1C00-000005000000}" name="2009" dataDxfId="348" dataCellStyle="Comma"/>
    <tableColumn id="6" xr3:uid="{00000000-0010-0000-1C00-000006000000}" name="2010" dataDxfId="347" dataCellStyle="Comma"/>
    <tableColumn id="7" xr3:uid="{00000000-0010-0000-1C00-000007000000}" name="2011" dataDxfId="346" dataCellStyle="Comma"/>
    <tableColumn id="8" xr3:uid="{00000000-0010-0000-1C00-000008000000}" name="2012" dataDxfId="345" dataCellStyle="Comma"/>
    <tableColumn id="9" xr3:uid="{00000000-0010-0000-1C00-000009000000}" name="2013" dataDxfId="344" dataCellStyle="Comma"/>
    <tableColumn id="10" xr3:uid="{00000000-0010-0000-1C00-00000A000000}" name="2014" dataDxfId="343" dataCellStyle="Comma"/>
    <tableColumn id="11" xr3:uid="{00000000-0010-0000-1C00-00000B000000}" name="2015" dataDxfId="342" dataCellStyle="Comma"/>
    <tableColumn id="12" xr3:uid="{00000000-0010-0000-1C00-00000C000000}" name="2016" dataDxfId="341" dataCellStyle="Comma"/>
    <tableColumn id="13" xr3:uid="{00000000-0010-0000-1C00-00000D000000}" name="2017" dataDxfId="340" dataCellStyle="Comma"/>
    <tableColumn id="14" xr3:uid="{00000000-0010-0000-1C00-00000E000000}" name="2018" dataDxfId="339" dataCellStyle="Comma"/>
    <tableColumn id="15" xr3:uid="{00000000-0010-0000-1C00-00000F000000}" name="2019" dataDxfId="338" dataCellStyle="Comma"/>
    <tableColumn id="17" xr3:uid="{00000000-0010-0000-1C00-000011000000}" name="2020" dataDxfId="337" dataCellStyle="Comma"/>
    <tableColumn id="19" xr3:uid="{30B15671-F2B1-4E69-B9CB-2028CF924E7A}" name="2021" dataDxfId="336" dataCellStyle="Comma"/>
    <tableColumn id="16" xr3:uid="{00000000-0010-0000-1C00-000010000000}" name="Trend" dataDxfId="335"/>
  </tableColumns>
  <tableStyleInfo name="Indicator Table"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1D000000}" name="ACE___Designated_collections_by_region" displayName="ACE___Designated_collections_by_region" ref="A40:Q50" totalsRowShown="0" headerRowDxfId="334" dataDxfId="333">
  <autoFilter ref="A40:Q50" xr:uid="{00000000-0009-0000-0100-000024000000}"/>
  <tableColumns count="17">
    <tableColumn id="15" xr3:uid="{00000000-0010-0000-1D00-00000F000000}" name="ONS Code" dataDxfId="332"/>
    <tableColumn id="1" xr3:uid="{00000000-0010-0000-1D00-000001000000}" name="Region" dataDxfId="331"/>
    <tableColumn id="2" xr3:uid="{00000000-0010-0000-1D00-000002000000}" name="2006" dataDxfId="330" dataCellStyle="Comma"/>
    <tableColumn id="3" xr3:uid="{00000000-0010-0000-1D00-000003000000}" name="2007" dataDxfId="329" dataCellStyle="Comma"/>
    <tableColumn id="4" xr3:uid="{00000000-0010-0000-1D00-000004000000}" name="2008" dataDxfId="328" dataCellStyle="Comma"/>
    <tableColumn id="5" xr3:uid="{00000000-0010-0000-1D00-000005000000}" name="2009" dataDxfId="327" dataCellStyle="Comma"/>
    <tableColumn id="6" xr3:uid="{00000000-0010-0000-1D00-000006000000}" name="March 2010" dataDxfId="326" dataCellStyle="Comma"/>
    <tableColumn id="7" xr3:uid="{00000000-0010-0000-1D00-000007000000}" name="Feb. 2011" dataDxfId="325" dataCellStyle="Comma"/>
    <tableColumn id="8" xr3:uid="{00000000-0010-0000-1D00-000008000000}" name="July 2012" dataDxfId="324" dataCellStyle="Comma"/>
    <tableColumn id="9" xr3:uid="{00000000-0010-0000-1D00-000009000000}" name="January 2013" dataDxfId="323" dataCellStyle="Comma"/>
    <tableColumn id="10" xr3:uid="{00000000-0010-0000-1D00-00000A000000}" name="July 2013" dataDxfId="322" dataCellStyle="Comma"/>
    <tableColumn id="11" xr3:uid="{00000000-0010-0000-1D00-00000B000000}" name="2014" dataDxfId="321" dataCellStyle="Comma"/>
    <tableColumn id="12" xr3:uid="{00000000-0010-0000-1D00-00000C000000}" name="2016" dataDxfId="320" dataCellStyle="Comma"/>
    <tableColumn id="13" xr3:uid="{00000000-0010-0000-1D00-00000D000000}" name="2017" dataDxfId="319" dataCellStyle="Comma"/>
    <tableColumn id="14" xr3:uid="{00000000-0010-0000-1D00-00000E000000}" name="2018" dataDxfId="318" dataCellStyle="Comma"/>
    <tableColumn id="16" xr3:uid="{00000000-0010-0000-1D00-000010000000}" name="2019" dataDxfId="317" dataCellStyle="Comma"/>
    <tableColumn id="17" xr3:uid="{84D474E0-22B7-4B22-875F-10F16E60F73B}" name="2020" dataDxfId="316" dataCellStyle="Comma"/>
  </tableColumns>
  <tableStyleInfo name="Indicator Table"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64ABEB62-DCE4-4BD0-8D0C-0418B2F855F0}" name="Adult_Participation" displayName="Adult_Participation" ref="A47:Q51" totalsRowShown="0" headerRowDxfId="1069" dataDxfId="1068">
  <autoFilter ref="A47:Q51" xr:uid="{28848C5F-9D08-4CC0-8646-B4FD38296945}"/>
  <tableColumns count="17">
    <tableColumn id="1" xr3:uid="{B8428D51-A940-4389-9DED-4FB957556CCD}" name="Adult Participation in the Historic Environment (% who have participated)" dataDxfId="1067"/>
    <tableColumn id="2" xr3:uid="{4D407145-CF20-4EC0-AE9A-D1B05C164090}" name="2005/06" dataDxfId="1066"/>
    <tableColumn id="3" xr3:uid="{A93F4458-3D96-433D-935C-07EEF32576A4}" name="2006/07" dataDxfId="1065"/>
    <tableColumn id="4" xr3:uid="{0384D959-7BE9-4616-BB42-C88DB51BDF3C}" name="2007/08" dataDxfId="1064"/>
    <tableColumn id="5" xr3:uid="{18849545-8B02-4892-88D8-881150FA20B1}" name="2008/09" dataDxfId="1063"/>
    <tableColumn id="6" xr3:uid="{63A8E7B5-DE50-4E27-BDF8-8FA45B269812}" name="2009/10" dataDxfId="1062"/>
    <tableColumn id="7" xr3:uid="{17883FFA-62CE-4AC1-A4E6-F0591EAAA71C}" name="2010/11" dataDxfId="1061"/>
    <tableColumn id="8" xr3:uid="{DC70C5B4-E078-44F5-ADB8-EDAA1F1137A2}" name="2011/12" dataDxfId="1060"/>
    <tableColumn id="9" xr3:uid="{A65A1443-B878-48DB-9982-8CEDDA0AADE6}" name="2012/13" dataDxfId="1059"/>
    <tableColumn id="10" xr3:uid="{89B30BEC-C4C2-4B7E-9D8C-3EE9C7074259}" name="2013/14" dataDxfId="1058"/>
    <tableColumn id="11" xr3:uid="{BA78C781-2CE4-415D-AB79-0AB99F8F8DE2}" name="2014/15" dataDxfId="1057"/>
    <tableColumn id="12" xr3:uid="{9190D696-F7C8-49D3-A8A4-92C1E3097A0D}" name="2015/16" dataDxfId="1056"/>
    <tableColumn id="13" xr3:uid="{A12250FC-FF1D-4B9B-AC36-E28A9ECE4B29}" name="2016/17" dataDxfId="1055"/>
    <tableColumn id="14" xr3:uid="{34B005C1-D9E2-4E45-B8F8-5C953DCD6381}" name="2017/18" dataDxfId="1054"/>
    <tableColumn id="15" xr3:uid="{883A41CA-DDEB-4A65-928E-569B9C46F556}" name="2018/19" dataDxfId="1053"/>
    <tableColumn id="16" xr3:uid="{91CDED93-CF71-4567-9B7E-17F5AA6341A7}" name="2019/20" dataDxfId="1052"/>
    <tableColumn id="17" xr3:uid="{02725725-A0B6-4A84-87CF-7F66E53F10B1}" name="2020/21" dataDxfId="1051"/>
  </tableColumns>
  <tableStyleInfo name="Indicator Table"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1E000000}" name="ACE___Designation_by_region" displayName="ACE___Designation_by_region" ref="A27:Q37" totalsRowShown="0" headerRowDxfId="315" dataDxfId="314">
  <autoFilter ref="A27:Q37" xr:uid="{00000000-0009-0000-0100-000025000000}"/>
  <tableColumns count="17">
    <tableColumn id="15" xr3:uid="{00000000-0010-0000-1E00-00000F000000}" name="ONS Code" dataDxfId="313"/>
    <tableColumn id="1" xr3:uid="{00000000-0010-0000-1E00-000001000000}" name="Region" dataDxfId="312"/>
    <tableColumn id="2" xr3:uid="{00000000-0010-0000-1E00-000002000000}" name="2006" dataDxfId="311" dataCellStyle="Comma"/>
    <tableColumn id="3" xr3:uid="{00000000-0010-0000-1E00-000003000000}" name="2007" dataDxfId="310" dataCellStyle="Comma"/>
    <tableColumn id="4" xr3:uid="{00000000-0010-0000-1E00-000004000000}" name="2008" dataDxfId="309" dataCellStyle="Comma"/>
    <tableColumn id="5" xr3:uid="{00000000-0010-0000-1E00-000005000000}" name="2009" dataDxfId="308" dataCellStyle="Comma"/>
    <tableColumn id="6" xr3:uid="{00000000-0010-0000-1E00-000006000000}" name="2010" dataDxfId="307" dataCellStyle="Comma"/>
    <tableColumn id="7" xr3:uid="{00000000-0010-0000-1E00-000007000000}" name="2011" dataDxfId="306" dataCellStyle="Comma"/>
    <tableColumn id="8" xr3:uid="{00000000-0010-0000-1E00-000008000000}" name="2012" dataDxfId="305" dataCellStyle="Comma"/>
    <tableColumn id="9" xr3:uid="{00000000-0010-0000-1E00-000009000000}" name="January 2013" dataDxfId="304" dataCellStyle="Comma"/>
    <tableColumn id="10" xr3:uid="{00000000-0010-0000-1E00-00000A000000}" name="July 2013" dataDxfId="303" dataCellStyle="Comma"/>
    <tableColumn id="11" xr3:uid="{00000000-0010-0000-1E00-00000B000000}" name="2014" dataDxfId="302" dataCellStyle="Comma"/>
    <tableColumn id="12" xr3:uid="{00000000-0010-0000-1E00-00000C000000}" name="2016" dataDxfId="301" dataCellStyle="Comma"/>
    <tableColumn id="13" xr3:uid="{00000000-0010-0000-1E00-00000D000000}" name="2017" dataDxfId="300" dataCellStyle="Comma"/>
    <tableColumn id="14" xr3:uid="{00000000-0010-0000-1E00-00000E000000}" name="2018" dataDxfId="299" dataCellStyle="Comma"/>
    <tableColumn id="16" xr3:uid="{00000000-0010-0000-1E00-000010000000}" name="2019" dataDxfId="298" dataCellStyle="Comma"/>
    <tableColumn id="17" xr3:uid="{D60B419B-7409-4915-A399-DE5ADC61942B}" name="2020" dataDxfId="297" dataCellStyle="Comma"/>
  </tableColumns>
  <tableStyleInfo name="Indicator Table"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1F000000}" name="ACE___Renaissance" displayName="ACE___Renaissance" ref="A55:I65" totalsRowShown="0" headerRowDxfId="296" dataDxfId="295">
  <autoFilter ref="A55:I65" xr:uid="{00000000-0009-0000-0100-000026000000}"/>
  <tableColumns count="9">
    <tableColumn id="9" xr3:uid="{00000000-0010-0000-1F00-000009000000}" name="ONS Code" dataDxfId="294"/>
    <tableColumn id="1" xr3:uid="{00000000-0010-0000-1F00-000001000000}" name="Region" dataDxfId="293"/>
    <tableColumn id="2" xr3:uid="{00000000-0010-0000-1F00-000002000000}" name="2005/06" dataDxfId="292" dataCellStyle="Comma"/>
    <tableColumn id="3" xr3:uid="{00000000-0010-0000-1F00-000003000000}" name="2006/07" dataDxfId="291" dataCellStyle="Comma"/>
    <tableColumn id="4" xr3:uid="{00000000-0010-0000-1F00-000004000000}" name="2007/08" dataDxfId="290" dataCellStyle="Comma"/>
    <tableColumn id="5" xr3:uid="{00000000-0010-0000-1F00-000005000000}" name="2008/09" dataDxfId="289" dataCellStyle="Comma"/>
    <tableColumn id="6" xr3:uid="{00000000-0010-0000-1F00-000006000000}" name="2009/10" dataDxfId="288" dataCellStyle="Comma"/>
    <tableColumn id="7" xr3:uid="{00000000-0010-0000-1F00-000007000000}" name="2010/11" dataDxfId="287" dataCellStyle="Comma"/>
    <tableColumn id="8" xr3:uid="{00000000-0010-0000-1F00-000008000000}" name="2011/12" dataDxfId="286" dataCellStyle="Comma"/>
  </tableColumns>
  <tableStyleInfo name="Indicator Table"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0000000}" name="Educational_visits_by_attraction_type" displayName="Educational_visits_by_attraction_type" ref="B8:Y16" totalsRowShown="0" headerRowDxfId="285" dataDxfId="284">
  <autoFilter ref="B8:Y16" xr:uid="{00000000-0009-0000-0100-000027000000}"/>
  <tableColumns count="24">
    <tableColumn id="1" xr3:uid="{00000000-0010-0000-2000-000001000000}" name="…By attraction type" dataDxfId="283"/>
    <tableColumn id="2" xr3:uid="{00000000-0010-0000-2000-000002000000}" name="2001" dataDxfId="282" dataCellStyle="Comma"/>
    <tableColumn id="3" xr3:uid="{00000000-0010-0000-2000-000003000000}" name="2002" dataDxfId="281" dataCellStyle="Comma"/>
    <tableColumn id="4" xr3:uid="{00000000-0010-0000-2000-000004000000}" name="2003" dataDxfId="280" dataCellStyle="Comma"/>
    <tableColumn id="5" xr3:uid="{00000000-0010-0000-2000-000005000000}" name="2004" dataDxfId="279" dataCellStyle="Comma"/>
    <tableColumn id="6" xr3:uid="{00000000-0010-0000-2000-000006000000}" name="2005" dataDxfId="278" dataCellStyle="Comma"/>
    <tableColumn id="7" xr3:uid="{00000000-0010-0000-2000-000007000000}" name="2006" dataDxfId="277" dataCellStyle="Comma"/>
    <tableColumn id="8" xr3:uid="{00000000-0010-0000-2000-000008000000}" name="2007" dataDxfId="276" dataCellStyle="Comma"/>
    <tableColumn id="9" xr3:uid="{00000000-0010-0000-2000-000009000000}" name="2008" dataDxfId="275" dataCellStyle="Comma"/>
    <tableColumn id="10" xr3:uid="{00000000-0010-0000-2000-00000A000000}" name="2009" dataDxfId="274" dataCellStyle="Comma"/>
    <tableColumn id="11" xr3:uid="{00000000-0010-0000-2000-00000B000000}" name="2010" dataDxfId="273" dataCellStyle="Comma"/>
    <tableColumn id="12" xr3:uid="{00000000-0010-0000-2000-00000C000000}" name="2011" dataDxfId="272" dataCellStyle="Comma"/>
    <tableColumn id="13" xr3:uid="{00000000-0010-0000-2000-00000D000000}" name="2012" dataDxfId="271" dataCellStyle="Comma"/>
    <tableColumn id="14" xr3:uid="{00000000-0010-0000-2000-00000E000000}" name="2013" dataDxfId="270" dataCellStyle="Comma"/>
    <tableColumn id="15" xr3:uid="{00000000-0010-0000-2000-00000F000000}" name="2014" dataDxfId="269" dataCellStyle="Comma"/>
    <tableColumn id="16" xr3:uid="{00000000-0010-0000-2000-000010000000}" name="2015" dataDxfId="268" dataCellStyle="Comma"/>
    <tableColumn id="17" xr3:uid="{00000000-0010-0000-2000-000011000000}" name="2016" dataDxfId="267" dataCellStyle="Comma"/>
    <tableColumn id="18" xr3:uid="{00000000-0010-0000-2000-000012000000}" name="2017" dataDxfId="266" dataCellStyle="Comma"/>
    <tableColumn id="19" xr3:uid="{00000000-0010-0000-2000-000013000000}" name="2018" dataDxfId="265" dataCellStyle="Comma"/>
    <tableColumn id="23" xr3:uid="{00000000-0010-0000-2000-000017000000}" name="2019" dataDxfId="264" dataCellStyle="Comma"/>
    <tableColumn id="24" xr3:uid="{D6ADF665-26AC-474E-B3EC-81937C8A92E3}" name="2020" dataDxfId="263" dataCellStyle="Comma"/>
    <tableColumn id="20" xr3:uid="{00000000-0010-0000-2000-000014000000}" name="Number of school visits 2020 [2]" dataDxfId="262" dataCellStyle="Comma"/>
    <tableColumn id="21" xr3:uid="{00000000-0010-0000-2000-000015000000}" name="% change _x000a_2019 to 2020 [3]" dataDxfId="261"/>
    <tableColumn id="22" xr3:uid="{00000000-0010-0000-2000-000016000000}" name="Trend" dataDxfId="260"/>
  </tableColumns>
  <tableStyleInfo name="Indicator Table"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1000000}" name="Educational_visits_by_region" displayName="Educational_visits_by_region" ref="A17:Y27" totalsRowShown="0" headerRowDxfId="259" dataDxfId="258">
  <autoFilter ref="A17:Y27" xr:uid="{00000000-0009-0000-0100-000028000000}"/>
  <tableColumns count="25">
    <tableColumn id="24" xr3:uid="{00000000-0010-0000-2100-000018000000}" name="ONS Code" dataDxfId="257"/>
    <tableColumn id="1" xr3:uid="{00000000-0010-0000-2100-000001000000}" name="…By region" dataDxfId="256"/>
    <tableColumn id="2" xr3:uid="{00000000-0010-0000-2100-000002000000}" name="2001" dataDxfId="255" dataCellStyle="Comma"/>
    <tableColumn id="3" xr3:uid="{00000000-0010-0000-2100-000003000000}" name="2002" dataDxfId="254" dataCellStyle="Comma"/>
    <tableColumn id="4" xr3:uid="{00000000-0010-0000-2100-000004000000}" name="2003" dataDxfId="253" dataCellStyle="Comma"/>
    <tableColumn id="5" xr3:uid="{00000000-0010-0000-2100-000005000000}" name="2004" dataDxfId="252" dataCellStyle="Comma"/>
    <tableColumn id="6" xr3:uid="{00000000-0010-0000-2100-000006000000}" name="2005" dataDxfId="251" dataCellStyle="Comma"/>
    <tableColumn id="7" xr3:uid="{00000000-0010-0000-2100-000007000000}" name="2006" dataDxfId="250" dataCellStyle="Comma"/>
    <tableColumn id="8" xr3:uid="{00000000-0010-0000-2100-000008000000}" name="2007" dataDxfId="249" dataCellStyle="Comma"/>
    <tableColumn id="9" xr3:uid="{00000000-0010-0000-2100-000009000000}" name="2008" dataDxfId="248" dataCellStyle="Comma"/>
    <tableColumn id="10" xr3:uid="{00000000-0010-0000-2100-00000A000000}" name="2009" dataDxfId="247" dataCellStyle="Comma"/>
    <tableColumn id="11" xr3:uid="{00000000-0010-0000-2100-00000B000000}" name="2010" dataDxfId="246" dataCellStyle="Comma"/>
    <tableColumn id="12" xr3:uid="{00000000-0010-0000-2100-00000C000000}" name="2011" dataDxfId="245" dataCellStyle="Comma"/>
    <tableColumn id="13" xr3:uid="{00000000-0010-0000-2100-00000D000000}" name="2012" dataDxfId="244" dataCellStyle="Comma"/>
    <tableColumn id="14" xr3:uid="{00000000-0010-0000-2100-00000E000000}" name="2013" dataDxfId="243" dataCellStyle="Comma"/>
    <tableColumn id="15" xr3:uid="{00000000-0010-0000-2100-00000F000000}" name="2014" dataDxfId="242" dataCellStyle="Comma"/>
    <tableColumn id="16" xr3:uid="{00000000-0010-0000-2100-000010000000}" name="2015" dataDxfId="241" dataCellStyle="Comma"/>
    <tableColumn id="17" xr3:uid="{00000000-0010-0000-2100-000011000000}" name="2016" dataDxfId="240" dataCellStyle="Comma"/>
    <tableColumn id="18" xr3:uid="{00000000-0010-0000-2100-000012000000}" name="2017" dataDxfId="239" dataCellStyle="Comma"/>
    <tableColumn id="19" xr3:uid="{00000000-0010-0000-2100-000013000000}" name="2018" dataDxfId="238" dataCellStyle="Comma"/>
    <tableColumn id="23" xr3:uid="{00000000-0010-0000-2100-000017000000}" name="2019" dataDxfId="237" dataCellStyle="Comma"/>
    <tableColumn id="25" xr3:uid="{8593E1F5-50E0-48B1-BDCA-CBA989DB7547}" name="2020" dataDxfId="236" dataCellStyle="Comma"/>
    <tableColumn id="20" xr3:uid="{00000000-0010-0000-2100-000014000000}" name="Number of school visits 2020 [2]" dataDxfId="235" dataCellStyle="Comma"/>
    <tableColumn id="21" xr3:uid="{00000000-0010-0000-2100-000015000000}" name="% change _x000a_2019 to 2020 [3]" dataDxfId="234"/>
    <tableColumn id="22" xr3:uid="{00000000-0010-0000-2100-000016000000}" name="Trend" dataDxfId="233"/>
  </tableColumns>
  <tableStyleInfo name="Indicator Table"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2000000}" name="Educational_visits_to_English_Heritage_sites" displayName="Educational_visits_to_English_Heritage_sites" ref="A40:Y50" totalsRowShown="0" headerRowDxfId="232" dataDxfId="231">
  <autoFilter ref="A40:Y50" xr:uid="{00000000-0009-0000-0100-000029000000}"/>
  <tableColumns count="25">
    <tableColumn id="24" xr3:uid="{00000000-0010-0000-2200-000018000000}" name="ONS Code" dataDxfId="230"/>
    <tableColumn id="1" xr3:uid="{00000000-0010-0000-2200-000001000000}" name="Number of education visits, by financial year [4]" dataDxfId="229"/>
    <tableColumn id="2" xr3:uid="{00000000-0010-0000-2200-000002000000}" name="2001/02" dataDxfId="228" dataCellStyle="Comma"/>
    <tableColumn id="3" xr3:uid="{00000000-0010-0000-2200-000003000000}" name="2002/03" dataDxfId="227" dataCellStyle="Comma"/>
    <tableColumn id="4" xr3:uid="{00000000-0010-0000-2200-000004000000}" name="2003/04" dataDxfId="226" dataCellStyle="Comma"/>
    <tableColumn id="5" xr3:uid="{00000000-0010-0000-2200-000005000000}" name="2004/05" dataDxfId="225" dataCellStyle="Comma"/>
    <tableColumn id="6" xr3:uid="{00000000-0010-0000-2200-000006000000}" name="2005/06" dataDxfId="224" dataCellStyle="Comma"/>
    <tableColumn id="7" xr3:uid="{00000000-0010-0000-2200-000007000000}" name="2006/07" dataDxfId="223" dataCellStyle="Comma"/>
    <tableColumn id="8" xr3:uid="{00000000-0010-0000-2200-000008000000}" name="2007/08" dataDxfId="222" dataCellStyle="Comma"/>
    <tableColumn id="9" xr3:uid="{00000000-0010-0000-2200-000009000000}" name="2008/09" dataDxfId="221" dataCellStyle="Comma"/>
    <tableColumn id="10" xr3:uid="{00000000-0010-0000-2200-00000A000000}" name="2009/10" dataDxfId="220" dataCellStyle="Comma"/>
    <tableColumn id="11" xr3:uid="{00000000-0010-0000-2200-00000B000000}" name="2010/11" dataDxfId="219" dataCellStyle="Comma"/>
    <tableColumn id="12" xr3:uid="{00000000-0010-0000-2200-00000C000000}" name="2011/12" dataDxfId="218" dataCellStyle="Comma"/>
    <tableColumn id="13" xr3:uid="{00000000-0010-0000-2200-00000D000000}" name="2012/13" dataDxfId="217" dataCellStyle="Comma"/>
    <tableColumn id="14" xr3:uid="{00000000-0010-0000-2200-00000E000000}" name="2013/14" dataDxfId="216" dataCellStyle="Comma"/>
    <tableColumn id="15" xr3:uid="{00000000-0010-0000-2200-00000F000000}" name="2014/15" dataDxfId="215" dataCellStyle="Comma"/>
    <tableColumn id="16" xr3:uid="{00000000-0010-0000-2200-000010000000}" name="2015/16" dataDxfId="214" dataCellStyle="Comma"/>
    <tableColumn id="17" xr3:uid="{00000000-0010-0000-2200-000011000000}" name="2016/17" dataDxfId="213" dataCellStyle="Comma"/>
    <tableColumn id="18" xr3:uid="{00000000-0010-0000-2200-000012000000}" name="2017/18" dataDxfId="212" dataCellStyle="Comma"/>
    <tableColumn id="19" xr3:uid="{00000000-0010-0000-2200-000013000000}" name="2018/19" dataDxfId="211" dataCellStyle="Comma"/>
    <tableColumn id="23" xr3:uid="{00000000-0010-0000-2200-000017000000}" name="2019/20" dataDxfId="210" dataCellStyle="Comma"/>
    <tableColumn id="25" xr3:uid="{71DCEE41-366D-4ED9-9AA7-54BA579DCF98}" name="2020/21" dataDxfId="209" dataCellStyle="Comma"/>
    <tableColumn id="20" xr3:uid="{00000000-0010-0000-2200-000014000000}" name="% change _x000a_2001/02 to 2020/21" dataDxfId="208">
      <calculatedColumnFormula>(Educational_visits_to_English_Heritage_sites[[#This Row],[2020/21]]-Educational_visits_to_English_Heritage_sites[[#This Row],[2001/02]])/Educational_visits_to_English_Heritage_sites[[#This Row],[2001/02]]</calculatedColumnFormula>
    </tableColumn>
    <tableColumn id="21" xr3:uid="{00000000-0010-0000-2200-000015000000}" name="% change _x000a_2019/20 to 2019/20" dataDxfId="207">
      <calculatedColumnFormula>(Educational_visits_to_English_Heritage_sites[[#This Row],[2020/21]]-Educational_visits_to_English_Heritage_sites[[#This Row],[2019/20]])/Educational_visits_to_English_Heritage_sites[[#This Row],[2019/20]]</calculatedColumnFormula>
    </tableColumn>
    <tableColumn id="22" xr3:uid="{00000000-0010-0000-2200-000016000000}" name="Trend" dataDxfId="206"/>
  </tableColumns>
  <tableStyleInfo name="Indicator Table"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3000000}" name="Educational_visits___English_Heritage_Discovery_Visits" displayName="Educational_visits___English_Heritage_Discovery_Visits" ref="A51:Y61" totalsRowShown="0" headerRowDxfId="205" dataDxfId="204">
  <autoFilter ref="A51:Y61" xr:uid="{00000000-0009-0000-0100-00002C000000}"/>
  <tableColumns count="25">
    <tableColumn id="23" xr3:uid="{00000000-0010-0000-2300-000017000000}" name="ONS Code" dataDxfId="203"/>
    <tableColumn id="1" xr3:uid="{00000000-0010-0000-2300-000001000000}" name="Number of Discovery Visits [5]" dataDxfId="202"/>
    <tableColumn id="2" xr3:uid="{00000000-0010-0000-2300-000002000000}" name="2001/02" dataDxfId="201" dataCellStyle="Comma"/>
    <tableColumn id="3" xr3:uid="{00000000-0010-0000-2300-000003000000}" name="2002/03" dataDxfId="200" dataCellStyle="Comma"/>
    <tableColumn id="4" xr3:uid="{00000000-0010-0000-2300-000004000000}" name="2003/04" dataDxfId="199" dataCellStyle="Comma"/>
    <tableColumn id="5" xr3:uid="{00000000-0010-0000-2300-000005000000}" name="2004/05" dataDxfId="198" dataCellStyle="Comma"/>
    <tableColumn id="6" xr3:uid="{00000000-0010-0000-2300-000006000000}" name="2005/06" dataDxfId="197" dataCellStyle="Comma"/>
    <tableColumn id="7" xr3:uid="{00000000-0010-0000-2300-000007000000}" name="2006/07" dataDxfId="196" dataCellStyle="Comma"/>
    <tableColumn id="8" xr3:uid="{00000000-0010-0000-2300-000008000000}" name="2007/08" dataDxfId="195" dataCellStyle="Comma"/>
    <tableColumn id="9" xr3:uid="{00000000-0010-0000-2300-000009000000}" name="2008/09" dataDxfId="194" dataCellStyle="Comma"/>
    <tableColumn id="10" xr3:uid="{00000000-0010-0000-2300-00000A000000}" name="2009/10" dataDxfId="193" dataCellStyle="Comma"/>
    <tableColumn id="11" xr3:uid="{00000000-0010-0000-2300-00000B000000}" name="2010/11" dataDxfId="192" dataCellStyle="Comma"/>
    <tableColumn id="12" xr3:uid="{00000000-0010-0000-2300-00000C000000}" name="2011/12" dataDxfId="191" dataCellStyle="Comma"/>
    <tableColumn id="13" xr3:uid="{00000000-0010-0000-2300-00000D000000}" name="2012/13" dataDxfId="190" dataCellStyle="Comma"/>
    <tableColumn id="14" xr3:uid="{00000000-0010-0000-2300-00000E000000}" name="2013/14" dataDxfId="189" dataCellStyle="Comma"/>
    <tableColumn id="15" xr3:uid="{00000000-0010-0000-2300-00000F000000}" name="2014/15" dataDxfId="188" dataCellStyle="Comma"/>
    <tableColumn id="16" xr3:uid="{00000000-0010-0000-2300-000010000000}" name="2015/16" dataDxfId="187" dataCellStyle="Comma"/>
    <tableColumn id="17" xr3:uid="{00000000-0010-0000-2300-000011000000}" name="2016/17" dataDxfId="186" dataCellStyle="Comma"/>
    <tableColumn id="18" xr3:uid="{00000000-0010-0000-2300-000012000000}" name="2017/18" dataDxfId="185" dataCellStyle="Comma"/>
    <tableColumn id="19" xr3:uid="{00000000-0010-0000-2300-000013000000}" name="2018/19" dataDxfId="184" dataCellStyle="Comma"/>
    <tableColumn id="24" xr3:uid="{00000000-0010-0000-2300-000018000000}" name="2019/20" dataDxfId="183" dataCellStyle="Comma"/>
    <tableColumn id="25" xr3:uid="{81584D61-2301-4165-B303-EE13FABD141C}" name="2020/21" dataDxfId="182" dataCellStyle="Comma"/>
    <tableColumn id="20" xr3:uid="{00000000-0010-0000-2300-000014000000}" name="% change 2008/09 to 2020/21" dataDxfId="181">
      <calculatedColumnFormula>(Educational_visits___English_Heritage_Discovery_Visits[[#This Row],[2020/21]]-Educational_visits___English_Heritage_Discovery_Visits[[#This Row],[2008/09]])/Educational_visits___English_Heritage_Discovery_Visits[[#This Row],[2008/09]]</calculatedColumnFormula>
    </tableColumn>
    <tableColumn id="21" xr3:uid="{00000000-0010-0000-2300-000015000000}" name="% change _x000a_2019/20 to 2020/21" dataDxfId="180">
      <calculatedColumnFormula>(Educational_visits___English_Heritage_Discovery_Visits[[#This Row],[2020/21]]-Educational_visits___English_Heritage_Discovery_Visits[[#This Row],[2019/20]])/Educational_visits___English_Heritage_Discovery_Visits[[#This Row],[2019/20]]</calculatedColumnFormula>
    </tableColumn>
    <tableColumn id="22" xr3:uid="{00000000-0010-0000-2300-000016000000}" name="Trend" dataDxfId="179"/>
  </tableColumns>
  <tableStyleInfo name="Indicator Table"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24000000}" name="Educational_visits_to_National_Trust_sites" displayName="Educational_visits_to_National_Trust_sites" ref="B68:J76" totalsRowShown="0" headerRowDxfId="178" dataDxfId="177">
  <autoFilter ref="B68:J76" xr:uid="{00000000-0009-0000-0100-00002E000000}"/>
  <tableColumns count="9">
    <tableColumn id="1" xr3:uid="{00000000-0010-0000-2400-000001000000}" name="National Trust education visitors" dataDxfId="176"/>
    <tableColumn id="2" xr3:uid="{00000000-0010-0000-2400-000002000000}" name="2001/02" dataDxfId="175" dataCellStyle="Comma"/>
    <tableColumn id="3" xr3:uid="{00000000-0010-0000-2400-000003000000}" name="2002/03" dataDxfId="174" dataCellStyle="Comma"/>
    <tableColumn id="4" xr3:uid="{00000000-0010-0000-2400-000004000000}" name="2003/04" dataDxfId="173" dataCellStyle="Comma"/>
    <tableColumn id="5" xr3:uid="{00000000-0010-0000-2400-000005000000}" name="2004/05" dataDxfId="172" dataCellStyle="Comma"/>
    <tableColumn id="6" xr3:uid="{00000000-0010-0000-2400-000006000000}" name="2005/06" dataDxfId="171" dataCellStyle="Comma"/>
    <tableColumn id="7" xr3:uid="{00000000-0010-0000-2400-000007000000}" name="2006/07" dataDxfId="170" dataCellStyle="Comma"/>
    <tableColumn id="8" xr3:uid="{00000000-0010-0000-2400-000008000000}" name="2007/08" dataDxfId="169" dataCellStyle="Comma"/>
    <tableColumn id="9" xr3:uid="{00000000-0010-0000-2400-000009000000}" name="2008/09" dataDxfId="168" dataCellStyle="Comma"/>
  </tableColumns>
  <tableStyleInfo name="Indicator Table"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25000000}" name="Educational_visits_to_Historic_Houses_properties" displayName="Educational_visits_to_Historic_Houses_properties" ref="A82:R92" totalsRowShown="0" headerRowDxfId="167" dataDxfId="166">
  <autoFilter ref="A82:R92" xr:uid="{00000000-0009-0000-0100-00002F000000}"/>
  <tableColumns count="18">
    <tableColumn id="20" xr3:uid="{00000000-0010-0000-2500-000014000000}" name="ONS Code" dataDxfId="165"/>
    <tableColumn id="1" xr3:uid="{00000000-0010-0000-2500-000001000000}" name="Estimated number of education visits [6]" dataDxfId="164"/>
    <tableColumn id="2" xr3:uid="{00000000-0010-0000-2500-000002000000}" name="2001" dataDxfId="163" dataCellStyle="Comma"/>
    <tableColumn id="3" xr3:uid="{00000000-0010-0000-2500-000003000000}" name="2002" dataDxfId="162" dataCellStyle="Comma"/>
    <tableColumn id="4" xr3:uid="{00000000-0010-0000-2500-000004000000}" name="2003" dataDxfId="161" dataCellStyle="Comma"/>
    <tableColumn id="5" xr3:uid="{00000000-0010-0000-2500-000005000000}" name="2004" dataDxfId="160" dataCellStyle="Comma"/>
    <tableColumn id="6" xr3:uid="{00000000-0010-0000-2500-000006000000}" name="2005" dataDxfId="159" dataCellStyle="Comma"/>
    <tableColumn id="7" xr3:uid="{00000000-0010-0000-2500-000007000000}" name="2006" dataDxfId="158" dataCellStyle="Comma"/>
    <tableColumn id="8" xr3:uid="{00000000-0010-0000-2500-000008000000}" name="2007" dataDxfId="157" dataCellStyle="Comma"/>
    <tableColumn id="9" xr3:uid="{00000000-0010-0000-2500-000009000000}" name="2008" dataDxfId="156" dataCellStyle="Comma"/>
    <tableColumn id="10" xr3:uid="{00000000-0010-0000-2500-00000A000000}" name="2009" dataDxfId="155" dataCellStyle="Comma"/>
    <tableColumn id="11" xr3:uid="{00000000-0010-0000-2500-00000B000000}" name="2010" dataDxfId="154" dataCellStyle="Comma"/>
    <tableColumn id="12" xr3:uid="{00000000-0010-0000-2500-00000C000000}" name="2011" dataDxfId="153" dataCellStyle="Comma"/>
    <tableColumn id="13" xr3:uid="{00000000-0010-0000-2500-00000D000000}" name="2012" dataDxfId="152" dataCellStyle="Comma"/>
    <tableColumn id="14" xr3:uid="{00000000-0010-0000-2500-00000E000000}" name="2013" dataDxfId="151" dataCellStyle="Comma"/>
    <tableColumn id="15" xr3:uid="{00000000-0010-0000-2500-00000F000000}" name="2014" dataDxfId="150" dataCellStyle="Comma"/>
    <tableColumn id="16" xr3:uid="{00000000-0010-0000-2500-000010000000}" name="2015" dataDxfId="149" dataCellStyle="Comma"/>
    <tableColumn id="17" xr3:uid="{00000000-0010-0000-2500-000011000000}" name="2016[7]" dataDxfId="148" dataCellStyle="Comma"/>
  </tableColumns>
  <tableStyleInfo name="Indicator Table" showFirstColumn="0" showLastColumn="0" showRowStripes="1" showColumnStripes="0"/>
</table>
</file>

<file path=xl/tables/table4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8" xr:uid="{00000000-000C-0000-FFFF-FFFF26000000}" name="Historic_Houses_school_programmes" displayName="Historic_Houses_school_programmes" ref="A93:R103" totalsRowShown="0" headerRowDxfId="147" dataDxfId="146">
  <autoFilter ref="A93:R103" xr:uid="{00000000-0009-0000-0100-000030000000}"/>
  <tableColumns count="18">
    <tableColumn id="20" xr3:uid="{00000000-0010-0000-2600-000014000000}" name="ONS Code" dataDxfId="145"/>
    <tableColumn id="1" xr3:uid="{00000000-0010-0000-2600-000001000000}" name="Estimated number of school programmes" dataDxfId="144"/>
    <tableColumn id="2" xr3:uid="{00000000-0010-0000-2600-000002000000}" name="2001" dataDxfId="143" dataCellStyle="Comma"/>
    <tableColumn id="3" xr3:uid="{00000000-0010-0000-2600-000003000000}" name="2002" dataDxfId="142" dataCellStyle="Comma"/>
    <tableColumn id="4" xr3:uid="{00000000-0010-0000-2600-000004000000}" name="2003" dataDxfId="141" dataCellStyle="Comma"/>
    <tableColumn id="5" xr3:uid="{00000000-0010-0000-2600-000005000000}" name="2004" dataDxfId="140" dataCellStyle="Comma"/>
    <tableColumn id="6" xr3:uid="{00000000-0010-0000-2600-000006000000}" name="2005" dataDxfId="139" dataCellStyle="Comma"/>
    <tableColumn id="7" xr3:uid="{00000000-0010-0000-2600-000007000000}" name="2006" dataDxfId="138" dataCellStyle="Comma"/>
    <tableColumn id="8" xr3:uid="{00000000-0010-0000-2600-000008000000}" name="2007" dataDxfId="137" dataCellStyle="Comma"/>
    <tableColumn id="9" xr3:uid="{00000000-0010-0000-2600-000009000000}" name="2008" dataDxfId="136" dataCellStyle="Comma"/>
    <tableColumn id="10" xr3:uid="{00000000-0010-0000-2600-00000A000000}" name="2009" dataDxfId="135" dataCellStyle="Comma"/>
    <tableColumn id="11" xr3:uid="{00000000-0010-0000-2600-00000B000000}" name="2010" dataDxfId="134" dataCellStyle="Comma"/>
    <tableColumn id="12" xr3:uid="{00000000-0010-0000-2600-00000C000000}" name="2011" dataDxfId="133" dataCellStyle="Comma"/>
    <tableColumn id="13" xr3:uid="{00000000-0010-0000-2600-00000D000000}" name="2012" dataDxfId="132" dataCellStyle="Comma"/>
    <tableColumn id="14" xr3:uid="{00000000-0010-0000-2600-00000E000000}" name="2013" dataDxfId="131" dataCellStyle="Comma"/>
    <tableColumn id="15" xr3:uid="{00000000-0010-0000-2600-00000F000000}" name="2014" dataDxfId="130" dataCellStyle="Comma"/>
    <tableColumn id="16" xr3:uid="{00000000-0010-0000-2600-000010000000}" name="2015" dataDxfId="129" dataCellStyle="Comma"/>
    <tableColumn id="17" xr3:uid="{00000000-0010-0000-2600-000011000000}" name="2016" dataDxfId="128" dataCellStyle="Comma"/>
  </tableColumns>
  <tableStyleInfo name="Indicator Table" showFirstColumn="0" showLastColumn="0" showRowStripes="1" showColumnStripes="0"/>
</table>
</file>

<file path=xl/tables/table4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9" xr:uid="{00000000-000C-0000-FFFF-FFFF27000000}" name="History_GCSE_and_A__Level_students_by_academic_year" displayName="History_GCSE_and_A__Level_students_by_academic_year" ref="A6:Y10" totalsRowShown="0" dataDxfId="127">
  <autoFilter ref="A6:Y10" xr:uid="{00000000-0009-0000-0100-000031000000}"/>
  <tableColumns count="25">
    <tableColumn id="1" xr3:uid="{00000000-0010-0000-2700-000001000000}" name="Academic Year ending" dataDxfId="126"/>
    <tableColumn id="2" xr3:uid="{00000000-0010-0000-2700-000002000000}" name="2001" dataDxfId="125"/>
    <tableColumn id="3" xr3:uid="{00000000-0010-0000-2700-000003000000}" name="2002" dataDxfId="124"/>
    <tableColumn id="4" xr3:uid="{00000000-0010-0000-2700-000004000000}" name="2003" dataDxfId="123"/>
    <tableColumn id="5" xr3:uid="{00000000-0010-0000-2700-000005000000}" name="2004" dataDxfId="122"/>
    <tableColumn id="6" xr3:uid="{00000000-0010-0000-2700-000006000000}" name="2005" dataDxfId="121"/>
    <tableColumn id="7" xr3:uid="{00000000-0010-0000-2700-000007000000}" name="2006" dataDxfId="120"/>
    <tableColumn id="8" xr3:uid="{00000000-0010-0000-2700-000008000000}" name="2007" dataDxfId="119"/>
    <tableColumn id="9" xr3:uid="{00000000-0010-0000-2700-000009000000}" name="2008" dataDxfId="118"/>
    <tableColumn id="10" xr3:uid="{00000000-0010-0000-2700-00000A000000}" name="2009" dataDxfId="117"/>
    <tableColumn id="11" xr3:uid="{00000000-0010-0000-2700-00000B000000}" name="2010" dataDxfId="116"/>
    <tableColumn id="12" xr3:uid="{00000000-0010-0000-2700-00000C000000}" name="2011" dataDxfId="115"/>
    <tableColumn id="13" xr3:uid="{00000000-0010-0000-2700-00000D000000}" name="2012" dataDxfId="114"/>
    <tableColumn id="14" xr3:uid="{00000000-0010-0000-2700-00000E000000}" name="2013" dataDxfId="113"/>
    <tableColumn id="15" xr3:uid="{00000000-0010-0000-2700-00000F000000}" name="2014" dataDxfId="112"/>
    <tableColumn id="16" xr3:uid="{00000000-0010-0000-2700-000010000000}" name="2015" dataDxfId="111"/>
    <tableColumn id="17" xr3:uid="{00000000-0010-0000-2700-000011000000}" name="2016" dataDxfId="110"/>
    <tableColumn id="18" xr3:uid="{00000000-0010-0000-2700-000012000000}" name="2017" dataDxfId="109"/>
    <tableColumn id="19" xr3:uid="{00000000-0010-0000-2700-000013000000}" name="2018" dataDxfId="108"/>
    <tableColumn id="21" xr3:uid="{00000000-0010-0000-2700-000015000000}" name="2019 [1]" dataDxfId="107"/>
    <tableColumn id="23" xr3:uid="{16DCB2A3-12C6-41E6-A25B-E9CBF0BC57F9}" name="2020" dataDxfId="106"/>
    <tableColumn id="24" xr3:uid="{5922D7A6-95EC-49BF-9C3D-ACFC2302688A}" name="2021" dataDxfId="105"/>
    <tableColumn id="25" xr3:uid="{E2028040-6827-4684-91E9-3CA5A99117F9}" name="% change_x000a_2020 to 2021" dataDxfId="104">
      <calculatedColumnFormula>(History_GCSE_and_A__Level_students_by_academic_year[[#This Row],[2021]]-History_GCSE_and_A__Level_students_by_academic_year[[#This Row],[2020]])/History_GCSE_and_A__Level_students_by_academic_year[[#This Row],[2020]]</calculatedColumnFormula>
    </tableColumn>
    <tableColumn id="20" xr3:uid="{00000000-0010-0000-2700-000014000000}" name="% change _x000a_2002 to 2021" dataDxfId="103"/>
    <tableColumn id="22" xr3:uid="{00000000-0010-0000-2700-000016000000}" name="Trend" dataDxfId="102"/>
  </tableColumns>
  <tableStyleInfo name="Indicator Table"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B6A97668-44C9-44E3-8449-F7080FAC455D}" name="Child_Participation" displayName="Child_Participation" ref="A52:Q55" totalsRowShown="0" headerRowDxfId="1050" dataDxfId="1049">
  <autoFilter ref="A52:Q55" xr:uid="{1527497F-CA89-4BF0-A313-CCE6C2384A0B}"/>
  <tableColumns count="17">
    <tableColumn id="1" xr3:uid="{3BF1CD7C-9789-480D-A180-621E36BF3793}" name="Child Participation in the Historic Environment (% who have participated)" dataDxfId="1048"/>
    <tableColumn id="2" xr3:uid="{B67CB9F3-4454-4794-BA1F-47D7D389FE43}" name="2005/06" dataDxfId="1047"/>
    <tableColumn id="3" xr3:uid="{952172D0-18AB-4081-8DDC-FD3BBB750363}" name="2006/07" dataDxfId="1046"/>
    <tableColumn id="4" xr3:uid="{63C27A3A-9728-493B-9A35-EA606568CE13}" name="2007/08" dataDxfId="1045"/>
    <tableColumn id="5" xr3:uid="{9E13384B-9C3F-4EF3-9DA9-6D8380D0AEC2}" name="2008/09" dataDxfId="1044"/>
    <tableColumn id="6" xr3:uid="{160E8753-32F4-42EA-B1FC-4321EA433F1B}" name="2009/10" dataDxfId="1043"/>
    <tableColumn id="7" xr3:uid="{98CA305B-F78D-474D-A787-3867816E1EEA}" name="2010/11" dataDxfId="1042"/>
    <tableColumn id="8" xr3:uid="{00C71302-73FF-4628-A872-AE449ABC00DE}" name="2011/12" dataDxfId="1041"/>
    <tableColumn id="9" xr3:uid="{EE4A4BE0-16D3-4C93-B96D-012AADC4D0BD}" name="2012/13" dataDxfId="1040"/>
    <tableColumn id="10" xr3:uid="{B1D75AD3-5B51-472E-9CB9-12EFAD19ADE8}" name="2013/14" dataDxfId="1039"/>
    <tableColumn id="11" xr3:uid="{7B503443-2D41-496F-BDC2-EBDD3B58DB17}" name="2014/15" dataDxfId="1038"/>
    <tableColumn id="12" xr3:uid="{D097722A-1260-4826-B320-B62C31900FFB}" name="2015/16" dataDxfId="1037"/>
    <tableColumn id="13" xr3:uid="{96E8A8BD-6E92-4712-B709-C18E03E159CB}" name="2016/17" dataDxfId="1036"/>
    <tableColumn id="14" xr3:uid="{2B6315E3-D4B3-42DA-A3F5-CEA86B8372A5}" name="2017/18" dataDxfId="1035"/>
    <tableColumn id="15" xr3:uid="{B6ADB16E-1418-4BCE-BF96-30FE8BECEF47}" name="2018/19" dataDxfId="1034"/>
    <tableColumn id="16" xr3:uid="{55924F59-C6D9-4C2A-9416-C8AF60923317}" name="2019/20" dataDxfId="1033"/>
    <tableColumn id="17" xr3:uid="{F377781A-1BEC-4464-B2D2-0AABF2B175DC}" name="2020/21" dataDxfId="1032"/>
  </tableColumns>
  <tableStyleInfo name="Indicator Table" showFirstColumn="0" showLastColumn="0" showRowStripes="1" showColumnStripes="0"/>
</table>
</file>

<file path=xl/tables/table5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1" xr:uid="{00000000-000C-0000-FFFF-FFFF28000000}" name="Students_of_historic_environment_related_topics___percentage_of_total_students" displayName="Students_of_historic_environment_related_topics___percentage_of_total_students" ref="A29:V37" totalsRowShown="0" headerRowDxfId="101" dataDxfId="100">
  <autoFilter ref="A29:V37" xr:uid="{00000000-0009-0000-0100-000033000000}"/>
  <tableColumns count="22">
    <tableColumn id="1" xr3:uid="{00000000-0010-0000-2800-000001000000}" name="Students of historic environment related topics, % of total students enrolled in Higher Education in the UK" dataDxfId="99"/>
    <tableColumn id="2" xr3:uid="{00000000-0010-0000-2800-000002000000}" name="2001" dataDxfId="98"/>
    <tableColumn id="3" xr3:uid="{00000000-0010-0000-2800-000003000000}" name="2002" dataDxfId="97"/>
    <tableColumn id="4" xr3:uid="{00000000-0010-0000-2800-000004000000}" name="2003" dataDxfId="96"/>
    <tableColumn id="5" xr3:uid="{00000000-0010-0000-2800-000005000000}" name="2004" dataDxfId="95"/>
    <tableColumn id="6" xr3:uid="{00000000-0010-0000-2800-000006000000}" name="2005" dataDxfId="94"/>
    <tableColumn id="7" xr3:uid="{00000000-0010-0000-2800-000007000000}" name="2006" dataDxfId="93"/>
    <tableColumn id="8" xr3:uid="{00000000-0010-0000-2800-000008000000}" name="2007" dataDxfId="92"/>
    <tableColumn id="9" xr3:uid="{00000000-0010-0000-2800-000009000000}" name="2008" dataDxfId="91"/>
    <tableColumn id="10" xr3:uid="{00000000-0010-0000-2800-00000A000000}" name="2009" dataDxfId="90"/>
    <tableColumn id="11" xr3:uid="{00000000-0010-0000-2800-00000B000000}" name="2010" dataDxfId="89"/>
    <tableColumn id="12" xr3:uid="{00000000-0010-0000-2800-00000C000000}" name="2011" dataDxfId="88"/>
    <tableColumn id="13" xr3:uid="{00000000-0010-0000-2800-00000D000000}" name="2012" dataDxfId="87"/>
    <tableColumn id="14" xr3:uid="{00000000-0010-0000-2800-00000E000000}" name="2013" dataDxfId="86"/>
    <tableColumn id="15" xr3:uid="{00000000-0010-0000-2800-00000F000000}" name="2014" dataDxfId="85"/>
    <tableColumn id="16" xr3:uid="{00000000-0010-0000-2800-000010000000}" name="2015" dataDxfId="84"/>
    <tableColumn id="17" xr3:uid="{00000000-0010-0000-2800-000011000000}" name="2016" dataDxfId="83"/>
    <tableColumn id="18" xr3:uid="{00000000-0010-0000-2800-000012000000}" name="2017" dataDxfId="82">
      <calculatedColumnFormula>R20/$R$27</calculatedColumnFormula>
    </tableColumn>
    <tableColumn id="19" xr3:uid="{00000000-0010-0000-2800-000013000000}" name="2018" dataDxfId="81">
      <calculatedColumnFormula>S20/S$27</calculatedColumnFormula>
    </tableColumn>
    <tableColumn id="21" xr3:uid="{00000000-0010-0000-2800-000015000000}" name="2019" dataDxfId="80">
      <calculatedColumnFormula>T20/T$27</calculatedColumnFormula>
    </tableColumn>
    <tableColumn id="22" xr3:uid="{698490D1-A339-49D1-9EE0-B8A0D1AFC714}" name="2020 [6]" dataDxfId="79">
      <calculatedColumnFormula>U20/$U$27</calculatedColumnFormula>
    </tableColumn>
    <tableColumn id="20" xr3:uid="{00000000-0010-0000-2800-000014000000}" name="Trend" dataDxfId="78"/>
  </tableColumns>
  <tableStyleInfo name="Indicator Table" showFirstColumn="0" showLastColumn="0" showRowStripes="1" showColumnStripes="0"/>
</table>
</file>

<file path=xl/tables/table5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4" xr:uid="{00000000-000C-0000-FFFF-FFFF29000000}" name="Students_of_historic_environment_related_topics_in_Higher_Education_in_the_UK_by_academic_year" displayName="Students_of_historic_environment_related_topics_in_Higher_Education_in_the_UK_by_academic_year" ref="A19:X27" totalsRowShown="0" headerRowDxfId="77" dataDxfId="76">
  <autoFilter ref="A19:X27" xr:uid="{00000000-0009-0000-0100-000036000000}"/>
  <tableColumns count="24">
    <tableColumn id="1" xr3:uid="{00000000-0010-0000-2900-000001000000}" name="Students of historic environment related topics in Higher Education in the UK, Academic Year ending [2]" dataDxfId="75"/>
    <tableColumn id="2" xr3:uid="{00000000-0010-0000-2900-000002000000}" name="2001" dataDxfId="74" dataCellStyle="Comma"/>
    <tableColumn id="3" xr3:uid="{00000000-0010-0000-2900-000003000000}" name="2002" dataDxfId="73" dataCellStyle="Comma"/>
    <tableColumn id="4" xr3:uid="{00000000-0010-0000-2900-000004000000}" name="2003" dataDxfId="72" dataCellStyle="Comma"/>
    <tableColumn id="5" xr3:uid="{00000000-0010-0000-2900-000005000000}" name="2004" dataDxfId="71" dataCellStyle="Comma"/>
    <tableColumn id="6" xr3:uid="{00000000-0010-0000-2900-000006000000}" name="2005" dataDxfId="70" dataCellStyle="Comma"/>
    <tableColumn id="7" xr3:uid="{00000000-0010-0000-2900-000007000000}" name="2006" dataDxfId="69" dataCellStyle="Comma"/>
    <tableColumn id="8" xr3:uid="{00000000-0010-0000-2900-000008000000}" name="2007" dataDxfId="68" dataCellStyle="Comma"/>
    <tableColumn id="9" xr3:uid="{00000000-0010-0000-2900-000009000000}" name="2008" dataDxfId="67" dataCellStyle="Comma"/>
    <tableColumn id="10" xr3:uid="{00000000-0010-0000-2900-00000A000000}" name="2009" dataDxfId="66" dataCellStyle="Comma"/>
    <tableColumn id="11" xr3:uid="{00000000-0010-0000-2900-00000B000000}" name="2010" dataDxfId="65" dataCellStyle="Comma"/>
    <tableColumn id="12" xr3:uid="{00000000-0010-0000-2900-00000C000000}" name="2011" dataDxfId="64" dataCellStyle="Comma"/>
    <tableColumn id="13" xr3:uid="{00000000-0010-0000-2900-00000D000000}" name="2012" dataDxfId="63" dataCellStyle="Comma"/>
    <tableColumn id="14" xr3:uid="{00000000-0010-0000-2900-00000E000000}" name="2013" dataDxfId="62" dataCellStyle="Comma"/>
    <tableColumn id="15" xr3:uid="{00000000-0010-0000-2900-00000F000000}" name="2014" dataDxfId="61" dataCellStyle="Comma"/>
    <tableColumn id="16" xr3:uid="{00000000-0010-0000-2900-000010000000}" name="2015" dataDxfId="60" dataCellStyle="Comma"/>
    <tableColumn id="17" xr3:uid="{00000000-0010-0000-2900-000011000000}" name="2016" dataDxfId="59" dataCellStyle="Comma"/>
    <tableColumn id="18" xr3:uid="{00000000-0010-0000-2900-000012000000}" name="2017" dataDxfId="58" dataCellStyle="Comma"/>
    <tableColumn id="19" xr3:uid="{00000000-0010-0000-2900-000013000000}" name="2018" dataDxfId="57" dataCellStyle="Comma"/>
    <tableColumn id="23" xr3:uid="{00000000-0010-0000-2900-000017000000}" name="2019" dataDxfId="56" dataCellStyle="Comma"/>
    <tableColumn id="24" xr3:uid="{8FED847B-9D2B-4622-8880-B0ADF03EF2A6}" name="2020 [6]" dataDxfId="55" dataCellStyle="Comma"/>
    <tableColumn id="20" xr3:uid="{00000000-0010-0000-2900-000014000000}" name="% change in number of students _x000a_2003 to 2020" dataDxfId="54">
      <calculatedColumnFormula>(Students_of_historic_environment_related_topics_in_Higher_Education_in_the_UK_by_academic_year[[#This Row],[2020 '[6']]]-Students_of_historic_environment_related_topics_in_Higher_Education_in_the_UK_by_academic_year[[#This Row],[2003]])/Students_of_historic_environment_related_topics_in_Higher_Education_in_the_UK_by_academic_year[[#This Row],[2003]]</calculatedColumnFormula>
    </tableColumn>
    <tableColumn id="21" xr3:uid="{00000000-0010-0000-2900-000015000000}" name="% change in number of students _x000a_2019 to 2020" dataDxfId="53">
      <calculatedColumnFormula>(Students_of_historic_environment_related_topics_in_Higher_Education_in_the_UK_by_academic_year[[#This Row],[2020 '[6']]]-Students_of_historic_environment_related_topics_in_Higher_Education_in_the_UK_by_academic_year[[#This Row],[2019]])/Students_of_historic_environment_related_topics_in_Higher_Education_in_the_UK_by_academic_year[[#This Row],[2019]]</calculatedColumnFormula>
    </tableColumn>
    <tableColumn id="22" xr3:uid="{00000000-0010-0000-2900-000016000000}" name="Trend" dataDxfId="52"/>
  </tableColumns>
  <tableStyleInfo name="Indicator Table" showFirstColumn="0" showLastColumn="0" showRowStripes="1" showColumnStripes="0"/>
</table>
</file>

<file path=xl/tables/table5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5" xr:uid="{00000000-000C-0000-FFFF-FFFF2A000000}" name="Percentage_of_higher_education_students_by_subject_and_country" displayName="Percentage_of_higher_education_students_by_subject_and_country" ref="A47:H55" totalsRowShown="0" headerRowDxfId="51" tableBorderDxfId="50">
  <autoFilter ref="A47:H55" xr:uid="{00000000-0009-0000-0100-000037000000}"/>
  <tableColumns count="8">
    <tableColumn id="1" xr3:uid="{00000000-0010-0000-2A00-000001000000}" name="Subject of study"/>
    <tableColumn id="2" xr3:uid="{00000000-0010-0000-2A00-000002000000}" name="UK " dataDxfId="49" dataCellStyle="Comma"/>
    <tableColumn id="3" xr3:uid="{00000000-0010-0000-2A00-000003000000}" name="Percentage_UK" dataDxfId="48">
      <calculatedColumnFormula>Percentage_of_higher_education_students_by_subject_and_country[[#This Row],[UK ]]/Percentage_of_higher_education_students_by_subject_and_country[[#This Row],[Total]]</calculatedColumnFormula>
    </tableColumn>
    <tableColumn id="4" xr3:uid="{00000000-0010-0000-2A00-000004000000}" name="EU " dataDxfId="47" dataCellStyle="Comma"/>
    <tableColumn id="5" xr3:uid="{00000000-0010-0000-2A00-000005000000}" name="Percentage_EU" dataDxfId="46">
      <calculatedColumnFormula>Percentage_of_higher_education_students_by_subject_and_country[[#This Row],[EU ]]/Percentage_of_higher_education_students_by_subject_and_country[[#This Row],[Total]]</calculatedColumnFormula>
    </tableColumn>
    <tableColumn id="6" xr3:uid="{00000000-0010-0000-2A00-000006000000}" name="Rest of the world" dataDxfId="45" dataCellStyle="Comma"/>
    <tableColumn id="7" xr3:uid="{00000000-0010-0000-2A00-000007000000}" name="Percentage_Rest of the world" dataDxfId="44">
      <calculatedColumnFormula>Percentage_of_higher_education_students_by_subject_and_country[[#This Row],[Rest of the world]]/Percentage_of_higher_education_students_by_subject_and_country[[#This Row],[Total]]</calculatedColumnFormula>
    </tableColumn>
    <tableColumn id="8" xr3:uid="{00000000-0010-0000-2A00-000008000000}" name="Total" dataDxfId="43" dataCellStyle="Comma"/>
  </tableColumns>
  <tableStyleInfo name="Indicator Table" showFirstColumn="0" showLastColumn="0" showRowStripes="1" showColumnStripes="0"/>
</table>
</file>

<file path=xl/tables/table5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6" xr:uid="{00000000-000C-0000-FFFF-FFFF2B000000}" name="Wellbeing_of_historic_environment__adjacent_employees" displayName="Wellbeing_of_historic_environment__adjacent_employees" ref="A6:I17" totalsRowShown="0" headerRowDxfId="42" dataDxfId="41" tableBorderDxfId="40">
  <autoFilter ref="A6:I17" xr:uid="{00000000-0009-0000-0100-000038000000}"/>
  <tableColumns count="9">
    <tableColumn id="1" xr3:uid="{00000000-0010-0000-2B00-000001000000}" name="Standard Occupation Code (SOC) - Unit Group" dataDxfId="39"/>
    <tableColumn id="2" xr3:uid="{00000000-0010-0000-2B00-000002000000}" name="How satisfied are you with your life nowadays? " dataDxfId="38" dataCellStyle="Comma"/>
    <tableColumn id="3" xr3:uid="{00000000-0010-0000-2B00-000003000000}" name="RANK out of 358_Satisfaction" dataDxfId="37" dataCellStyle="Comma"/>
    <tableColumn id="4" xr3:uid="{00000000-0010-0000-2B00-000004000000}" name="To what extent do you feel the things you do in your life are worthwhile? " dataDxfId="36" dataCellStyle="Comma"/>
    <tableColumn id="5" xr3:uid="{00000000-0010-0000-2B00-000005000000}" name="RANK out of 358_Worthwhile" dataDxfId="35" dataCellStyle="Comma"/>
    <tableColumn id="6" xr3:uid="{00000000-0010-0000-2B00-000006000000}" name="How happy did you feel yesterday? " dataDxfId="34" dataCellStyle="Comma"/>
    <tableColumn id="7" xr3:uid="{00000000-0010-0000-2B00-000007000000}" name="RANK out of 358_Happiness" dataDxfId="33" dataCellStyle="Comma"/>
    <tableColumn id="8" xr3:uid="{00000000-0010-0000-2B00-000008000000}" name="How anxious did you feel yesterday?" dataDxfId="32" dataCellStyle="Comma"/>
    <tableColumn id="9" xr3:uid="{00000000-0010-0000-2B00-000009000000}" name="RANK out of 358_Anxiousness" dataDxfId="31" dataCellStyle="Comma"/>
  </tableColumns>
  <tableStyleInfo name="Indicator Table" showFirstColumn="0" showLastColumn="0" showRowStripes="1" showColumnStripes="0"/>
</table>
</file>

<file path=xl/tables/table5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8" xr:uid="{00000000-000C-0000-FFFF-FFFF2C000000}" name="Wellbeing_of_other_occupations" displayName="Wellbeing_of_other_occupations" ref="A20:I31" totalsRowShown="0" headerRowDxfId="30" dataDxfId="29" tableBorderDxfId="28">
  <autoFilter ref="A20:I31" xr:uid="{00000000-0009-0000-0100-00003A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00000000-0010-0000-2C00-000001000000}" name="Other occupations for comparision:" dataDxfId="27"/>
    <tableColumn id="2" xr3:uid="{00000000-0010-0000-2C00-000002000000}" name="How satisfied are you with your life nowadays? " dataDxfId="26" dataCellStyle="Comma"/>
    <tableColumn id="3" xr3:uid="{00000000-0010-0000-2C00-000003000000}" name=" " dataDxfId="25" dataCellStyle="Comma"/>
    <tableColumn id="4" xr3:uid="{00000000-0010-0000-2C00-000004000000}" name="To what extent do you feel the things you do in your life are worthwhile? " dataDxfId="24" dataCellStyle="Comma"/>
    <tableColumn id="5" xr3:uid="{00000000-0010-0000-2C00-000005000000}" name="  " dataDxfId="23" dataCellStyle="Comma"/>
    <tableColumn id="6" xr3:uid="{00000000-0010-0000-2C00-000006000000}" name="How happy did you feel yesterday? " dataDxfId="22" dataCellStyle="Comma"/>
    <tableColumn id="7" xr3:uid="{00000000-0010-0000-2C00-000007000000}" name="   " dataDxfId="21" dataCellStyle="Comma"/>
    <tableColumn id="8" xr3:uid="{00000000-0010-0000-2C00-000008000000}" name="How anxious did you feel yesterday?" dataDxfId="20" dataCellStyle="Comma"/>
    <tableColumn id="9" xr3:uid="{00000000-0010-0000-2C00-000009000000}" name="    " dataDxfId="19"/>
  </tableColumns>
  <tableStyleInfo name="Indicator Table" showFirstColumn="0" showLastColumn="0" showRowStripes="1" showColumnStripes="0"/>
</table>
</file>

<file path=xl/tables/table5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9" xr:uid="{00000000-000C-0000-FFFF-FFFF2D000000}" name="TPS___Happiness_by_participation_in_heritage" displayName="TPS___Happiness_by_participation_in_heritage" ref="A34:C35" totalsRowShown="0" headerRowDxfId="18" dataDxfId="17">
  <autoFilter ref="A34:C35" xr:uid="{00000000-0009-0000-0100-00003B000000}"/>
  <tableColumns count="3">
    <tableColumn id="1" xr3:uid="{00000000-0010-0000-2D00-000001000000}" name="2015/16" dataDxfId="16"/>
    <tableColumn id="2" xr3:uid="{00000000-0010-0000-2D00-000002000000}" name="Among those who had participated in Heritage" dataDxfId="15"/>
    <tableColumn id="3" xr3:uid="{00000000-0010-0000-2D00-000003000000}" name="Among those who had NOT participated in Heritage" dataDxfId="14"/>
  </tableColumns>
  <tableStyleInfo name="Indicator Table" showFirstColumn="0" showLastColumn="0" showRowStripes="1" showColumnStripes="0"/>
</table>
</file>

<file path=xl/tables/table5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0" xr:uid="{00000000-000C-0000-FFFF-FFFF2E000000}" name="TPS___Importance_of_saving_historic_features" displayName="TPS___Importance_of_saving_historic_features" ref="A43:E53" totalsRowShown="0" headerRowDxfId="13" dataDxfId="12">
  <autoFilter ref="A43:E53" xr:uid="{00000000-0009-0000-0100-00003C000000}"/>
  <tableColumns count="5">
    <tableColumn id="1" xr3:uid="{00000000-0010-0000-2E00-000001000000}" name="Region" dataDxfId="11"/>
    <tableColumn id="2" xr3:uid="{00000000-0010-0000-2E00-000002000000}" name="2005/06" dataDxfId="10"/>
    <tableColumn id="3" xr3:uid="{00000000-0010-0000-2E00-000003000000}" name="2006/07" dataDxfId="9"/>
    <tableColumn id="4" xr3:uid="{00000000-0010-0000-2E00-000004000000}" name="2007/08" dataDxfId="8"/>
    <tableColumn id="5" xr3:uid="{00000000-0010-0000-2E00-000005000000}" name="Significant change between 2005/06 and 2007/08" dataDxfId="7"/>
  </tableColumns>
  <tableStyleInfo name="Indicator Table" showFirstColumn="0" showLastColumn="0" showRowStripes="1" showColumnStripes="0"/>
</table>
</file>

<file path=xl/tables/table5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1" xr:uid="{00000000-000C-0000-FFFF-FFFF2F000000}" name="TPS___Interest_in_the_history_of_where_we_live" displayName="TPS___Interest_in_the_history_of_where_we_live" ref="A56:E66" totalsRowShown="0" headerRowDxfId="6" dataDxfId="5">
  <autoFilter ref="A56:E66" xr:uid="{00000000-0009-0000-0100-00003D000000}"/>
  <tableColumns count="5">
    <tableColumn id="1" xr3:uid="{00000000-0010-0000-2F00-000001000000}" name="Region" dataDxfId="4"/>
    <tableColumn id="2" xr3:uid="{00000000-0010-0000-2F00-000002000000}" name="2005/06" dataDxfId="3"/>
    <tableColumn id="3" xr3:uid="{00000000-0010-0000-2F00-000003000000}" name="2006/07" dataDxfId="2"/>
    <tableColumn id="4" xr3:uid="{00000000-0010-0000-2F00-000004000000}" name="2007/08" dataDxfId="1"/>
    <tableColumn id="5" xr3:uid="{00000000-0010-0000-2F00-000005000000}" name="Significant change between 2005/06 and 2007/08" dataDxfId="0"/>
  </tableColumns>
  <tableStyleInfo name="Indicator Table"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B8D5210E-E225-4C57-93FB-BD6F45FBA027}" name="Heritage_Open_Days" displayName="Heritage_Open_Days" ref="A63:D90" totalsRowShown="0" headerRowDxfId="1031" dataDxfId="1030">
  <autoFilter ref="A63:D90" xr:uid="{C0F519E2-EEC5-497E-9C09-92331E04CEEA}"/>
  <tableColumns count="4">
    <tableColumn id="1" xr3:uid="{B47D823B-C523-4D60-9E39-27C1423C69FA}" name="HODs Events by Year" dataDxfId="1029"/>
    <tableColumn id="2" xr3:uid="{4260E052-13ED-422D-B147-626DF3808965}" name="Number of HODs events " dataDxfId="1028" dataCellStyle="Comma"/>
    <tableColumn id="3" xr3:uid="{ACD4EFCD-7421-46A8-9CB8-737D6ACEFA07}" name="Number of HOD Visits" dataDxfId="1027" dataCellStyle="Comma"/>
    <tableColumn id="4" xr3:uid="{737C1C5A-DBBB-48A9-B047-8C323827FCAD}" name="No. of visits per HOD event" dataDxfId="1026" dataCellStyle="Comma"/>
  </tableColumns>
  <tableStyleInfo name="Indicator Table"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A50F175F-E299-4495-9931-559845BE23C2}" name="Memberships" displayName="Memberships" ref="A95:O98" totalsRowShown="0" headerRowDxfId="1025" dataDxfId="1024">
  <autoFilter ref="A95:O98" xr:uid="{3D0D1F2E-0C80-4496-8F4A-2E4343265EEC}"/>
  <tableColumns count="15">
    <tableColumn id="1" xr3:uid="{17BACDF1-5F59-4362-95DE-47DB57BF445A}" name="Numbers" dataDxfId="1023"/>
    <tableColumn id="2" xr3:uid="{55385EBB-9D6F-4288-B727-5899B0AE405C}" name="2007/08" dataDxfId="1022" dataCellStyle="Comma"/>
    <tableColumn id="3" xr3:uid="{54BB0569-361D-40D8-93D0-FA8273722188}" name="2008/09" dataDxfId="1021" dataCellStyle="Comma"/>
    <tableColumn id="4" xr3:uid="{E749A1FC-8506-451B-8C45-ACA5A9A10022}" name="2009/10" dataDxfId="1020" dataCellStyle="Comma"/>
    <tableColumn id="5" xr3:uid="{8980E889-3532-4099-893A-A4D7C4F60304}" name="2010/11" dataDxfId="1019" dataCellStyle="Comma"/>
    <tableColumn id="6" xr3:uid="{8150263B-81FD-456A-B605-7845CCDCFDFE}" name="2011/12" dataDxfId="1018" dataCellStyle="Comma"/>
    <tableColumn id="7" xr3:uid="{99971C15-2CFD-40C6-9F36-08ACA0108E05}" name="2012/13" dataDxfId="1017" dataCellStyle="Comma"/>
    <tableColumn id="8" xr3:uid="{4E252358-B19D-4D18-A018-E0C9D5E109EE}" name="2013/14" dataDxfId="1016" dataCellStyle="Comma"/>
    <tableColumn id="9" xr3:uid="{3D51054F-6FBF-4A99-A793-9B3ABB136DC6}" name="2014/15" dataDxfId="1015" dataCellStyle="Comma"/>
    <tableColumn id="10" xr3:uid="{0176C50F-9F1C-49E5-A9F6-E1DCFDA69513}" name="2015/16" dataDxfId="1014" dataCellStyle="Comma"/>
    <tableColumn id="11" xr3:uid="{DEE19D17-32D2-4BEA-9325-593D1781395F}" name="2016/17" dataDxfId="1013" dataCellStyle="Comma"/>
    <tableColumn id="12" xr3:uid="{642F4650-1D3D-46F4-B15F-2571415EF349}" name="2017/18" dataDxfId="1012" dataCellStyle="Comma"/>
    <tableColumn id="13" xr3:uid="{DD9E1018-A83B-42B8-9646-04A8C372C238}" name="2018/19" dataDxfId="1011" dataCellStyle="Comma"/>
    <tableColumn id="14" xr3:uid="{57DF72D0-872F-4C19-8E1F-193119C11FA3}" name="2019/20" dataDxfId="1010" dataCellStyle="Comma"/>
    <tableColumn id="15" xr3:uid="{B63B8CED-02B6-4A92-BC95-A6BCCE425718}" name="2020/21" dataDxfId="1009" dataCellStyle="Comma"/>
  </tableColumns>
  <tableStyleInfo name="Indicator Table"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FE6AEDA5-8CE6-4029-BAEB-4B3CF7BBA21D}" name="Membership_Trends" displayName="Membership_Trends" ref="A99:O102" totalsRowShown="0" headerRowDxfId="1008" dataDxfId="1007">
  <autoFilter ref="A99:O102" xr:uid="{FFB51693-482D-4E0B-9F0E-F08DA5924B55}"/>
  <tableColumns count="15">
    <tableColumn id="1" xr3:uid="{B72AFC4B-CD27-4DF9-ABA5-9D33CABCAB45}" name="Indexed (2007/09=100%)" dataDxfId="1006"/>
    <tableColumn id="2" xr3:uid="{813F7805-B9EE-4C19-89D1-93EFEB05FA0B}" name="2007/08" dataDxfId="1005"/>
    <tableColumn id="3" xr3:uid="{86EF1D2B-10A6-4F01-9938-A2451E617C85}" name="2008/09" dataDxfId="1004"/>
    <tableColumn id="4" xr3:uid="{C087109E-F459-4F0E-9F9B-099BD44B16EF}" name="2009/10" dataDxfId="1003"/>
    <tableColumn id="5" xr3:uid="{0BB04FA3-71B6-485D-80BA-649A9C609DA5}" name="2010/11" dataDxfId="1002"/>
    <tableColumn id="6" xr3:uid="{D13C3DF2-6378-4109-967D-AF6BD501AB67}" name="2011/12" dataDxfId="1001"/>
    <tableColumn id="7" xr3:uid="{5DED8C31-D073-4767-816F-05AC3DF2E537}" name="2012/13" dataDxfId="1000"/>
    <tableColumn id="8" xr3:uid="{9A712E32-840A-4FCC-B2E6-FBAB7205F1C4}" name="2013/14" dataDxfId="999"/>
    <tableColumn id="9" xr3:uid="{88532B19-8BAE-4B5F-BEA2-643E5D16EDC4}" name="2014/15" dataDxfId="998"/>
    <tableColumn id="10" xr3:uid="{8612C6B7-C161-4542-9B86-76EDC0D33C45}" name="2015/16" dataDxfId="997"/>
    <tableColumn id="11" xr3:uid="{39D92777-84DC-4B3C-B2B5-F87B4CFA954D}" name="2016/17" dataDxfId="996"/>
    <tableColumn id="12" xr3:uid="{32825F58-8DFA-4AEC-BCF3-093C4AB2704B}" name="2017/18" dataDxfId="995">
      <calculatedColumnFormula>L96/$B96</calculatedColumnFormula>
    </tableColumn>
    <tableColumn id="13" xr3:uid="{A01E47F6-7451-41B8-B214-4CEFCDA9C963}" name="2018/19" dataDxfId="994">
      <calculatedColumnFormula>M96/$B96</calculatedColumnFormula>
    </tableColumn>
    <tableColumn id="14" xr3:uid="{D83DB20C-4D10-45AD-B5B3-7CBB98CB4159}" name="2019/20" dataDxfId="993">
      <calculatedColumnFormula>N96/$B96</calculatedColumnFormula>
    </tableColumn>
    <tableColumn id="15" xr3:uid="{9016F4A2-5142-4EB2-999A-F1911C2C3889}" name="2020/21" dataDxfId="992">
      <calculatedColumnFormula>O96/$B96</calculatedColumnFormula>
    </tableColumn>
  </tableColumns>
  <tableStyleInfo name="Indicator Table"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8735E1A4-B89F-4680-8C18-049333D08422}" name="Membership_Growth" displayName="Membership_Growth" ref="A104:B107" totalsRowShown="0" headerRowDxfId="991" dataDxfId="990">
  <autoFilter ref="A104:B107" xr:uid="{68E652B5-249E-4019-855A-3B1BC500DD90}"/>
  <tableColumns count="2">
    <tableColumn id="1" xr3:uid="{29803761-5C96-4BCA-AE93-5A741AF56EB1}" name="Heritage membership growth" dataDxfId="989"/>
    <tableColumn id="2" xr3:uid="{90404B72-6D05-4B41-8472-A2FBB3F2956E}" name="Growth 2007/08 to 2020/21" dataDxfId="988">
      <calculatedColumnFormula>(N96-$B96)/$B96</calculatedColumnFormula>
    </tableColumn>
  </tableColumns>
  <tableStyleInfo name="Indicator Table"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1.bin"/><Relationship Id="rId1" Type="http://schemas.openxmlformats.org/officeDocument/2006/relationships/hyperlink" Target="mailto:Simon.Wilson@HistoricEngland.org.uk" TargetMode="External"/></Relationships>
</file>

<file path=xl/worksheets/_rels/sheet10.xml.rels><?xml version="1.0" encoding="UTF-8" standalone="yes"?>
<Relationships xmlns="http://schemas.openxmlformats.org/package/2006/relationships"><Relationship Id="rId8" Type="http://schemas.openxmlformats.org/officeDocument/2006/relationships/table" Target="../tables/table48.xml"/><Relationship Id="rId3" Type="http://schemas.openxmlformats.org/officeDocument/2006/relationships/table" Target="../tables/table43.xml"/><Relationship Id="rId7" Type="http://schemas.openxmlformats.org/officeDocument/2006/relationships/table" Target="../tables/table47.xml"/><Relationship Id="rId2" Type="http://schemas.openxmlformats.org/officeDocument/2006/relationships/table" Target="../tables/table42.xml"/><Relationship Id="rId1" Type="http://schemas.openxmlformats.org/officeDocument/2006/relationships/printerSettings" Target="../printerSettings/printerSettings8.bin"/><Relationship Id="rId6" Type="http://schemas.openxmlformats.org/officeDocument/2006/relationships/table" Target="../tables/table46.xml"/><Relationship Id="rId5" Type="http://schemas.openxmlformats.org/officeDocument/2006/relationships/table" Target="../tables/table45.xml"/><Relationship Id="rId4" Type="http://schemas.openxmlformats.org/officeDocument/2006/relationships/table" Target="../tables/table44.xml"/></Relationships>
</file>

<file path=xl/worksheets/_rels/sheet11.xml.rels><?xml version="1.0" encoding="UTF-8" standalone="yes"?>
<Relationships xmlns="http://schemas.openxmlformats.org/package/2006/relationships"><Relationship Id="rId3" Type="http://schemas.openxmlformats.org/officeDocument/2006/relationships/table" Target="../tables/table50.xml"/><Relationship Id="rId2" Type="http://schemas.openxmlformats.org/officeDocument/2006/relationships/table" Target="../tables/table49.xml"/><Relationship Id="rId1" Type="http://schemas.openxmlformats.org/officeDocument/2006/relationships/printerSettings" Target="../printerSettings/printerSettings9.bin"/><Relationship Id="rId5" Type="http://schemas.openxmlformats.org/officeDocument/2006/relationships/table" Target="../tables/table52.xml"/><Relationship Id="rId4" Type="http://schemas.openxmlformats.org/officeDocument/2006/relationships/table" Target="../tables/table51.xml"/></Relationships>
</file>

<file path=xl/worksheets/_rels/sheet13.xml.rels><?xml version="1.0" encoding="UTF-8" standalone="yes"?>
<Relationships xmlns="http://schemas.openxmlformats.org/package/2006/relationships"><Relationship Id="rId3" Type="http://schemas.openxmlformats.org/officeDocument/2006/relationships/table" Target="../tables/table55.xml"/><Relationship Id="rId2" Type="http://schemas.openxmlformats.org/officeDocument/2006/relationships/table" Target="../tables/table54.xml"/><Relationship Id="rId1" Type="http://schemas.openxmlformats.org/officeDocument/2006/relationships/table" Target="../tables/table53.xml"/><Relationship Id="rId5" Type="http://schemas.openxmlformats.org/officeDocument/2006/relationships/table" Target="../tables/table57.xml"/><Relationship Id="rId4" Type="http://schemas.openxmlformats.org/officeDocument/2006/relationships/table" Target="../tables/table56.xml"/></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table" Target="../tables/table8.xml"/><Relationship Id="rId3" Type="http://schemas.openxmlformats.org/officeDocument/2006/relationships/table" Target="../tables/table3.xml"/><Relationship Id="rId7" Type="http://schemas.openxmlformats.org/officeDocument/2006/relationships/table" Target="../tables/table7.xml"/><Relationship Id="rId2" Type="http://schemas.openxmlformats.org/officeDocument/2006/relationships/drawing" Target="../drawings/drawing1.xml"/><Relationship Id="rId1" Type="http://schemas.openxmlformats.org/officeDocument/2006/relationships/printerSettings" Target="../printerSettings/printerSettings3.bin"/><Relationship Id="rId6" Type="http://schemas.openxmlformats.org/officeDocument/2006/relationships/table" Target="../tables/table6.xml"/><Relationship Id="rId11" Type="http://schemas.openxmlformats.org/officeDocument/2006/relationships/table" Target="../tables/table11.xml"/><Relationship Id="rId5" Type="http://schemas.openxmlformats.org/officeDocument/2006/relationships/table" Target="../tables/table5.xml"/><Relationship Id="rId10" Type="http://schemas.openxmlformats.org/officeDocument/2006/relationships/table" Target="../tables/table10.xml"/><Relationship Id="rId4" Type="http://schemas.openxmlformats.org/officeDocument/2006/relationships/table" Target="../tables/table4.xml"/><Relationship Id="rId9" Type="http://schemas.openxmlformats.org/officeDocument/2006/relationships/table" Target="../tables/table9.xml"/></Relationships>
</file>

<file path=xl/worksheets/_rels/sheet4.xml.rels><?xml version="1.0" encoding="UTF-8" standalone="yes"?>
<Relationships xmlns="http://schemas.openxmlformats.org/package/2006/relationships"><Relationship Id="rId8" Type="http://schemas.openxmlformats.org/officeDocument/2006/relationships/table" Target="../tables/table18.xml"/><Relationship Id="rId3" Type="http://schemas.openxmlformats.org/officeDocument/2006/relationships/table" Target="../tables/table13.xml"/><Relationship Id="rId7" Type="http://schemas.openxmlformats.org/officeDocument/2006/relationships/table" Target="../tables/table17.xml"/><Relationship Id="rId2" Type="http://schemas.openxmlformats.org/officeDocument/2006/relationships/table" Target="../tables/table12.xml"/><Relationship Id="rId1" Type="http://schemas.openxmlformats.org/officeDocument/2006/relationships/printerSettings" Target="../printerSettings/printerSettings4.bin"/><Relationship Id="rId6" Type="http://schemas.openxmlformats.org/officeDocument/2006/relationships/table" Target="../tables/table16.xml"/><Relationship Id="rId5" Type="http://schemas.openxmlformats.org/officeDocument/2006/relationships/table" Target="../tables/table15.xml"/><Relationship Id="rId4" Type="http://schemas.openxmlformats.org/officeDocument/2006/relationships/table" Target="../tables/table14.xml"/><Relationship Id="rId9" Type="http://schemas.openxmlformats.org/officeDocument/2006/relationships/table" Target="../tables/table19.xml"/></Relationships>
</file>

<file path=xl/worksheets/_rels/sheet5.xml.rels><?xml version="1.0" encoding="UTF-8" standalone="yes"?>
<Relationships xmlns="http://schemas.openxmlformats.org/package/2006/relationships"><Relationship Id="rId3" Type="http://schemas.openxmlformats.org/officeDocument/2006/relationships/table" Target="../tables/table21.xml"/><Relationship Id="rId7" Type="http://schemas.openxmlformats.org/officeDocument/2006/relationships/table" Target="../tables/table25.xml"/><Relationship Id="rId2" Type="http://schemas.openxmlformats.org/officeDocument/2006/relationships/table" Target="../tables/table20.xml"/><Relationship Id="rId1" Type="http://schemas.openxmlformats.org/officeDocument/2006/relationships/printerSettings" Target="../printerSettings/printerSettings5.bin"/><Relationship Id="rId6" Type="http://schemas.openxmlformats.org/officeDocument/2006/relationships/table" Target="../tables/table24.xml"/><Relationship Id="rId5" Type="http://schemas.openxmlformats.org/officeDocument/2006/relationships/table" Target="../tables/table23.xml"/><Relationship Id="rId4" Type="http://schemas.openxmlformats.org/officeDocument/2006/relationships/table" Target="../tables/table22.xml"/></Relationships>
</file>

<file path=xl/worksheets/_rels/sheet6.xml.rels><?xml version="1.0" encoding="UTF-8" standalone="yes"?>
<Relationships xmlns="http://schemas.openxmlformats.org/package/2006/relationships"><Relationship Id="rId3" Type="http://schemas.openxmlformats.org/officeDocument/2006/relationships/table" Target="../tables/table27.xml"/><Relationship Id="rId2" Type="http://schemas.openxmlformats.org/officeDocument/2006/relationships/table" Target="../tables/table26.xml"/><Relationship Id="rId1" Type="http://schemas.openxmlformats.org/officeDocument/2006/relationships/printerSettings" Target="../printerSettings/printerSettings6.bin"/><Relationship Id="rId5" Type="http://schemas.openxmlformats.org/officeDocument/2006/relationships/table" Target="../tables/table29.xml"/><Relationship Id="rId4" Type="http://schemas.openxmlformats.org/officeDocument/2006/relationships/table" Target="../tables/table28.xml"/></Relationships>
</file>

<file path=xl/worksheets/_rels/sheet7.xml.rels><?xml version="1.0" encoding="UTF-8" standalone="yes"?>
<Relationships xmlns="http://schemas.openxmlformats.org/package/2006/relationships"><Relationship Id="rId1" Type="http://schemas.openxmlformats.org/officeDocument/2006/relationships/table" Target="../tables/table30.xml"/></Relationships>
</file>

<file path=xl/worksheets/_rels/sheet8.xml.rels><?xml version="1.0" encoding="UTF-8" standalone="yes"?>
<Relationships xmlns="http://schemas.openxmlformats.org/package/2006/relationships"><Relationship Id="rId8" Type="http://schemas.openxmlformats.org/officeDocument/2006/relationships/table" Target="../tables/table37.xml"/><Relationship Id="rId3" Type="http://schemas.openxmlformats.org/officeDocument/2006/relationships/table" Target="../tables/table32.xml"/><Relationship Id="rId7" Type="http://schemas.openxmlformats.org/officeDocument/2006/relationships/table" Target="../tables/table36.xml"/><Relationship Id="rId2" Type="http://schemas.openxmlformats.org/officeDocument/2006/relationships/table" Target="../tables/table31.xml"/><Relationship Id="rId1" Type="http://schemas.openxmlformats.org/officeDocument/2006/relationships/printerSettings" Target="../printerSettings/printerSettings7.bin"/><Relationship Id="rId6" Type="http://schemas.openxmlformats.org/officeDocument/2006/relationships/table" Target="../tables/table35.xml"/><Relationship Id="rId5" Type="http://schemas.openxmlformats.org/officeDocument/2006/relationships/table" Target="../tables/table34.xml"/><Relationship Id="rId4" Type="http://schemas.openxmlformats.org/officeDocument/2006/relationships/table" Target="../tables/table33.xml"/></Relationships>
</file>

<file path=xl/worksheets/_rels/sheet9.xml.rels><?xml version="1.0" encoding="UTF-8" standalone="yes"?>
<Relationships xmlns="http://schemas.openxmlformats.org/package/2006/relationships"><Relationship Id="rId3" Type="http://schemas.openxmlformats.org/officeDocument/2006/relationships/table" Target="../tables/table40.xml"/><Relationship Id="rId2" Type="http://schemas.openxmlformats.org/officeDocument/2006/relationships/table" Target="../tables/table39.xml"/><Relationship Id="rId1" Type="http://schemas.openxmlformats.org/officeDocument/2006/relationships/table" Target="../tables/table38.xml"/><Relationship Id="rId4" Type="http://schemas.openxmlformats.org/officeDocument/2006/relationships/table" Target="../tables/table4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3">
    <tabColor theme="4" tint="0.39997558519241921"/>
  </sheetPr>
  <dimension ref="A1:N36"/>
  <sheetViews>
    <sheetView showGridLines="0" tabSelected="1" zoomScaleNormal="100" workbookViewId="0"/>
  </sheetViews>
  <sheetFormatPr defaultColWidth="8.85546875" defaultRowHeight="15" x14ac:dyDescent="0.25"/>
  <cols>
    <col min="2" max="2" width="3.140625" customWidth="1"/>
    <col min="3" max="12" width="10.7109375" customWidth="1"/>
    <col min="13" max="13" width="3.140625" customWidth="1"/>
    <col min="14" max="14" width="9.140625" customWidth="1"/>
  </cols>
  <sheetData>
    <row r="1" spans="1:14" ht="15.75" thickBot="1" x14ac:dyDescent="0.3">
      <c r="A1" s="36"/>
      <c r="B1" s="36"/>
    </row>
    <row r="2" spans="1:14" ht="18" customHeight="1" x14ac:dyDescent="0.25">
      <c r="B2" s="37"/>
      <c r="C2" s="38"/>
      <c r="D2" s="38"/>
      <c r="E2" s="38"/>
      <c r="F2" s="38"/>
      <c r="G2" s="38"/>
      <c r="H2" s="38"/>
      <c r="I2" s="38"/>
      <c r="J2" s="38"/>
      <c r="K2" s="38"/>
      <c r="L2" s="38"/>
      <c r="M2" s="39"/>
    </row>
    <row r="3" spans="1:14" s="28" customFormat="1" ht="28.5" x14ac:dyDescent="0.35">
      <c r="B3" s="29"/>
      <c r="C3" s="237" t="s">
        <v>0</v>
      </c>
      <c r="D3" s="237"/>
      <c r="E3" s="237"/>
      <c r="F3" s="237"/>
      <c r="G3" s="237"/>
      <c r="H3" s="237"/>
      <c r="I3" s="237"/>
      <c r="J3" s="237"/>
      <c r="K3" s="237"/>
      <c r="L3" s="237"/>
      <c r="M3" s="40"/>
      <c r="N3"/>
    </row>
    <row r="4" spans="1:14" s="28" customFormat="1" ht="61.5" x14ac:dyDescent="0.35">
      <c r="B4" s="29"/>
      <c r="C4" s="238" t="s">
        <v>1</v>
      </c>
      <c r="D4" s="238"/>
      <c r="E4" s="238"/>
      <c r="F4" s="238"/>
      <c r="G4" s="238"/>
      <c r="H4" s="238"/>
      <c r="I4" s="238"/>
      <c r="J4" s="238"/>
      <c r="K4" s="238"/>
      <c r="L4" s="238"/>
      <c r="M4" s="40"/>
      <c r="N4"/>
    </row>
    <row r="5" spans="1:14" s="28" customFormat="1" ht="4.9000000000000004" customHeight="1" x14ac:dyDescent="0.35">
      <c r="B5" s="29"/>
      <c r="C5" s="112"/>
      <c r="D5" s="112"/>
      <c r="E5" s="112"/>
      <c r="F5" s="112"/>
      <c r="G5" s="112"/>
      <c r="H5" s="112"/>
      <c r="I5" s="112"/>
      <c r="J5" s="112"/>
      <c r="K5" s="112"/>
      <c r="L5" s="49"/>
      <c r="M5" s="40"/>
      <c r="N5"/>
    </row>
    <row r="6" spans="1:14" ht="28.5" customHeight="1" x14ac:dyDescent="0.3">
      <c r="B6" s="41"/>
      <c r="C6" s="239" t="s">
        <v>2</v>
      </c>
      <c r="D6" s="239"/>
      <c r="E6" s="239"/>
      <c r="F6" s="239"/>
      <c r="G6" s="239"/>
      <c r="H6" s="239"/>
      <c r="I6" s="239"/>
      <c r="J6" s="239"/>
      <c r="K6" s="239"/>
      <c r="L6" s="239"/>
      <c r="M6" s="30"/>
    </row>
    <row r="7" spans="1:14" ht="4.9000000000000004" customHeight="1" x14ac:dyDescent="0.25">
      <c r="B7" s="41"/>
      <c r="M7" s="42"/>
    </row>
    <row r="8" spans="1:14" ht="18" customHeight="1" x14ac:dyDescent="0.25">
      <c r="B8" s="41"/>
      <c r="C8" s="6" t="s">
        <v>3</v>
      </c>
      <c r="M8" s="42"/>
    </row>
    <row r="9" spans="1:14" ht="18" customHeight="1" x14ac:dyDescent="0.25">
      <c r="B9" s="41"/>
      <c r="C9" s="43" t="s">
        <v>4</v>
      </c>
      <c r="M9" s="42"/>
    </row>
    <row r="10" spans="1:14" ht="18" customHeight="1" x14ac:dyDescent="0.25">
      <c r="B10" s="41"/>
      <c r="C10" s="43"/>
      <c r="M10" s="42"/>
    </row>
    <row r="11" spans="1:14" ht="18" customHeight="1" x14ac:dyDescent="0.25">
      <c r="B11" s="41"/>
      <c r="C11" s="43" t="s">
        <v>5</v>
      </c>
      <c r="M11" s="42"/>
    </row>
    <row r="12" spans="1:14" ht="18" customHeight="1" x14ac:dyDescent="0.25">
      <c r="B12" s="41"/>
      <c r="C12" s="43"/>
      <c r="M12" s="42"/>
    </row>
    <row r="13" spans="1:14" ht="18" customHeight="1" x14ac:dyDescent="0.25">
      <c r="B13" s="41"/>
      <c r="C13" s="43" t="s">
        <v>6</v>
      </c>
      <c r="M13" s="42"/>
    </row>
    <row r="14" spans="1:14" ht="18" customHeight="1" x14ac:dyDescent="0.25">
      <c r="B14" s="41"/>
      <c r="C14" s="43"/>
      <c r="M14" s="42"/>
    </row>
    <row r="15" spans="1:14" ht="18" customHeight="1" x14ac:dyDescent="0.25">
      <c r="B15" s="41"/>
      <c r="C15" s="43" t="s">
        <v>7</v>
      </c>
      <c r="M15" s="42"/>
    </row>
    <row r="16" spans="1:14" ht="18" customHeight="1" x14ac:dyDescent="0.25">
      <c r="B16" s="41"/>
      <c r="C16" s="43"/>
      <c r="M16" s="42"/>
    </row>
    <row r="17" spans="2:13" ht="18" customHeight="1" x14ac:dyDescent="0.25">
      <c r="B17" s="41"/>
      <c r="C17" s="43" t="s">
        <v>8</v>
      </c>
      <c r="M17" s="42"/>
    </row>
    <row r="18" spans="2:13" ht="18" customHeight="1" x14ac:dyDescent="0.25">
      <c r="B18" s="41"/>
      <c r="C18" s="43"/>
      <c r="M18" s="42"/>
    </row>
    <row r="19" spans="2:13" ht="18" customHeight="1" x14ac:dyDescent="0.25">
      <c r="B19" s="41"/>
      <c r="C19" s="43" t="s">
        <v>9</v>
      </c>
      <c r="M19" s="42"/>
    </row>
    <row r="20" spans="2:13" ht="18" customHeight="1" x14ac:dyDescent="0.25">
      <c r="B20" s="41"/>
      <c r="C20" s="43"/>
      <c r="M20" s="42"/>
    </row>
    <row r="21" spans="2:13" ht="18" customHeight="1" x14ac:dyDescent="0.25">
      <c r="B21" s="41"/>
      <c r="C21" s="43" t="s">
        <v>10</v>
      </c>
      <c r="M21" s="42"/>
    </row>
    <row r="22" spans="2:13" ht="18" customHeight="1" x14ac:dyDescent="0.25">
      <c r="B22" s="41"/>
      <c r="C22" s="43"/>
      <c r="M22" s="42"/>
    </row>
    <row r="23" spans="2:13" ht="18" customHeight="1" x14ac:dyDescent="0.25">
      <c r="B23" s="41"/>
      <c r="C23" s="43" t="s">
        <v>11</v>
      </c>
      <c r="M23" s="42"/>
    </row>
    <row r="24" spans="2:13" ht="18" customHeight="1" x14ac:dyDescent="0.25">
      <c r="B24" s="41"/>
      <c r="C24" s="43"/>
      <c r="M24" s="42"/>
    </row>
    <row r="25" spans="2:13" ht="18" customHeight="1" x14ac:dyDescent="0.25">
      <c r="B25" s="41"/>
      <c r="C25" s="43" t="s">
        <v>12</v>
      </c>
      <c r="M25" s="42"/>
    </row>
    <row r="26" spans="2:13" ht="18" customHeight="1" x14ac:dyDescent="0.25">
      <c r="B26" s="41"/>
      <c r="C26" s="43"/>
      <c r="M26" s="42"/>
    </row>
    <row r="27" spans="2:13" ht="18" customHeight="1" x14ac:dyDescent="0.25">
      <c r="B27" s="41"/>
      <c r="C27" s="43" t="s">
        <v>13</v>
      </c>
      <c r="M27" s="42"/>
    </row>
    <row r="28" spans="2:13" ht="18" customHeight="1" x14ac:dyDescent="0.25">
      <c r="B28" s="41"/>
      <c r="C28" s="43"/>
      <c r="M28" s="42"/>
    </row>
    <row r="29" spans="2:13" ht="18" customHeight="1" x14ac:dyDescent="0.25">
      <c r="B29" s="41"/>
      <c r="C29" s="43" t="s">
        <v>14</v>
      </c>
      <c r="M29" s="42"/>
    </row>
    <row r="30" spans="2:13" ht="18" customHeight="1" x14ac:dyDescent="0.25">
      <c r="B30" s="41"/>
      <c r="C30" s="43"/>
      <c r="M30" s="42"/>
    </row>
    <row r="31" spans="2:13" ht="18" customHeight="1" x14ac:dyDescent="0.25">
      <c r="B31" s="41"/>
      <c r="C31" s="43" t="s">
        <v>15</v>
      </c>
      <c r="M31" s="42"/>
    </row>
    <row r="32" spans="2:13" ht="18" customHeight="1" x14ac:dyDescent="0.25">
      <c r="B32" s="41"/>
      <c r="C32" s="43"/>
      <c r="M32" s="42"/>
    </row>
    <row r="33" spans="2:13" ht="18" customHeight="1" x14ac:dyDescent="0.25">
      <c r="B33" s="41"/>
      <c r="C33" s="6" t="s">
        <v>16</v>
      </c>
      <c r="D33" s="44" t="s">
        <v>17</v>
      </c>
      <c r="M33" s="42"/>
    </row>
    <row r="34" spans="2:13" x14ac:dyDescent="0.25">
      <c r="B34" s="41"/>
      <c r="C34" s="6" t="s">
        <v>18</v>
      </c>
      <c r="D34" s="46">
        <v>44553</v>
      </c>
      <c r="M34" s="42"/>
    </row>
    <row r="35" spans="2:13" x14ac:dyDescent="0.25">
      <c r="B35" s="41"/>
      <c r="C35" t="s">
        <v>19</v>
      </c>
      <c r="M35" s="42"/>
    </row>
    <row r="36" spans="2:13" ht="15.75" thickBot="1" x14ac:dyDescent="0.3">
      <c r="B36" s="45"/>
      <c r="C36" s="47"/>
      <c r="D36" s="47"/>
      <c r="E36" s="47"/>
      <c r="F36" s="47"/>
      <c r="G36" s="47"/>
      <c r="H36" s="47"/>
      <c r="I36" s="47"/>
      <c r="J36" s="47"/>
      <c r="K36" s="47"/>
      <c r="L36" s="47"/>
      <c r="M36" s="48"/>
    </row>
  </sheetData>
  <mergeCells count="3">
    <mergeCell ref="C3:L3"/>
    <mergeCell ref="C4:L4"/>
    <mergeCell ref="C6:L6"/>
  </mergeCells>
  <hyperlinks>
    <hyperlink ref="D33" r:id="rId1" xr:uid="{00000000-0004-0000-0000-000000000000}"/>
    <hyperlink ref="C9" location="'Tables'!A1" display="1. Tables" xr:uid="{0FF623AD-C0E0-4764-A38A-29A35C17BFBF}"/>
    <hyperlink ref="C11" location="'Summary'!A1" display="2. Summary" xr:uid="{E6D91535-13B9-460D-93E2-E5D633E02C4E}"/>
    <hyperlink ref="C13" location="'Visits'!A1" display="3. Visits" xr:uid="{9724C3A8-C252-4662-9DD0-67F4F50272C5}"/>
    <hyperlink ref="C15" location="'Participation'!A1" display="4. Participation" xr:uid="{2223114F-0612-4700-99D2-2D18A8982181}"/>
    <hyperlink ref="C17" location="'Membership'!A1" display="5. Membership" xr:uid="{D7EDBD6F-E48B-4A5E-B7F7-42794FF5438E}"/>
    <hyperlink ref="C19" location="'Heritage Open Days'!A1" display="6. Heritage Open Days" xr:uid="{318E2D45-E285-47EC-BE32-C2F06B7D892B}"/>
    <hyperlink ref="C21" location="'Volunteering'!A1" display="7. Volunteering" xr:uid="{AFDE3869-9282-4719-81EB-3E5DB309844B}"/>
    <hyperlink ref="C23" location="'Museums and Galleries'!A1" display="8. Museums and Galleries" xr:uid="{5E428210-336B-4E56-88E5-2BDD3ED33AB7}"/>
    <hyperlink ref="C25" location="'Educational Visits'!A1" display="9. Educational Visits" xr:uid="{1C1A338F-7C18-4E36-8293-70F7B293C523}"/>
    <hyperlink ref="C27" location="'Education'!A1" display="10. Education" xr:uid="{D4AF8269-2A2F-491F-87B8-DE2C1E7F3893}"/>
    <hyperlink ref="C29" location="'Social Media'!A1" display="11. Social Media" xr:uid="{9F894ED7-0D16-4B36-AA44-14918A26BCFE}"/>
    <hyperlink ref="C31" location="'Wellbeing'!A1" display="12. Wellbeing" xr:uid="{18FDA0D1-F2BD-4FFE-8C28-96D901673AA3}"/>
  </hyperlinks>
  <pageMargins left="0.7" right="0.7" top="0.75" bottom="0.75" header="0.3" footer="0.3"/>
  <pageSetup paperSize="9" orientation="portrait" r:id="rId2"/>
  <tableParts count="1">
    <tablePart r:id="rId3"/>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7"/>
  <dimension ref="A1:AK107"/>
  <sheetViews>
    <sheetView showGridLines="0" topLeftCell="B1" zoomScaleNormal="100" workbookViewId="0">
      <selection activeCell="B1" sqref="B1"/>
    </sheetView>
  </sheetViews>
  <sheetFormatPr defaultRowHeight="15" outlineLevelCol="1" x14ac:dyDescent="0.25"/>
  <cols>
    <col min="1" max="1" width="12.28515625" hidden="1" customWidth="1" outlineLevel="1"/>
    <col min="2" max="2" width="28.28515625" customWidth="1" collapsed="1"/>
    <col min="3" max="22" width="12.85546875" customWidth="1"/>
    <col min="23" max="25" width="20" customWidth="1"/>
  </cols>
  <sheetData>
    <row r="1" spans="1:30" x14ac:dyDescent="0.25">
      <c r="A1" s="2"/>
      <c r="B1" s="61" t="s">
        <v>20</v>
      </c>
      <c r="C1" s="51"/>
      <c r="D1" s="51"/>
      <c r="E1" s="51"/>
      <c r="F1" s="51"/>
      <c r="G1" s="51"/>
      <c r="H1" s="51"/>
      <c r="I1" s="51"/>
      <c r="J1" s="51"/>
      <c r="K1" s="51"/>
      <c r="L1" s="51"/>
      <c r="M1" s="51"/>
      <c r="N1" s="51"/>
      <c r="O1" s="51"/>
      <c r="P1" s="51"/>
      <c r="Q1" s="51"/>
      <c r="R1" s="51"/>
      <c r="S1" s="51"/>
      <c r="T1" s="51"/>
      <c r="U1" s="51"/>
      <c r="V1" s="51"/>
      <c r="W1" s="51"/>
      <c r="X1" s="51"/>
      <c r="Y1" s="51"/>
      <c r="Z1" s="51"/>
      <c r="AA1" s="51"/>
    </row>
    <row r="2" spans="1:30" s="23" customFormat="1" ht="31.5" x14ac:dyDescent="0.5">
      <c r="A2" s="62"/>
      <c r="B2" s="62" t="s">
        <v>596</v>
      </c>
      <c r="C2" s="62"/>
      <c r="D2" s="62"/>
      <c r="E2" s="62"/>
      <c r="F2" s="62"/>
      <c r="G2" s="62"/>
      <c r="H2" s="62"/>
      <c r="I2" s="62"/>
      <c r="J2" s="62"/>
      <c r="K2" s="62"/>
      <c r="L2" s="62"/>
      <c r="M2" s="62"/>
      <c r="N2" s="62"/>
      <c r="O2" s="62"/>
      <c r="P2" s="62"/>
      <c r="Q2" s="62"/>
      <c r="R2" s="62"/>
      <c r="S2" s="62"/>
      <c r="T2" s="62"/>
      <c r="U2" s="62"/>
      <c r="V2" s="120"/>
      <c r="W2" s="120"/>
      <c r="X2" s="120"/>
      <c r="Y2" s="120"/>
      <c r="Z2" s="62"/>
      <c r="AA2" s="62"/>
    </row>
    <row r="3" spans="1:30" ht="30" customHeight="1" x14ac:dyDescent="0.25">
      <c r="A3" s="51"/>
      <c r="B3" s="241" t="s">
        <v>597</v>
      </c>
      <c r="C3" s="241"/>
      <c r="D3" s="241"/>
      <c r="E3" s="241"/>
      <c r="F3" s="241"/>
      <c r="G3" s="241"/>
      <c r="H3" s="51"/>
      <c r="I3" s="51"/>
      <c r="J3" s="51"/>
      <c r="K3" s="51"/>
      <c r="L3" s="51"/>
      <c r="M3" s="51"/>
      <c r="N3" s="51"/>
      <c r="O3" s="51"/>
      <c r="P3" s="51"/>
      <c r="Q3" s="51"/>
      <c r="R3" s="51"/>
      <c r="S3" s="51"/>
      <c r="T3" s="51"/>
      <c r="U3" s="51"/>
      <c r="V3" s="51"/>
      <c r="W3" s="51"/>
      <c r="X3" s="51"/>
      <c r="Y3" s="51"/>
      <c r="Z3" s="51"/>
      <c r="AA3" s="51"/>
    </row>
    <row r="4" spans="1:30" ht="48.6" customHeight="1" x14ac:dyDescent="0.25">
      <c r="A4" s="51"/>
      <c r="B4" s="241" t="s">
        <v>598</v>
      </c>
      <c r="C4" s="241"/>
      <c r="D4" s="241"/>
      <c r="E4" s="241"/>
      <c r="F4" s="241"/>
      <c r="G4" s="241"/>
      <c r="H4" s="51"/>
      <c r="I4" s="51"/>
      <c r="J4" s="51"/>
      <c r="K4" s="51"/>
      <c r="L4" s="51"/>
      <c r="M4" s="51"/>
      <c r="N4" s="51"/>
      <c r="O4" s="51"/>
      <c r="P4" s="51"/>
      <c r="Q4" s="51"/>
      <c r="R4" s="51"/>
      <c r="S4" s="51"/>
      <c r="T4" s="51"/>
      <c r="U4" s="51"/>
      <c r="V4" s="51"/>
      <c r="W4" s="51"/>
      <c r="X4" s="51"/>
      <c r="Y4" s="51"/>
      <c r="Z4" s="51"/>
      <c r="AA4" s="51"/>
    </row>
    <row r="5" spans="1:30" x14ac:dyDescent="0.25">
      <c r="A5" s="51"/>
      <c r="B5" s="51"/>
      <c r="C5" s="51"/>
      <c r="D5" s="51"/>
      <c r="E5" s="51"/>
      <c r="F5" s="51"/>
      <c r="G5" s="51"/>
      <c r="H5" s="51"/>
      <c r="I5" s="51"/>
      <c r="J5" s="51"/>
      <c r="K5" s="51"/>
      <c r="L5" s="51"/>
      <c r="M5" s="51"/>
      <c r="N5" s="51"/>
      <c r="O5" s="51"/>
      <c r="P5" s="51"/>
      <c r="Q5" s="51"/>
      <c r="R5" s="51"/>
      <c r="S5" s="51"/>
      <c r="T5" s="51"/>
      <c r="U5" s="51"/>
      <c r="V5" s="51"/>
      <c r="W5" s="51"/>
      <c r="X5" s="51"/>
      <c r="Y5" s="51"/>
      <c r="Z5" s="51"/>
      <c r="AA5" s="51"/>
    </row>
    <row r="6" spans="1:30" s="24" customFormat="1" ht="27.75" x14ac:dyDescent="0.45">
      <c r="A6" s="54"/>
      <c r="B6" s="54" t="s">
        <v>151</v>
      </c>
      <c r="C6" s="54"/>
      <c r="D6" s="54"/>
      <c r="E6" s="54"/>
      <c r="F6" s="54"/>
      <c r="G6" s="54"/>
      <c r="H6" s="54"/>
      <c r="I6" s="54"/>
      <c r="J6" s="54"/>
      <c r="K6" s="54"/>
      <c r="L6" s="54"/>
      <c r="M6" s="54"/>
      <c r="N6" s="54"/>
      <c r="O6" s="54"/>
      <c r="P6" s="54"/>
      <c r="Q6" s="54"/>
      <c r="R6" s="54"/>
      <c r="S6" s="54"/>
      <c r="T6" s="54"/>
      <c r="U6" s="54"/>
      <c r="V6" s="123"/>
      <c r="W6" s="123"/>
      <c r="X6" s="123"/>
      <c r="Y6" s="123"/>
      <c r="Z6" s="54"/>
      <c r="AA6" s="54"/>
    </row>
    <row r="7" spans="1:30" s="25" customFormat="1" ht="21" x14ac:dyDescent="0.3">
      <c r="A7" s="63"/>
      <c r="B7" s="63" t="s">
        <v>599</v>
      </c>
      <c r="C7" s="63"/>
      <c r="D7" s="63"/>
      <c r="E7" s="63"/>
      <c r="F7" s="63"/>
      <c r="G7" s="63"/>
      <c r="H7" s="63"/>
      <c r="I7" s="63"/>
      <c r="J7" s="63"/>
      <c r="K7" s="63"/>
      <c r="L7" s="63"/>
      <c r="M7" s="63"/>
      <c r="N7" s="63"/>
      <c r="O7" s="63"/>
      <c r="P7" s="63"/>
      <c r="Q7" s="63"/>
      <c r="R7" s="63"/>
      <c r="S7" s="63"/>
      <c r="T7" s="63"/>
      <c r="U7" s="63"/>
      <c r="V7" s="122"/>
      <c r="W7" s="122"/>
      <c r="X7" s="122"/>
      <c r="Y7" s="122"/>
      <c r="Z7" s="63"/>
      <c r="AA7" s="63"/>
    </row>
    <row r="8" spans="1:30" s="1" customFormat="1" ht="32.25" x14ac:dyDescent="0.25">
      <c r="A8" s="52"/>
      <c r="B8" s="52" t="s">
        <v>600</v>
      </c>
      <c r="C8" s="52" t="s">
        <v>168</v>
      </c>
      <c r="D8" s="52" t="s">
        <v>169</v>
      </c>
      <c r="E8" s="52" t="s">
        <v>170</v>
      </c>
      <c r="F8" s="52" t="s">
        <v>171</v>
      </c>
      <c r="G8" s="52" t="s">
        <v>172</v>
      </c>
      <c r="H8" s="52" t="s">
        <v>173</v>
      </c>
      <c r="I8" s="52" t="s">
        <v>174</v>
      </c>
      <c r="J8" s="52" t="s">
        <v>175</v>
      </c>
      <c r="K8" s="52" t="s">
        <v>176</v>
      </c>
      <c r="L8" s="52" t="s">
        <v>177</v>
      </c>
      <c r="M8" s="52" t="s">
        <v>178</v>
      </c>
      <c r="N8" s="52" t="s">
        <v>179</v>
      </c>
      <c r="O8" s="52" t="s">
        <v>180</v>
      </c>
      <c r="P8" s="52" t="s">
        <v>181</v>
      </c>
      <c r="Q8" s="52" t="s">
        <v>182</v>
      </c>
      <c r="R8" s="52" t="s">
        <v>183</v>
      </c>
      <c r="S8" s="52" t="s">
        <v>184</v>
      </c>
      <c r="T8" s="52" t="s">
        <v>185</v>
      </c>
      <c r="U8" s="52" t="s">
        <v>186</v>
      </c>
      <c r="V8" s="52" t="s">
        <v>187</v>
      </c>
      <c r="W8" s="52" t="s">
        <v>601</v>
      </c>
      <c r="X8" s="1" t="s">
        <v>602</v>
      </c>
      <c r="Y8" s="52" t="s">
        <v>191</v>
      </c>
      <c r="Z8" s="52"/>
      <c r="AA8" s="51"/>
      <c r="AB8" s="52"/>
      <c r="AD8"/>
    </row>
    <row r="9" spans="1:30" x14ac:dyDescent="0.25">
      <c r="A9" s="51"/>
      <c r="B9" s="51" t="s">
        <v>192</v>
      </c>
      <c r="C9" s="55">
        <v>100</v>
      </c>
      <c r="D9" s="55">
        <v>99</v>
      </c>
      <c r="E9" s="55">
        <v>98</v>
      </c>
      <c r="F9" s="55">
        <v>101</v>
      </c>
      <c r="G9" s="55">
        <v>97</v>
      </c>
      <c r="H9" s="55">
        <v>95</v>
      </c>
      <c r="I9" s="55">
        <v>94</v>
      </c>
      <c r="J9" s="55">
        <v>94</v>
      </c>
      <c r="K9" s="55">
        <v>81</v>
      </c>
      <c r="L9" s="55">
        <v>72</v>
      </c>
      <c r="M9" s="55">
        <v>106</v>
      </c>
      <c r="N9" s="55">
        <v>92</v>
      </c>
      <c r="O9" s="55">
        <v>103</v>
      </c>
      <c r="P9" s="55">
        <v>92</v>
      </c>
      <c r="Q9" s="55">
        <v>90</v>
      </c>
      <c r="R9" s="55">
        <v>90</v>
      </c>
      <c r="S9" s="55">
        <v>90</v>
      </c>
      <c r="T9" s="55">
        <v>88</v>
      </c>
      <c r="U9" s="55">
        <v>88</v>
      </c>
      <c r="V9" s="74">
        <v>8</v>
      </c>
      <c r="W9" s="164">
        <v>42000</v>
      </c>
      <c r="X9" s="165">
        <v>-91</v>
      </c>
      <c r="Y9" s="51"/>
      <c r="Z9" s="51"/>
      <c r="AA9" s="51"/>
      <c r="AB9" s="51"/>
      <c r="AC9" s="1"/>
    </row>
    <row r="10" spans="1:30" x14ac:dyDescent="0.25">
      <c r="A10" s="51"/>
      <c r="B10" s="51" t="s">
        <v>193</v>
      </c>
      <c r="C10" s="55">
        <v>100</v>
      </c>
      <c r="D10" s="55">
        <v>105</v>
      </c>
      <c r="E10" s="55">
        <v>113</v>
      </c>
      <c r="F10" s="55">
        <v>116</v>
      </c>
      <c r="G10" s="55">
        <v>145</v>
      </c>
      <c r="H10" s="55">
        <v>153</v>
      </c>
      <c r="I10" s="55">
        <v>167</v>
      </c>
      <c r="J10" s="55">
        <v>160</v>
      </c>
      <c r="K10" s="55">
        <v>163</v>
      </c>
      <c r="L10" s="55">
        <v>186</v>
      </c>
      <c r="M10" s="55">
        <v>170</v>
      </c>
      <c r="N10" s="55">
        <v>161</v>
      </c>
      <c r="O10" s="55">
        <v>166</v>
      </c>
      <c r="P10" s="55">
        <v>173</v>
      </c>
      <c r="Q10" s="55">
        <v>192</v>
      </c>
      <c r="R10" s="55">
        <v>197</v>
      </c>
      <c r="S10" s="55">
        <v>236</v>
      </c>
      <c r="T10" s="55">
        <v>213</v>
      </c>
      <c r="U10" s="55">
        <v>226</v>
      </c>
      <c r="V10" s="74">
        <v>63</v>
      </c>
      <c r="W10" s="164">
        <v>30000</v>
      </c>
      <c r="X10" s="165">
        <v>-72</v>
      </c>
      <c r="Y10" s="51"/>
      <c r="Z10" s="51"/>
      <c r="AA10" s="51"/>
      <c r="AB10" s="51"/>
      <c r="AC10" s="1"/>
    </row>
    <row r="11" spans="1:30" x14ac:dyDescent="0.25">
      <c r="A11" s="51"/>
      <c r="B11" s="51" t="s">
        <v>194</v>
      </c>
      <c r="C11" s="55">
        <v>100</v>
      </c>
      <c r="D11" s="55">
        <v>117</v>
      </c>
      <c r="E11" s="55">
        <v>120</v>
      </c>
      <c r="F11" s="55">
        <v>119</v>
      </c>
      <c r="G11" s="55">
        <v>119</v>
      </c>
      <c r="H11" s="55">
        <v>116</v>
      </c>
      <c r="I11" s="55">
        <v>119</v>
      </c>
      <c r="J11" s="55">
        <v>111</v>
      </c>
      <c r="K11" s="55">
        <v>142</v>
      </c>
      <c r="L11" s="55">
        <v>142</v>
      </c>
      <c r="M11" s="55">
        <v>113</v>
      </c>
      <c r="N11" s="55">
        <v>97</v>
      </c>
      <c r="O11" s="55">
        <v>133</v>
      </c>
      <c r="P11" s="55">
        <v>122</v>
      </c>
      <c r="Q11" s="55">
        <v>113</v>
      </c>
      <c r="R11" s="55">
        <v>131</v>
      </c>
      <c r="S11" s="55">
        <v>115</v>
      </c>
      <c r="T11" s="55">
        <v>111</v>
      </c>
      <c r="U11" s="55">
        <v>118</v>
      </c>
      <c r="V11" s="74">
        <v>12</v>
      </c>
      <c r="W11" s="164">
        <v>31000</v>
      </c>
      <c r="X11" s="165">
        <v>-90</v>
      </c>
      <c r="Y11" s="51"/>
      <c r="Z11" s="51"/>
      <c r="AA11" s="51"/>
      <c r="AB11" s="51"/>
      <c r="AC11" s="1"/>
    </row>
    <row r="12" spans="1:30" x14ac:dyDescent="0.25">
      <c r="A12" s="51"/>
      <c r="B12" s="51" t="s">
        <v>195</v>
      </c>
      <c r="C12" s="55">
        <v>100</v>
      </c>
      <c r="D12" s="55">
        <v>99</v>
      </c>
      <c r="E12" s="55">
        <v>107</v>
      </c>
      <c r="F12" s="55">
        <v>115</v>
      </c>
      <c r="G12" s="55">
        <v>122</v>
      </c>
      <c r="H12" s="55">
        <v>123</v>
      </c>
      <c r="I12" s="55">
        <v>168</v>
      </c>
      <c r="J12" s="55">
        <v>184</v>
      </c>
      <c r="K12" s="55">
        <v>172</v>
      </c>
      <c r="L12" s="55">
        <v>192</v>
      </c>
      <c r="M12" s="55">
        <v>230</v>
      </c>
      <c r="N12" s="55">
        <v>207</v>
      </c>
      <c r="O12" s="55">
        <v>222</v>
      </c>
      <c r="P12" s="55">
        <v>246</v>
      </c>
      <c r="Q12" s="55">
        <v>248</v>
      </c>
      <c r="R12" s="55">
        <v>175</v>
      </c>
      <c r="S12" s="55">
        <v>179</v>
      </c>
      <c r="T12" s="55">
        <v>172</v>
      </c>
      <c r="U12" s="55">
        <v>112</v>
      </c>
      <c r="V12" s="74">
        <v>11</v>
      </c>
      <c r="W12" s="164">
        <v>17000</v>
      </c>
      <c r="X12" s="165">
        <v>-90</v>
      </c>
      <c r="Y12" s="51"/>
      <c r="Z12" s="51"/>
      <c r="AA12" s="51"/>
      <c r="AB12" s="51"/>
      <c r="AC12" s="1"/>
    </row>
    <row r="13" spans="1:30" x14ac:dyDescent="0.25">
      <c r="A13" s="51"/>
      <c r="B13" s="51" t="s">
        <v>603</v>
      </c>
      <c r="C13" s="55">
        <v>100</v>
      </c>
      <c r="D13" s="55">
        <v>110</v>
      </c>
      <c r="E13" s="55">
        <v>119</v>
      </c>
      <c r="F13" s="55">
        <v>100</v>
      </c>
      <c r="G13" s="55">
        <v>113</v>
      </c>
      <c r="H13" s="55">
        <v>93</v>
      </c>
      <c r="I13" s="55">
        <v>94</v>
      </c>
      <c r="J13" s="55">
        <v>97</v>
      </c>
      <c r="K13" s="55">
        <v>81</v>
      </c>
      <c r="L13" s="55">
        <v>89</v>
      </c>
      <c r="M13" s="55">
        <v>100</v>
      </c>
      <c r="N13" s="55">
        <v>102</v>
      </c>
      <c r="O13" s="55">
        <v>100</v>
      </c>
      <c r="P13" s="55">
        <v>106</v>
      </c>
      <c r="Q13" s="55">
        <v>112</v>
      </c>
      <c r="R13" s="55">
        <v>114</v>
      </c>
      <c r="S13" s="55">
        <v>109</v>
      </c>
      <c r="T13" s="55">
        <v>121</v>
      </c>
      <c r="U13" s="55">
        <v>131</v>
      </c>
      <c r="V13" s="74">
        <v>25</v>
      </c>
      <c r="W13" s="164">
        <v>24000</v>
      </c>
      <c r="X13" s="165">
        <v>-81</v>
      </c>
      <c r="Y13" s="51"/>
      <c r="Z13" s="51"/>
      <c r="AA13" s="51"/>
      <c r="AB13" s="51"/>
      <c r="AC13" s="1"/>
    </row>
    <row r="14" spans="1:30" x14ac:dyDescent="0.25">
      <c r="A14" s="51"/>
      <c r="B14" s="51" t="s">
        <v>197</v>
      </c>
      <c r="C14" s="55">
        <v>100</v>
      </c>
      <c r="D14" s="55">
        <v>79</v>
      </c>
      <c r="E14" s="55">
        <v>77</v>
      </c>
      <c r="F14" s="55">
        <v>88</v>
      </c>
      <c r="G14" s="55">
        <v>87</v>
      </c>
      <c r="H14" s="55">
        <v>96</v>
      </c>
      <c r="I14" s="55">
        <v>102</v>
      </c>
      <c r="J14" s="55">
        <v>95</v>
      </c>
      <c r="K14" s="55">
        <v>100</v>
      </c>
      <c r="L14" s="55">
        <v>94</v>
      </c>
      <c r="M14" s="55">
        <v>101</v>
      </c>
      <c r="N14" s="55">
        <v>101</v>
      </c>
      <c r="O14" s="55">
        <v>101</v>
      </c>
      <c r="P14" s="55">
        <v>104</v>
      </c>
      <c r="Q14" s="55">
        <v>98</v>
      </c>
      <c r="R14" s="55">
        <v>87</v>
      </c>
      <c r="S14" s="55">
        <v>86</v>
      </c>
      <c r="T14" s="55">
        <v>81</v>
      </c>
      <c r="U14" s="55">
        <v>83</v>
      </c>
      <c r="V14" s="74">
        <v>29</v>
      </c>
      <c r="W14" s="164">
        <v>52000</v>
      </c>
      <c r="X14" s="165">
        <v>-65</v>
      </c>
      <c r="Y14" s="51"/>
      <c r="Z14" s="51"/>
      <c r="AA14" s="51"/>
      <c r="AB14" s="51"/>
      <c r="AC14" s="1"/>
    </row>
    <row r="15" spans="1:30" x14ac:dyDescent="0.25">
      <c r="A15" s="51"/>
      <c r="B15" s="51" t="s">
        <v>198</v>
      </c>
      <c r="C15" s="55">
        <v>100</v>
      </c>
      <c r="D15" s="55">
        <v>73</v>
      </c>
      <c r="E15" s="55">
        <v>93</v>
      </c>
      <c r="F15" s="55">
        <v>122</v>
      </c>
      <c r="G15" s="55">
        <v>128</v>
      </c>
      <c r="H15" s="55">
        <v>131</v>
      </c>
      <c r="I15" s="55">
        <v>126</v>
      </c>
      <c r="J15" s="55">
        <v>127</v>
      </c>
      <c r="K15" s="55">
        <v>88</v>
      </c>
      <c r="L15" s="55">
        <v>111</v>
      </c>
      <c r="M15" s="55">
        <v>130</v>
      </c>
      <c r="N15" s="55">
        <v>126</v>
      </c>
      <c r="O15" s="55">
        <v>122</v>
      </c>
      <c r="P15" s="55">
        <v>121</v>
      </c>
      <c r="Q15" s="55">
        <v>109</v>
      </c>
      <c r="R15" s="55">
        <v>93</v>
      </c>
      <c r="S15" s="55">
        <v>75</v>
      </c>
      <c r="T15" s="55">
        <v>72</v>
      </c>
      <c r="U15" s="55">
        <v>84</v>
      </c>
      <c r="V15" s="74">
        <v>8</v>
      </c>
      <c r="W15" s="164">
        <v>6000</v>
      </c>
      <c r="X15" s="165">
        <v>-91</v>
      </c>
      <c r="Y15" s="51"/>
      <c r="Z15" s="51"/>
      <c r="AA15" s="51"/>
      <c r="AB15" s="51"/>
      <c r="AC15" s="1"/>
    </row>
    <row r="16" spans="1:30" s="6" customFormat="1" x14ac:dyDescent="0.25">
      <c r="B16" s="6" t="s">
        <v>604</v>
      </c>
      <c r="C16" s="7">
        <v>100</v>
      </c>
      <c r="D16" s="7">
        <v>99</v>
      </c>
      <c r="E16" s="7">
        <v>104</v>
      </c>
      <c r="F16" s="7">
        <v>107</v>
      </c>
      <c r="G16" s="7">
        <v>109</v>
      </c>
      <c r="H16" s="7">
        <v>106</v>
      </c>
      <c r="I16" s="7">
        <v>109</v>
      </c>
      <c r="J16" s="7">
        <v>106</v>
      </c>
      <c r="K16" s="7">
        <v>103</v>
      </c>
      <c r="L16" s="7">
        <v>103</v>
      </c>
      <c r="M16" s="7">
        <v>104</v>
      </c>
      <c r="N16" s="7">
        <v>96</v>
      </c>
      <c r="O16" s="7">
        <v>104</v>
      </c>
      <c r="P16" s="7">
        <v>102</v>
      </c>
      <c r="Q16" s="7">
        <v>99</v>
      </c>
      <c r="R16" s="7">
        <v>93</v>
      </c>
      <c r="S16" s="7">
        <v>91</v>
      </c>
      <c r="T16" s="7">
        <v>89</v>
      </c>
      <c r="U16" s="7">
        <v>86</v>
      </c>
      <c r="V16" s="15">
        <v>13</v>
      </c>
      <c r="W16" s="166">
        <v>201000</v>
      </c>
      <c r="X16" s="167">
        <v>-85</v>
      </c>
    </row>
    <row r="17" spans="1:37" s="1" customFormat="1" ht="32.25" x14ac:dyDescent="0.25">
      <c r="A17" s="52" t="s">
        <v>203</v>
      </c>
      <c r="B17" s="52" t="s">
        <v>605</v>
      </c>
      <c r="C17" s="52" t="s">
        <v>168</v>
      </c>
      <c r="D17" s="52" t="s">
        <v>169</v>
      </c>
      <c r="E17" s="52" t="s">
        <v>170</v>
      </c>
      <c r="F17" s="52" t="s">
        <v>171</v>
      </c>
      <c r="G17" s="52" t="s">
        <v>172</v>
      </c>
      <c r="H17" s="52" t="s">
        <v>173</v>
      </c>
      <c r="I17" s="52" t="s">
        <v>174</v>
      </c>
      <c r="J17" s="52" t="s">
        <v>175</v>
      </c>
      <c r="K17" s="52" t="s">
        <v>176</v>
      </c>
      <c r="L17" s="52" t="s">
        <v>177</v>
      </c>
      <c r="M17" s="52" t="s">
        <v>178</v>
      </c>
      <c r="N17" s="52" t="s">
        <v>179</v>
      </c>
      <c r="O17" s="52" t="s">
        <v>180</v>
      </c>
      <c r="P17" s="52" t="s">
        <v>181</v>
      </c>
      <c r="Q17" s="52" t="s">
        <v>182</v>
      </c>
      <c r="R17" s="52" t="s">
        <v>183</v>
      </c>
      <c r="S17" s="52" t="s">
        <v>184</v>
      </c>
      <c r="T17" s="52" t="s">
        <v>185</v>
      </c>
      <c r="U17" s="52" t="s">
        <v>186</v>
      </c>
      <c r="V17" s="52" t="s">
        <v>187</v>
      </c>
      <c r="W17" s="52" t="s">
        <v>601</v>
      </c>
      <c r="X17" s="1" t="s">
        <v>602</v>
      </c>
      <c r="Y17" s="52" t="s">
        <v>191</v>
      </c>
      <c r="Z17" s="52"/>
      <c r="AA17" s="51"/>
      <c r="AB17" s="52"/>
      <c r="AK17" s="6"/>
    </row>
    <row r="18" spans="1:37" x14ac:dyDescent="0.25">
      <c r="A18" s="51" t="s">
        <v>208</v>
      </c>
      <c r="B18" s="51" t="s">
        <v>209</v>
      </c>
      <c r="C18" s="55">
        <v>100</v>
      </c>
      <c r="D18" s="55">
        <v>93</v>
      </c>
      <c r="E18" s="55">
        <v>96</v>
      </c>
      <c r="F18" s="55">
        <v>93</v>
      </c>
      <c r="G18" s="55">
        <v>104</v>
      </c>
      <c r="H18" s="55">
        <v>85</v>
      </c>
      <c r="I18" s="55">
        <v>87</v>
      </c>
      <c r="J18" s="55">
        <v>89</v>
      </c>
      <c r="K18" s="55">
        <v>77</v>
      </c>
      <c r="L18" s="55">
        <v>75</v>
      </c>
      <c r="M18" s="55">
        <v>80</v>
      </c>
      <c r="N18" s="55">
        <v>66</v>
      </c>
      <c r="O18" s="55">
        <v>89</v>
      </c>
      <c r="P18" s="55">
        <v>78</v>
      </c>
      <c r="Q18" s="55">
        <v>78</v>
      </c>
      <c r="R18" s="55">
        <v>75</v>
      </c>
      <c r="S18" s="55">
        <v>79</v>
      </c>
      <c r="T18" s="55">
        <v>78</v>
      </c>
      <c r="U18" s="55">
        <v>81</v>
      </c>
      <c r="V18" s="74">
        <v>7</v>
      </c>
      <c r="W18" s="164">
        <v>3000</v>
      </c>
      <c r="X18" s="165">
        <v>-91</v>
      </c>
      <c r="Y18" s="51"/>
      <c r="Z18" s="51"/>
      <c r="AA18" s="51"/>
      <c r="AB18" s="51"/>
      <c r="AK18" s="6"/>
    </row>
    <row r="19" spans="1:37" x14ac:dyDescent="0.25">
      <c r="A19" s="51" t="s">
        <v>211</v>
      </c>
      <c r="B19" s="51" t="s">
        <v>212</v>
      </c>
      <c r="C19" s="55">
        <v>100</v>
      </c>
      <c r="D19" s="55">
        <v>113</v>
      </c>
      <c r="E19" s="55">
        <v>116</v>
      </c>
      <c r="F19" s="55">
        <v>112</v>
      </c>
      <c r="G19" s="55">
        <v>111</v>
      </c>
      <c r="H19" s="55">
        <v>87</v>
      </c>
      <c r="I19" s="55">
        <v>97</v>
      </c>
      <c r="J19" s="55">
        <v>109</v>
      </c>
      <c r="K19" s="55">
        <v>169</v>
      </c>
      <c r="L19" s="55">
        <v>195</v>
      </c>
      <c r="M19" s="55">
        <v>206</v>
      </c>
      <c r="N19" s="55">
        <v>202</v>
      </c>
      <c r="O19" s="55">
        <v>212</v>
      </c>
      <c r="P19" s="55">
        <v>216</v>
      </c>
      <c r="Q19" s="55">
        <v>178</v>
      </c>
      <c r="R19" s="55">
        <v>221</v>
      </c>
      <c r="S19" s="55">
        <v>200</v>
      </c>
      <c r="T19" s="55">
        <v>174</v>
      </c>
      <c r="U19" s="55">
        <v>181</v>
      </c>
      <c r="V19" s="74">
        <v>31</v>
      </c>
      <c r="W19" s="164">
        <v>10000</v>
      </c>
      <c r="X19" s="165">
        <v>-83</v>
      </c>
      <c r="Y19" s="51"/>
      <c r="Z19" s="51"/>
      <c r="AA19" s="51"/>
      <c r="AB19" s="52"/>
      <c r="AK19" s="6"/>
    </row>
    <row r="20" spans="1:37" x14ac:dyDescent="0.25">
      <c r="A20" s="51" t="s">
        <v>213</v>
      </c>
      <c r="B20" s="51" t="s">
        <v>214</v>
      </c>
      <c r="C20" s="55">
        <v>100</v>
      </c>
      <c r="D20" s="55">
        <v>106</v>
      </c>
      <c r="E20" s="55">
        <v>105</v>
      </c>
      <c r="F20" s="55">
        <v>90</v>
      </c>
      <c r="G20" s="55">
        <v>95</v>
      </c>
      <c r="H20" s="55">
        <v>81</v>
      </c>
      <c r="I20" s="55">
        <v>79</v>
      </c>
      <c r="J20" s="55">
        <v>52</v>
      </c>
      <c r="K20" s="55">
        <v>46</v>
      </c>
      <c r="L20" s="55">
        <v>64</v>
      </c>
      <c r="M20" s="55">
        <v>69</v>
      </c>
      <c r="N20" s="55">
        <v>63</v>
      </c>
      <c r="O20" s="55">
        <v>71</v>
      </c>
      <c r="P20" s="55">
        <v>66</v>
      </c>
      <c r="Q20" s="55">
        <v>56</v>
      </c>
      <c r="R20" s="55">
        <v>53</v>
      </c>
      <c r="S20" s="55">
        <v>55</v>
      </c>
      <c r="T20" s="55">
        <v>49</v>
      </c>
      <c r="U20" s="55">
        <v>49</v>
      </c>
      <c r="V20" s="74">
        <v>5</v>
      </c>
      <c r="W20" s="164">
        <v>8000</v>
      </c>
      <c r="X20" s="165">
        <v>-89</v>
      </c>
      <c r="Y20" s="51"/>
      <c r="Z20" s="51"/>
      <c r="AA20" s="51"/>
      <c r="AB20" s="52"/>
      <c r="AK20" s="6"/>
    </row>
    <row r="21" spans="1:37" x14ac:dyDescent="0.25">
      <c r="A21" s="51" t="s">
        <v>215</v>
      </c>
      <c r="B21" s="51" t="s">
        <v>216</v>
      </c>
      <c r="C21" s="55">
        <v>100</v>
      </c>
      <c r="D21" s="55">
        <v>95</v>
      </c>
      <c r="E21" s="55">
        <v>86</v>
      </c>
      <c r="F21" s="55">
        <v>94</v>
      </c>
      <c r="G21" s="55">
        <v>92</v>
      </c>
      <c r="H21" s="55">
        <v>109</v>
      </c>
      <c r="I21" s="55">
        <v>109</v>
      </c>
      <c r="J21" s="55">
        <v>101</v>
      </c>
      <c r="K21" s="55">
        <v>98</v>
      </c>
      <c r="L21" s="55">
        <v>78</v>
      </c>
      <c r="M21" s="55">
        <v>66</v>
      </c>
      <c r="N21" s="55">
        <v>69</v>
      </c>
      <c r="O21" s="55">
        <v>77</v>
      </c>
      <c r="P21" s="55">
        <v>76</v>
      </c>
      <c r="Q21" s="55">
        <v>79</v>
      </c>
      <c r="R21" s="55">
        <v>87</v>
      </c>
      <c r="S21" s="55">
        <v>83</v>
      </c>
      <c r="T21" s="55">
        <v>70</v>
      </c>
      <c r="U21" s="55">
        <v>70</v>
      </c>
      <c r="V21" s="74">
        <v>11</v>
      </c>
      <c r="W21" s="164">
        <v>9000</v>
      </c>
      <c r="X21" s="165">
        <v>-84</v>
      </c>
      <c r="Y21" s="51"/>
      <c r="Z21" s="51"/>
      <c r="AA21" s="51"/>
      <c r="AB21" s="52"/>
      <c r="AK21" s="6"/>
    </row>
    <row r="22" spans="1:37" x14ac:dyDescent="0.25">
      <c r="A22" s="51" t="s">
        <v>217</v>
      </c>
      <c r="B22" s="51" t="s">
        <v>218</v>
      </c>
      <c r="C22" s="55">
        <v>100</v>
      </c>
      <c r="D22" s="55">
        <v>102</v>
      </c>
      <c r="E22" s="55">
        <v>100</v>
      </c>
      <c r="F22" s="55">
        <v>97</v>
      </c>
      <c r="G22" s="55">
        <v>105</v>
      </c>
      <c r="H22" s="55">
        <v>108</v>
      </c>
      <c r="I22" s="55">
        <v>101</v>
      </c>
      <c r="J22" s="55">
        <v>129</v>
      </c>
      <c r="K22" s="55">
        <v>125</v>
      </c>
      <c r="L22" s="55">
        <v>121</v>
      </c>
      <c r="M22" s="55">
        <v>143</v>
      </c>
      <c r="N22" s="55">
        <v>146</v>
      </c>
      <c r="O22" s="55">
        <v>152</v>
      </c>
      <c r="P22" s="55">
        <v>146</v>
      </c>
      <c r="Q22" s="55">
        <v>116</v>
      </c>
      <c r="R22" s="55">
        <v>137</v>
      </c>
      <c r="S22" s="55">
        <v>113</v>
      </c>
      <c r="T22" s="55">
        <v>118</v>
      </c>
      <c r="U22" s="55">
        <v>132</v>
      </c>
      <c r="V22" s="74">
        <v>20</v>
      </c>
      <c r="W22" s="164">
        <v>17000</v>
      </c>
      <c r="X22" s="165">
        <v>-85</v>
      </c>
      <c r="Y22" s="51"/>
      <c r="Z22" s="51"/>
      <c r="AA22" s="51"/>
      <c r="AB22" s="52"/>
      <c r="AK22" s="6"/>
    </row>
    <row r="23" spans="1:37" x14ac:dyDescent="0.25">
      <c r="A23" s="51" t="s">
        <v>219</v>
      </c>
      <c r="B23" s="51" t="s">
        <v>220</v>
      </c>
      <c r="C23" s="55">
        <v>100</v>
      </c>
      <c r="D23" s="55">
        <v>73</v>
      </c>
      <c r="E23" s="55">
        <v>89</v>
      </c>
      <c r="F23" s="55">
        <v>102</v>
      </c>
      <c r="G23" s="55">
        <v>97</v>
      </c>
      <c r="H23" s="55">
        <v>102</v>
      </c>
      <c r="I23" s="55">
        <v>103</v>
      </c>
      <c r="J23" s="55">
        <v>103</v>
      </c>
      <c r="K23" s="55">
        <v>109</v>
      </c>
      <c r="L23" s="55">
        <v>113</v>
      </c>
      <c r="M23" s="55">
        <v>118</v>
      </c>
      <c r="N23" s="55">
        <v>130</v>
      </c>
      <c r="O23" s="55">
        <v>140</v>
      </c>
      <c r="P23" s="55">
        <v>133</v>
      </c>
      <c r="Q23" s="55">
        <v>195</v>
      </c>
      <c r="R23" s="55">
        <v>175</v>
      </c>
      <c r="S23" s="55">
        <v>192</v>
      </c>
      <c r="T23" s="55">
        <v>241</v>
      </c>
      <c r="U23" s="55">
        <v>253</v>
      </c>
      <c r="V23" s="74">
        <v>30</v>
      </c>
      <c r="W23" s="164">
        <v>11000</v>
      </c>
      <c r="X23" s="165">
        <v>-88</v>
      </c>
      <c r="Y23" s="51"/>
      <c r="Z23" s="51"/>
      <c r="AA23" s="51"/>
      <c r="AB23" s="52"/>
      <c r="AK23" s="6"/>
    </row>
    <row r="24" spans="1:37" x14ac:dyDescent="0.25">
      <c r="A24" s="51" t="s">
        <v>221</v>
      </c>
      <c r="B24" s="51" t="s">
        <v>222</v>
      </c>
      <c r="C24" s="55">
        <v>100</v>
      </c>
      <c r="D24" s="55">
        <v>97</v>
      </c>
      <c r="E24" s="55">
        <v>117</v>
      </c>
      <c r="F24" s="55">
        <v>106</v>
      </c>
      <c r="G24" s="55">
        <v>110</v>
      </c>
      <c r="H24" s="55">
        <v>98</v>
      </c>
      <c r="I24" s="55">
        <v>105</v>
      </c>
      <c r="J24" s="55">
        <v>100</v>
      </c>
      <c r="K24" s="55">
        <v>153</v>
      </c>
      <c r="L24" s="55">
        <v>161</v>
      </c>
      <c r="M24" s="55">
        <v>180</v>
      </c>
      <c r="N24" s="55">
        <v>173</v>
      </c>
      <c r="O24" s="55">
        <v>177</v>
      </c>
      <c r="P24" s="55">
        <v>172</v>
      </c>
      <c r="Q24" s="55">
        <v>165</v>
      </c>
      <c r="R24" s="55">
        <v>107</v>
      </c>
      <c r="S24" s="55">
        <v>101</v>
      </c>
      <c r="T24" s="55">
        <v>94</v>
      </c>
      <c r="U24" s="55">
        <v>106</v>
      </c>
      <c r="V24" s="74">
        <v>16</v>
      </c>
      <c r="W24" s="164">
        <v>65000</v>
      </c>
      <c r="X24" s="165">
        <v>-85</v>
      </c>
      <c r="Y24" s="51"/>
      <c r="Z24" s="51"/>
      <c r="AA24" s="51"/>
      <c r="AB24" s="52"/>
      <c r="AK24" s="6"/>
    </row>
    <row r="25" spans="1:37" x14ac:dyDescent="0.25">
      <c r="A25" s="51" t="s">
        <v>223</v>
      </c>
      <c r="B25" s="51" t="s">
        <v>224</v>
      </c>
      <c r="C25" s="55">
        <v>100</v>
      </c>
      <c r="D25" s="55">
        <v>97</v>
      </c>
      <c r="E25" s="55">
        <v>98</v>
      </c>
      <c r="F25" s="55">
        <v>105</v>
      </c>
      <c r="G25" s="55">
        <v>107</v>
      </c>
      <c r="H25" s="55">
        <v>106</v>
      </c>
      <c r="I25" s="55">
        <v>114</v>
      </c>
      <c r="J25" s="55">
        <v>113</v>
      </c>
      <c r="K25" s="55">
        <v>86</v>
      </c>
      <c r="L25" s="55">
        <v>84</v>
      </c>
      <c r="M25" s="55">
        <v>80</v>
      </c>
      <c r="N25" s="55">
        <v>70</v>
      </c>
      <c r="O25" s="55">
        <v>80</v>
      </c>
      <c r="P25" s="55">
        <v>80</v>
      </c>
      <c r="Q25" s="55">
        <v>74</v>
      </c>
      <c r="R25" s="55">
        <v>71</v>
      </c>
      <c r="S25" s="55">
        <v>69</v>
      </c>
      <c r="T25" s="55">
        <v>68</v>
      </c>
      <c r="U25" s="55">
        <v>69</v>
      </c>
      <c r="V25" s="74">
        <v>14</v>
      </c>
      <c r="W25" s="164">
        <v>60000</v>
      </c>
      <c r="X25" s="165">
        <v>-80</v>
      </c>
      <c r="Y25" s="51"/>
      <c r="Z25" s="51"/>
      <c r="AA25" s="51"/>
      <c r="AB25" s="52"/>
      <c r="AK25" s="6"/>
    </row>
    <row r="26" spans="1:37" x14ac:dyDescent="0.25">
      <c r="A26" s="51" t="s">
        <v>225</v>
      </c>
      <c r="B26" s="51" t="s">
        <v>226</v>
      </c>
      <c r="C26" s="55">
        <v>100</v>
      </c>
      <c r="D26" s="55">
        <v>105</v>
      </c>
      <c r="E26" s="55">
        <v>112</v>
      </c>
      <c r="F26" s="55">
        <v>123</v>
      </c>
      <c r="G26" s="55">
        <v>120</v>
      </c>
      <c r="H26" s="55">
        <v>127</v>
      </c>
      <c r="I26" s="55">
        <v>126</v>
      </c>
      <c r="J26" s="55">
        <v>125</v>
      </c>
      <c r="K26" s="55">
        <v>131</v>
      </c>
      <c r="L26" s="55">
        <v>133</v>
      </c>
      <c r="M26" s="55">
        <v>119</v>
      </c>
      <c r="N26" s="55">
        <v>102</v>
      </c>
      <c r="O26" s="55">
        <v>105</v>
      </c>
      <c r="P26" s="55">
        <v>107</v>
      </c>
      <c r="Q26" s="55">
        <v>114</v>
      </c>
      <c r="R26" s="55">
        <v>103</v>
      </c>
      <c r="S26" s="55">
        <v>114</v>
      </c>
      <c r="T26" s="55">
        <v>111</v>
      </c>
      <c r="U26" s="55">
        <v>102</v>
      </c>
      <c r="V26" s="74">
        <v>12</v>
      </c>
      <c r="W26" s="164">
        <v>19000</v>
      </c>
      <c r="X26" s="165">
        <v>-88</v>
      </c>
      <c r="Y26" s="51"/>
      <c r="Z26" s="51"/>
      <c r="AA26" s="51"/>
      <c r="AB26" s="52"/>
    </row>
    <row r="27" spans="1:37" s="6" customFormat="1" x14ac:dyDescent="0.25">
      <c r="A27" s="6" t="s">
        <v>227</v>
      </c>
      <c r="B27" s="6" t="s">
        <v>228</v>
      </c>
      <c r="C27" s="7">
        <v>100</v>
      </c>
      <c r="D27" s="7">
        <v>99</v>
      </c>
      <c r="E27" s="7">
        <v>104</v>
      </c>
      <c r="F27" s="7">
        <v>107</v>
      </c>
      <c r="G27" s="7">
        <v>109</v>
      </c>
      <c r="H27" s="7">
        <v>106</v>
      </c>
      <c r="I27" s="7">
        <v>109</v>
      </c>
      <c r="J27" s="7">
        <v>106</v>
      </c>
      <c r="K27" s="7">
        <v>103</v>
      </c>
      <c r="L27" s="7">
        <v>103</v>
      </c>
      <c r="M27" s="7">
        <v>104</v>
      </c>
      <c r="N27" s="7">
        <v>96</v>
      </c>
      <c r="O27" s="7">
        <v>104</v>
      </c>
      <c r="P27" s="7">
        <v>102</v>
      </c>
      <c r="Q27" s="7">
        <v>99</v>
      </c>
      <c r="R27" s="7">
        <v>93</v>
      </c>
      <c r="S27" s="7">
        <v>91</v>
      </c>
      <c r="T27" s="7">
        <v>89</v>
      </c>
      <c r="U27" s="7">
        <v>86</v>
      </c>
      <c r="V27" s="15">
        <v>13</v>
      </c>
      <c r="W27" s="166">
        <v>201000</v>
      </c>
      <c r="X27" s="167">
        <v>-85</v>
      </c>
      <c r="AB27" s="19"/>
    </row>
    <row r="28" spans="1:37" s="6" customFormat="1" ht="6.95" customHeight="1" x14ac:dyDescent="0.25">
      <c r="C28" s="7"/>
      <c r="D28" s="7"/>
      <c r="E28" s="7"/>
      <c r="F28" s="7"/>
      <c r="G28" s="7"/>
      <c r="H28" s="7"/>
      <c r="I28" s="7"/>
      <c r="J28" s="7"/>
      <c r="K28" s="7"/>
      <c r="L28" s="7"/>
      <c r="M28" s="7"/>
      <c r="N28" s="7"/>
      <c r="O28" s="7"/>
      <c r="P28" s="7"/>
      <c r="Q28" s="7"/>
      <c r="R28" s="7"/>
      <c r="S28" s="7"/>
      <c r="T28" s="7"/>
      <c r="U28" s="7"/>
      <c r="V28" s="15"/>
      <c r="W28" s="15"/>
      <c r="AB28" s="19"/>
    </row>
    <row r="29" spans="1:37" s="26" customFormat="1" ht="12" x14ac:dyDescent="0.25">
      <c r="B29" s="26" t="s">
        <v>606</v>
      </c>
      <c r="V29" s="119"/>
      <c r="W29" s="119"/>
      <c r="X29" s="119"/>
      <c r="Y29" s="119"/>
    </row>
    <row r="30" spans="1:37" s="26" customFormat="1" ht="12" x14ac:dyDescent="0.25">
      <c r="B30" s="26" t="s">
        <v>607</v>
      </c>
      <c r="U30" s="132">
        <f>V27-U27</f>
        <v>-73</v>
      </c>
      <c r="V30" s="119"/>
      <c r="W30" s="119"/>
      <c r="X30" s="119"/>
      <c r="Y30" s="119"/>
    </row>
    <row r="31" spans="1:37" s="26" customFormat="1" ht="12" x14ac:dyDescent="0.25">
      <c r="B31" s="26" t="s">
        <v>608</v>
      </c>
      <c r="V31" s="119"/>
      <c r="W31" s="119"/>
      <c r="X31" s="119"/>
      <c r="Y31" s="119"/>
    </row>
    <row r="32" spans="1:37" s="26" customFormat="1" ht="12" x14ac:dyDescent="0.25">
      <c r="B32" s="26" t="s">
        <v>149</v>
      </c>
      <c r="V32" s="119"/>
      <c r="W32" s="119"/>
      <c r="X32" s="119"/>
      <c r="Y32" s="119"/>
    </row>
    <row r="33" spans="1:28" x14ac:dyDescent="0.25">
      <c r="A33" s="51"/>
      <c r="B33" s="51"/>
      <c r="C33" s="51"/>
      <c r="D33" s="51"/>
      <c r="E33" s="51"/>
      <c r="F33" s="51"/>
      <c r="G33" s="51"/>
      <c r="H33" s="51"/>
      <c r="I33" s="51"/>
      <c r="J33" s="51"/>
      <c r="K33" s="51"/>
      <c r="L33" s="51"/>
      <c r="M33" s="51"/>
      <c r="N33" s="51"/>
      <c r="O33" s="51"/>
      <c r="P33" s="51"/>
      <c r="Q33" s="51"/>
      <c r="R33" s="51"/>
      <c r="S33" s="51"/>
      <c r="T33" s="51"/>
      <c r="U33" s="51"/>
      <c r="V33" s="51"/>
      <c r="W33" s="51"/>
      <c r="X33" s="51"/>
      <c r="Y33" s="51"/>
      <c r="Z33" s="51"/>
      <c r="AA33" s="51"/>
    </row>
    <row r="34" spans="1:28" s="13" customFormat="1" ht="5.0999999999999996" customHeight="1" x14ac:dyDescent="0.25">
      <c r="A34" s="66"/>
      <c r="B34" s="66"/>
      <c r="C34" s="66"/>
      <c r="D34" s="66"/>
      <c r="E34" s="66"/>
      <c r="F34" s="66"/>
      <c r="G34" s="66"/>
      <c r="H34" s="66"/>
      <c r="I34" s="66"/>
      <c r="J34" s="66"/>
      <c r="K34" s="66"/>
      <c r="L34" s="66"/>
      <c r="M34" s="66"/>
      <c r="N34" s="66"/>
      <c r="O34" s="66"/>
      <c r="P34" s="66"/>
      <c r="Q34" s="66"/>
      <c r="R34" s="66"/>
      <c r="S34" s="66"/>
      <c r="T34" s="66"/>
      <c r="U34" s="66"/>
      <c r="V34" s="66"/>
      <c r="W34" s="66"/>
      <c r="X34" s="66"/>
      <c r="Y34" s="66"/>
      <c r="Z34" s="66"/>
      <c r="AA34" s="66"/>
    </row>
    <row r="35" spans="1:28" x14ac:dyDescent="0.25">
      <c r="A35" s="51"/>
      <c r="B35" s="51"/>
      <c r="C35" s="51"/>
      <c r="D35" s="51"/>
      <c r="E35" s="51"/>
      <c r="F35" s="51"/>
      <c r="G35" s="51"/>
      <c r="H35" s="51"/>
      <c r="I35" s="51"/>
      <c r="J35" s="51"/>
      <c r="K35" s="51"/>
      <c r="L35" s="51"/>
      <c r="M35" s="51"/>
      <c r="N35" s="51"/>
      <c r="O35" s="51"/>
      <c r="P35" s="51"/>
      <c r="Q35" s="51"/>
      <c r="R35" s="51"/>
      <c r="S35" s="51"/>
      <c r="T35" s="51"/>
      <c r="U35" s="51"/>
      <c r="V35" s="51"/>
      <c r="W35" s="51"/>
      <c r="X35" s="51"/>
      <c r="Y35" s="51"/>
      <c r="Z35" s="51"/>
      <c r="AA35" s="51"/>
    </row>
    <row r="36" spans="1:28" s="24" customFormat="1" ht="27.75" x14ac:dyDescent="0.45">
      <c r="A36" s="54"/>
      <c r="B36" s="54" t="s">
        <v>609</v>
      </c>
      <c r="C36" s="54"/>
      <c r="D36" s="54"/>
      <c r="E36" s="54"/>
      <c r="F36" s="54"/>
      <c r="G36" s="54"/>
      <c r="H36" s="54"/>
      <c r="I36" s="54"/>
      <c r="J36" s="54"/>
      <c r="K36" s="54"/>
      <c r="L36" s="54"/>
      <c r="M36" s="54"/>
      <c r="N36" s="54"/>
      <c r="O36" s="54"/>
      <c r="P36" s="54"/>
      <c r="Q36" s="54"/>
      <c r="R36" s="54"/>
      <c r="S36" s="54"/>
      <c r="T36" s="54"/>
      <c r="U36" s="54"/>
      <c r="V36" s="123"/>
      <c r="W36" s="123"/>
      <c r="X36" s="123"/>
      <c r="Y36" s="123"/>
      <c r="Z36" s="54"/>
      <c r="AA36" s="54"/>
    </row>
    <row r="37" spans="1:28" x14ac:dyDescent="0.25">
      <c r="A37" s="51"/>
      <c r="B37" s="51"/>
      <c r="C37" s="51"/>
      <c r="D37" s="51"/>
      <c r="E37" s="51"/>
      <c r="F37" s="51"/>
      <c r="G37" s="51"/>
      <c r="H37" s="51"/>
      <c r="I37" s="51"/>
      <c r="J37" s="51"/>
      <c r="K37" s="51"/>
      <c r="L37" s="51"/>
      <c r="M37" s="51"/>
      <c r="N37" s="51"/>
      <c r="O37" s="51"/>
      <c r="P37" s="51"/>
      <c r="Q37" s="51"/>
      <c r="R37" s="51"/>
      <c r="S37" s="51"/>
      <c r="T37" s="51"/>
      <c r="U37" s="51"/>
      <c r="V37" s="51"/>
      <c r="W37" s="51"/>
      <c r="X37" s="51"/>
      <c r="Y37" s="51"/>
      <c r="Z37" s="51"/>
      <c r="AA37" s="51"/>
    </row>
    <row r="38" spans="1:28" s="25" customFormat="1" ht="18.75" x14ac:dyDescent="0.3">
      <c r="A38" s="63"/>
      <c r="B38" s="63" t="s">
        <v>610</v>
      </c>
      <c r="C38" s="63"/>
      <c r="D38" s="63"/>
      <c r="E38" s="63"/>
      <c r="F38" s="63"/>
      <c r="G38" s="63"/>
      <c r="H38" s="63"/>
      <c r="I38" s="63"/>
      <c r="J38" s="63"/>
      <c r="K38" s="63"/>
      <c r="L38" s="63"/>
      <c r="M38" s="63"/>
      <c r="N38" s="63"/>
      <c r="O38" s="63"/>
      <c r="P38" s="63"/>
      <c r="Q38" s="63"/>
      <c r="R38" s="63"/>
      <c r="S38" s="63"/>
      <c r="T38" s="63"/>
      <c r="U38" s="63"/>
      <c r="V38" s="122"/>
      <c r="W38" s="122"/>
      <c r="X38" s="122"/>
      <c r="Y38" s="122"/>
      <c r="Z38" s="63"/>
      <c r="AA38" s="63"/>
    </row>
    <row r="39" spans="1:28" x14ac:dyDescent="0.25">
      <c r="A39" s="51"/>
      <c r="B39" s="51" t="s">
        <v>611</v>
      </c>
      <c r="C39" s="51"/>
      <c r="D39" s="51"/>
      <c r="E39" s="51"/>
      <c r="F39" s="51"/>
      <c r="G39" s="51"/>
      <c r="H39" s="51"/>
      <c r="I39" s="51"/>
      <c r="J39" s="51"/>
      <c r="K39" s="51"/>
      <c r="L39" s="51"/>
      <c r="M39" s="51"/>
      <c r="N39" s="51"/>
      <c r="O39" s="51"/>
      <c r="P39" s="51"/>
      <c r="Q39" s="51"/>
      <c r="R39" s="51"/>
      <c r="S39" s="51"/>
      <c r="T39" s="51"/>
      <c r="U39" s="51"/>
      <c r="V39" s="51"/>
      <c r="W39" s="51"/>
      <c r="X39" s="51"/>
      <c r="Y39" s="51"/>
      <c r="Z39" s="51"/>
      <c r="AA39" s="51"/>
    </row>
    <row r="40" spans="1:28" s="1" customFormat="1" ht="32.25" x14ac:dyDescent="0.25">
      <c r="A40" s="52" t="s">
        <v>203</v>
      </c>
      <c r="B40" s="52" t="s">
        <v>612</v>
      </c>
      <c r="C40" s="52" t="s">
        <v>451</v>
      </c>
      <c r="D40" s="52" t="s">
        <v>436</v>
      </c>
      <c r="E40" s="52" t="s">
        <v>437</v>
      </c>
      <c r="F40" s="52" t="s">
        <v>438</v>
      </c>
      <c r="G40" s="52" t="s">
        <v>99</v>
      </c>
      <c r="H40" s="52" t="s">
        <v>100</v>
      </c>
      <c r="I40" s="52" t="s">
        <v>101</v>
      </c>
      <c r="J40" s="52" t="s">
        <v>102</v>
      </c>
      <c r="K40" s="52" t="s">
        <v>103</v>
      </c>
      <c r="L40" s="52" t="s">
        <v>104</v>
      </c>
      <c r="M40" s="52" t="s">
        <v>105</v>
      </c>
      <c r="N40" s="52" t="s">
        <v>106</v>
      </c>
      <c r="O40" s="52" t="s">
        <v>107</v>
      </c>
      <c r="P40" s="52" t="s">
        <v>108</v>
      </c>
      <c r="Q40" s="52" t="s">
        <v>109</v>
      </c>
      <c r="R40" s="52" t="s">
        <v>110</v>
      </c>
      <c r="S40" s="52" t="s">
        <v>111</v>
      </c>
      <c r="T40" s="52" t="s">
        <v>112</v>
      </c>
      <c r="U40" s="52" t="s">
        <v>113</v>
      </c>
      <c r="V40" s="52" t="s">
        <v>234</v>
      </c>
      <c r="W40" s="52" t="s">
        <v>613</v>
      </c>
      <c r="X40" s="52" t="s">
        <v>614</v>
      </c>
      <c r="Y40" s="52" t="s">
        <v>191</v>
      </c>
      <c r="Z40" s="52"/>
      <c r="AA40" s="51"/>
      <c r="AB40" s="52"/>
    </row>
    <row r="41" spans="1:28" x14ac:dyDescent="0.25">
      <c r="A41" s="51" t="s">
        <v>208</v>
      </c>
      <c r="B41" s="51" t="s">
        <v>209</v>
      </c>
      <c r="C41" s="55">
        <v>31546</v>
      </c>
      <c r="D41" s="55">
        <v>38832</v>
      </c>
      <c r="E41" s="55">
        <v>36107</v>
      </c>
      <c r="F41" s="55">
        <v>33851</v>
      </c>
      <c r="G41" s="55">
        <v>32650</v>
      </c>
      <c r="H41" s="55">
        <v>31141</v>
      </c>
      <c r="I41" s="55">
        <v>29799</v>
      </c>
      <c r="J41" s="55">
        <v>29566</v>
      </c>
      <c r="K41" s="55">
        <v>26423</v>
      </c>
      <c r="L41" s="55">
        <v>29278</v>
      </c>
      <c r="M41" s="55">
        <v>25596</v>
      </c>
      <c r="N41" s="55">
        <v>22507</v>
      </c>
      <c r="O41" s="55">
        <v>27785</v>
      </c>
      <c r="P41" s="55">
        <v>24223</v>
      </c>
      <c r="Q41" s="55">
        <v>19425</v>
      </c>
      <c r="R41" s="55">
        <v>18165</v>
      </c>
      <c r="S41" s="55">
        <v>19028</v>
      </c>
      <c r="T41" s="55">
        <v>17308</v>
      </c>
      <c r="U41" s="74">
        <v>16715</v>
      </c>
      <c r="V41" s="74">
        <v>37</v>
      </c>
      <c r="W41" s="160">
        <f>(Educational_visits_to_English_Heritage_sites[[#This Row],[2020/21]]-Educational_visits_to_English_Heritage_sites[[#This Row],[2001/02]])/Educational_visits_to_English_Heritage_sites[[#This Row],[2001/02]]</f>
        <v>-0.99882710961770116</v>
      </c>
      <c r="X41" s="160">
        <f>(Educational_visits_to_English_Heritage_sites[[#This Row],[2020/21]]-Educational_visits_to_English_Heritage_sites[[#This Row],[2019/20]])/Educational_visits_to_English_Heritage_sites[[#This Row],[2019/20]]</f>
        <v>-0.99778641938378698</v>
      </c>
      <c r="Y41" s="51"/>
      <c r="Z41" s="51"/>
      <c r="AA41" s="51"/>
      <c r="AB41" s="51"/>
    </row>
    <row r="42" spans="1:28" x14ac:dyDescent="0.25">
      <c r="A42" s="51" t="s">
        <v>211</v>
      </c>
      <c r="B42" s="51" t="s">
        <v>212</v>
      </c>
      <c r="C42" s="55">
        <v>14477</v>
      </c>
      <c r="D42" s="55">
        <v>17677</v>
      </c>
      <c r="E42" s="55">
        <v>18569</v>
      </c>
      <c r="F42" s="55">
        <v>14522</v>
      </c>
      <c r="G42" s="55">
        <v>15780</v>
      </c>
      <c r="H42" s="55">
        <v>15269</v>
      </c>
      <c r="I42" s="55">
        <v>14923</v>
      </c>
      <c r="J42" s="55">
        <v>17132</v>
      </c>
      <c r="K42" s="55">
        <v>16487</v>
      </c>
      <c r="L42" s="55">
        <v>15682</v>
      </c>
      <c r="M42" s="55">
        <v>13578</v>
      </c>
      <c r="N42" s="55">
        <v>5927</v>
      </c>
      <c r="O42" s="55">
        <v>8012</v>
      </c>
      <c r="P42" s="55">
        <v>7314</v>
      </c>
      <c r="Q42" s="55">
        <v>5425</v>
      </c>
      <c r="R42" s="55">
        <v>4464</v>
      </c>
      <c r="S42" s="55">
        <v>4247</v>
      </c>
      <c r="T42" s="55">
        <v>4608</v>
      </c>
      <c r="U42" s="74">
        <v>3861</v>
      </c>
      <c r="V42" s="74">
        <v>133</v>
      </c>
      <c r="W42" s="160">
        <f>(Educational_visits_to_English_Heritage_sites[[#This Row],[2020/21]]-Educational_visits_to_English_Heritage_sites[[#This Row],[2001/02]])/Educational_visits_to_English_Heritage_sites[[#This Row],[2001/02]]</f>
        <v>-0.99081301374594188</v>
      </c>
      <c r="X42" s="160">
        <f>(Educational_visits_to_English_Heritage_sites[[#This Row],[2020/21]]-Educational_visits_to_English_Heritage_sites[[#This Row],[2019/20]])/Educational_visits_to_English_Heritage_sites[[#This Row],[2019/20]]</f>
        <v>-0.96555296555296555</v>
      </c>
      <c r="Y42" s="51"/>
      <c r="Z42" s="51"/>
      <c r="AA42" s="51"/>
      <c r="AB42" s="51"/>
    </row>
    <row r="43" spans="1:28" x14ac:dyDescent="0.25">
      <c r="A43" s="51" t="s">
        <v>213</v>
      </c>
      <c r="B43" s="51" t="s">
        <v>214</v>
      </c>
      <c r="C43" s="55">
        <v>47777</v>
      </c>
      <c r="D43" s="55">
        <v>50159</v>
      </c>
      <c r="E43" s="55">
        <v>53871</v>
      </c>
      <c r="F43" s="55">
        <v>45419</v>
      </c>
      <c r="G43" s="55">
        <v>46316</v>
      </c>
      <c r="H43" s="55">
        <v>41109</v>
      </c>
      <c r="I43" s="55">
        <v>37039</v>
      </c>
      <c r="J43" s="55">
        <v>47946</v>
      </c>
      <c r="K43" s="55">
        <v>45670</v>
      </c>
      <c r="L43" s="55">
        <v>44824</v>
      </c>
      <c r="M43" s="55">
        <v>36724</v>
      </c>
      <c r="N43" s="55">
        <v>35249</v>
      </c>
      <c r="O43" s="55">
        <v>37838</v>
      </c>
      <c r="P43" s="55">
        <v>41662</v>
      </c>
      <c r="Q43" s="55">
        <v>39457</v>
      </c>
      <c r="R43" s="55">
        <v>39133</v>
      </c>
      <c r="S43" s="55">
        <v>36039</v>
      </c>
      <c r="T43" s="55">
        <v>33811</v>
      </c>
      <c r="U43" s="74">
        <v>28759</v>
      </c>
      <c r="V43" s="74">
        <v>627</v>
      </c>
      <c r="W43" s="160">
        <f>(Educational_visits_to_English_Heritage_sites[[#This Row],[2020/21]]-Educational_visits_to_English_Heritage_sites[[#This Row],[2001/02]])/Educational_visits_to_English_Heritage_sites[[#This Row],[2001/02]]</f>
        <v>-0.9868765305481717</v>
      </c>
      <c r="X43" s="160">
        <f>(Educational_visits_to_English_Heritage_sites[[#This Row],[2020/21]]-Educational_visits_to_English_Heritage_sites[[#This Row],[2019/20]])/Educational_visits_to_English_Heritage_sites[[#This Row],[2019/20]]</f>
        <v>-0.97819812928126848</v>
      </c>
      <c r="Y43" s="51"/>
      <c r="Z43" s="51"/>
      <c r="AA43" s="51"/>
      <c r="AB43" s="51"/>
    </row>
    <row r="44" spans="1:28" x14ac:dyDescent="0.25">
      <c r="A44" s="51" t="s">
        <v>217</v>
      </c>
      <c r="B44" s="51" t="s">
        <v>218</v>
      </c>
      <c r="C44" s="55">
        <v>37756</v>
      </c>
      <c r="D44" s="55">
        <v>36461</v>
      </c>
      <c r="E44" s="55">
        <v>36296</v>
      </c>
      <c r="F44" s="55">
        <v>32190</v>
      </c>
      <c r="G44" s="55">
        <v>32199</v>
      </c>
      <c r="H44" s="55">
        <v>30820</v>
      </c>
      <c r="I44" s="55">
        <v>30403</v>
      </c>
      <c r="J44" s="55">
        <v>30517</v>
      </c>
      <c r="K44" s="55">
        <v>28989</v>
      </c>
      <c r="L44" s="55">
        <v>28348</v>
      </c>
      <c r="M44" s="55">
        <v>27335</v>
      </c>
      <c r="N44" s="55">
        <v>32401</v>
      </c>
      <c r="O44" s="55">
        <v>39393</v>
      </c>
      <c r="P44" s="55">
        <v>35263</v>
      </c>
      <c r="Q44" s="55">
        <v>32194</v>
      </c>
      <c r="R44" s="55">
        <v>31585</v>
      </c>
      <c r="S44" s="55">
        <v>30445</v>
      </c>
      <c r="T44" s="55">
        <v>30680</v>
      </c>
      <c r="U44" s="74">
        <v>30882</v>
      </c>
      <c r="V44" s="74">
        <v>817</v>
      </c>
      <c r="W44" s="160">
        <f>(Educational_visits_to_English_Heritage_sites[[#This Row],[2020/21]]-Educational_visits_to_English_Heritage_sites[[#This Row],[2001/02]])/Educational_visits_to_English_Heritage_sites[[#This Row],[2001/02]]</f>
        <v>-0.97836105519652505</v>
      </c>
      <c r="X44" s="160">
        <f>(Educational_visits_to_English_Heritage_sites[[#This Row],[2020/21]]-Educational_visits_to_English_Heritage_sites[[#This Row],[2019/20]])/Educational_visits_to_English_Heritage_sites[[#This Row],[2019/20]]</f>
        <v>-0.97354445955572821</v>
      </c>
      <c r="Y44" s="51"/>
      <c r="Z44" s="51"/>
      <c r="AA44" s="51"/>
      <c r="AB44" s="51"/>
    </row>
    <row r="45" spans="1:28" x14ac:dyDescent="0.25">
      <c r="A45" s="51" t="s">
        <v>215</v>
      </c>
      <c r="B45" s="51" t="s">
        <v>216</v>
      </c>
      <c r="C45" s="55">
        <v>18161</v>
      </c>
      <c r="D45" s="55">
        <v>19748</v>
      </c>
      <c r="E45" s="55">
        <v>19284</v>
      </c>
      <c r="F45" s="55">
        <v>17914</v>
      </c>
      <c r="G45" s="55">
        <v>18310</v>
      </c>
      <c r="H45" s="55">
        <v>19316</v>
      </c>
      <c r="I45" s="55">
        <v>20672</v>
      </c>
      <c r="J45" s="55">
        <v>22390</v>
      </c>
      <c r="K45" s="55">
        <v>21240</v>
      </c>
      <c r="L45" s="55">
        <v>22229</v>
      </c>
      <c r="M45" s="55">
        <v>19413</v>
      </c>
      <c r="N45" s="55">
        <v>15064</v>
      </c>
      <c r="O45" s="55">
        <v>18439</v>
      </c>
      <c r="P45" s="55">
        <v>15694</v>
      </c>
      <c r="Q45" s="55">
        <v>15538</v>
      </c>
      <c r="R45" s="55">
        <v>15639</v>
      </c>
      <c r="S45" s="55">
        <v>11717</v>
      </c>
      <c r="T45" s="55">
        <v>9404</v>
      </c>
      <c r="U45" s="74">
        <v>8595</v>
      </c>
      <c r="V45" s="74">
        <v>9</v>
      </c>
      <c r="W45" s="160">
        <f>(Educational_visits_to_English_Heritage_sites[[#This Row],[2020/21]]-Educational_visits_to_English_Heritage_sites[[#This Row],[2001/02]])/Educational_visits_to_English_Heritage_sites[[#This Row],[2001/02]]</f>
        <v>-0.99950443257529875</v>
      </c>
      <c r="X45" s="160">
        <f>(Educational_visits_to_English_Heritage_sites[[#This Row],[2020/21]]-Educational_visits_to_English_Heritage_sites[[#This Row],[2019/20]])/Educational_visits_to_English_Heritage_sites[[#This Row],[2019/20]]</f>
        <v>-0.99895287958115186</v>
      </c>
      <c r="Y45" s="51"/>
      <c r="Z45" s="51"/>
      <c r="AA45" s="51"/>
      <c r="AB45" s="51"/>
    </row>
    <row r="46" spans="1:28" x14ac:dyDescent="0.25">
      <c r="A46" s="51" t="s">
        <v>219</v>
      </c>
      <c r="B46" s="51" t="s">
        <v>220</v>
      </c>
      <c r="C46" s="55">
        <v>17289</v>
      </c>
      <c r="D46" s="55">
        <v>16649</v>
      </c>
      <c r="E46" s="55">
        <v>17780</v>
      </c>
      <c r="F46" s="55">
        <v>19660</v>
      </c>
      <c r="G46" s="55">
        <v>17336</v>
      </c>
      <c r="H46" s="55">
        <v>17682</v>
      </c>
      <c r="I46" s="55">
        <v>15460</v>
      </c>
      <c r="J46" s="55">
        <v>14737</v>
      </c>
      <c r="K46" s="55">
        <v>14785</v>
      </c>
      <c r="L46" s="55">
        <v>15249</v>
      </c>
      <c r="M46" s="55">
        <v>14264</v>
      </c>
      <c r="N46" s="55">
        <v>12455</v>
      </c>
      <c r="O46" s="55">
        <v>16710</v>
      </c>
      <c r="P46" s="55">
        <v>14576</v>
      </c>
      <c r="Q46" s="55">
        <v>14230</v>
      </c>
      <c r="R46" s="55">
        <v>14932</v>
      </c>
      <c r="S46" s="55">
        <v>13243</v>
      </c>
      <c r="T46" s="55">
        <v>11479</v>
      </c>
      <c r="U46" s="74">
        <v>12579</v>
      </c>
      <c r="V46" s="74">
        <v>157</v>
      </c>
      <c r="W46" s="160">
        <f>(Educational_visits_to_English_Heritage_sites[[#This Row],[2020/21]]-Educational_visits_to_English_Heritage_sites[[#This Row],[2001/02]])/Educational_visits_to_English_Heritage_sites[[#This Row],[2001/02]]</f>
        <v>-0.99091908149690555</v>
      </c>
      <c r="X46" s="160">
        <f>(Educational_visits_to_English_Heritage_sites[[#This Row],[2020/21]]-Educational_visits_to_English_Heritage_sites[[#This Row],[2019/20]])/Educational_visits_to_English_Heritage_sites[[#This Row],[2019/20]]</f>
        <v>-0.9875188806741394</v>
      </c>
      <c r="Y46" s="51"/>
      <c r="Z46" s="51"/>
      <c r="AA46" s="51"/>
      <c r="AB46" s="51"/>
    </row>
    <row r="47" spans="1:28" x14ac:dyDescent="0.25">
      <c r="A47" s="51" t="s">
        <v>221</v>
      </c>
      <c r="B47" s="51" t="s">
        <v>222</v>
      </c>
      <c r="C47" s="55">
        <v>8767</v>
      </c>
      <c r="D47" s="55">
        <v>6576</v>
      </c>
      <c r="E47" s="55">
        <v>6602</v>
      </c>
      <c r="F47" s="55">
        <v>12771</v>
      </c>
      <c r="G47" s="55">
        <v>15474</v>
      </c>
      <c r="H47" s="55">
        <v>17997</v>
      </c>
      <c r="I47" s="55">
        <v>16018</v>
      </c>
      <c r="J47" s="55">
        <v>11520</v>
      </c>
      <c r="K47" s="55">
        <v>13256</v>
      </c>
      <c r="L47" s="55">
        <v>14501</v>
      </c>
      <c r="M47" s="55">
        <v>11509</v>
      </c>
      <c r="N47" s="55">
        <v>7024</v>
      </c>
      <c r="O47" s="55">
        <v>6754</v>
      </c>
      <c r="P47" s="55">
        <v>9266</v>
      </c>
      <c r="Q47" s="55">
        <v>9988</v>
      </c>
      <c r="R47" s="55">
        <v>9899</v>
      </c>
      <c r="S47" s="55">
        <v>8144</v>
      </c>
      <c r="T47" s="55">
        <v>8736</v>
      </c>
      <c r="U47" s="74">
        <v>7818</v>
      </c>
      <c r="V47" s="74">
        <v>129</v>
      </c>
      <c r="W47" s="160">
        <f>(Educational_visits_to_English_Heritage_sites[[#This Row],[2020/21]]-Educational_visits_to_English_Heritage_sites[[#This Row],[2001/02]])/Educational_visits_to_English_Heritage_sites[[#This Row],[2001/02]]</f>
        <v>-0.98528573058058633</v>
      </c>
      <c r="X47" s="160">
        <f>(Educational_visits_to_English_Heritage_sites[[#This Row],[2020/21]]-Educational_visits_to_English_Heritage_sites[[#This Row],[2019/20]])/Educational_visits_to_English_Heritage_sites[[#This Row],[2019/20]]</f>
        <v>-0.98349961627014582</v>
      </c>
      <c r="Y47" s="51"/>
      <c r="Z47" s="51"/>
      <c r="AA47" s="51"/>
      <c r="AB47" s="51"/>
    </row>
    <row r="48" spans="1:28" x14ac:dyDescent="0.25">
      <c r="A48" s="51" t="s">
        <v>223</v>
      </c>
      <c r="B48" s="51" t="s">
        <v>224</v>
      </c>
      <c r="C48" s="55">
        <v>176593</v>
      </c>
      <c r="D48" s="55">
        <v>184163</v>
      </c>
      <c r="E48" s="55">
        <v>186478</v>
      </c>
      <c r="F48" s="55">
        <v>183072</v>
      </c>
      <c r="G48" s="55">
        <v>186923</v>
      </c>
      <c r="H48" s="55">
        <v>182760</v>
      </c>
      <c r="I48" s="55">
        <v>163522</v>
      </c>
      <c r="J48" s="55">
        <v>160000</v>
      </c>
      <c r="K48" s="55">
        <v>140568</v>
      </c>
      <c r="L48" s="55">
        <v>158123</v>
      </c>
      <c r="M48" s="55">
        <v>141235</v>
      </c>
      <c r="N48" s="55">
        <v>142184</v>
      </c>
      <c r="O48" s="55">
        <v>151078</v>
      </c>
      <c r="P48" s="55">
        <v>153825</v>
      </c>
      <c r="Q48" s="55">
        <v>142651</v>
      </c>
      <c r="R48" s="55">
        <v>146618</v>
      </c>
      <c r="S48" s="55">
        <v>148146</v>
      </c>
      <c r="T48" s="55">
        <v>148352</v>
      </c>
      <c r="U48" s="74">
        <v>140191</v>
      </c>
      <c r="V48" s="74">
        <v>1332</v>
      </c>
      <c r="W48" s="160">
        <f>(Educational_visits_to_English_Heritage_sites[[#This Row],[2020/21]]-Educational_visits_to_English_Heritage_sites[[#This Row],[2001/02]])/Educational_visits_to_English_Heritage_sites[[#This Row],[2001/02]]</f>
        <v>-0.99245723216662041</v>
      </c>
      <c r="X48" s="160">
        <f>(Educational_visits_to_English_Heritage_sites[[#This Row],[2020/21]]-Educational_visits_to_English_Heritage_sites[[#This Row],[2019/20]])/Educational_visits_to_English_Heritage_sites[[#This Row],[2019/20]]</f>
        <v>-0.99049867680521575</v>
      </c>
      <c r="Y48" s="51"/>
      <c r="Z48" s="51"/>
      <c r="AA48" s="51"/>
      <c r="AB48" s="51"/>
    </row>
    <row r="49" spans="1:28" x14ac:dyDescent="0.25">
      <c r="A49" s="51" t="s">
        <v>225</v>
      </c>
      <c r="B49" s="51" t="s">
        <v>226</v>
      </c>
      <c r="C49" s="55">
        <v>52908</v>
      </c>
      <c r="D49" s="55">
        <v>56013</v>
      </c>
      <c r="E49" s="55">
        <v>63547</v>
      </c>
      <c r="F49" s="55">
        <v>65544</v>
      </c>
      <c r="G49" s="55">
        <v>75745</v>
      </c>
      <c r="H49" s="55">
        <v>68789</v>
      </c>
      <c r="I49" s="55">
        <v>70054</v>
      </c>
      <c r="J49" s="55">
        <v>72675</v>
      </c>
      <c r="K49" s="55">
        <v>70519</v>
      </c>
      <c r="L49" s="55">
        <v>78786</v>
      </c>
      <c r="M49" s="55">
        <v>81534</v>
      </c>
      <c r="N49" s="55">
        <v>73013</v>
      </c>
      <c r="O49" s="55">
        <v>83459</v>
      </c>
      <c r="P49" s="55">
        <v>83075</v>
      </c>
      <c r="Q49" s="55">
        <v>79679</v>
      </c>
      <c r="R49" s="55">
        <v>77255</v>
      </c>
      <c r="S49" s="55">
        <v>84462</v>
      </c>
      <c r="T49" s="55">
        <v>82885</v>
      </c>
      <c r="U49" s="74">
        <v>75767</v>
      </c>
      <c r="V49" s="74">
        <v>850</v>
      </c>
      <c r="W49" s="160">
        <f>(Educational_visits_to_English_Heritage_sites[[#This Row],[2020/21]]-Educational_visits_to_English_Heritage_sites[[#This Row],[2001/02]])/Educational_visits_to_English_Heritage_sites[[#This Row],[2001/02]]</f>
        <v>-0.98393437665381411</v>
      </c>
      <c r="X49" s="160">
        <f>(Educational_visits_to_English_Heritage_sites[[#This Row],[2020/21]]-Educational_visits_to_English_Heritage_sites[[#This Row],[2019/20]])/Educational_visits_to_English_Heritage_sites[[#This Row],[2019/20]]</f>
        <v>-0.98878139559438805</v>
      </c>
      <c r="Y49" s="51"/>
      <c r="Z49" s="51"/>
      <c r="AA49" s="51"/>
      <c r="AB49" s="51"/>
    </row>
    <row r="50" spans="1:28" s="6" customFormat="1" x14ac:dyDescent="0.25">
      <c r="A50" s="6" t="s">
        <v>227</v>
      </c>
      <c r="B50" s="6" t="s">
        <v>228</v>
      </c>
      <c r="C50" s="7">
        <v>405274</v>
      </c>
      <c r="D50" s="7">
        <v>426278</v>
      </c>
      <c r="E50" s="7">
        <v>438534</v>
      </c>
      <c r="F50" s="7">
        <v>424943</v>
      </c>
      <c r="G50" s="7">
        <v>440733</v>
      </c>
      <c r="H50" s="7">
        <v>424883</v>
      </c>
      <c r="I50" s="7">
        <v>397890</v>
      </c>
      <c r="J50" s="7">
        <v>406483</v>
      </c>
      <c r="K50" s="7">
        <v>377937</v>
      </c>
      <c r="L50" s="7">
        <v>407020</v>
      </c>
      <c r="M50" s="7">
        <v>371188</v>
      </c>
      <c r="N50" s="7">
        <v>345824</v>
      </c>
      <c r="O50" s="7">
        <v>389468</v>
      </c>
      <c r="P50" s="7">
        <v>384898</v>
      </c>
      <c r="Q50" s="7">
        <v>358587</v>
      </c>
      <c r="R50" s="7">
        <v>357690</v>
      </c>
      <c r="S50" s="7">
        <f>SUM(S41:S49)</f>
        <v>355471</v>
      </c>
      <c r="T50" s="7">
        <f>SUM(T41:T49)</f>
        <v>347263</v>
      </c>
      <c r="U50" s="15">
        <v>325167</v>
      </c>
      <c r="V50" s="15">
        <v>4091</v>
      </c>
      <c r="W50" s="158">
        <f>(Educational_visits_to_English_Heritage_sites[[#This Row],[2020/21]]-Educational_visits_to_English_Heritage_sites[[#This Row],[2001/02]])/Educational_visits_to_English_Heritage_sites[[#This Row],[2001/02]]</f>
        <v>-0.98990559473343964</v>
      </c>
      <c r="X50" s="158">
        <f>(Educational_visits_to_English_Heritage_sites[[#This Row],[2020/21]]-Educational_visits_to_English_Heritage_sites[[#This Row],[2019/20]])/Educational_visits_to_English_Heritage_sites[[#This Row],[2019/20]]</f>
        <v>-0.9874187725076653</v>
      </c>
    </row>
    <row r="51" spans="1:28" s="1" customFormat="1" ht="30" x14ac:dyDescent="0.25">
      <c r="A51" s="52" t="s">
        <v>203</v>
      </c>
      <c r="B51" s="52" t="s">
        <v>615</v>
      </c>
      <c r="C51" s="52" t="s">
        <v>451</v>
      </c>
      <c r="D51" s="52" t="s">
        <v>436</v>
      </c>
      <c r="E51" s="52" t="s">
        <v>437</v>
      </c>
      <c r="F51" s="52" t="s">
        <v>438</v>
      </c>
      <c r="G51" s="52" t="s">
        <v>99</v>
      </c>
      <c r="H51" s="52" t="s">
        <v>100</v>
      </c>
      <c r="I51" s="52" t="s">
        <v>101</v>
      </c>
      <c r="J51" s="52" t="s">
        <v>102</v>
      </c>
      <c r="K51" s="52" t="s">
        <v>103</v>
      </c>
      <c r="L51" s="52" t="s">
        <v>104</v>
      </c>
      <c r="M51" s="52" t="s">
        <v>105</v>
      </c>
      <c r="N51" s="52" t="s">
        <v>106</v>
      </c>
      <c r="O51" s="52" t="s">
        <v>107</v>
      </c>
      <c r="P51" s="52" t="s">
        <v>108</v>
      </c>
      <c r="Q51" s="52" t="s">
        <v>109</v>
      </c>
      <c r="R51" s="52" t="s">
        <v>110</v>
      </c>
      <c r="S51" s="52" t="s">
        <v>111</v>
      </c>
      <c r="T51" s="52" t="s">
        <v>112</v>
      </c>
      <c r="U51" s="52" t="s">
        <v>113</v>
      </c>
      <c r="V51" s="52" t="s">
        <v>234</v>
      </c>
      <c r="W51" s="52" t="s">
        <v>616</v>
      </c>
      <c r="X51" s="52" t="s">
        <v>617</v>
      </c>
      <c r="Y51" s="52" t="s">
        <v>191</v>
      </c>
      <c r="Z51" s="52"/>
      <c r="AA51" s="51"/>
      <c r="AB51" s="52"/>
    </row>
    <row r="52" spans="1:28" x14ac:dyDescent="0.25">
      <c r="A52" s="51" t="s">
        <v>208</v>
      </c>
      <c r="B52" s="51" t="s">
        <v>209</v>
      </c>
      <c r="C52" s="55" t="s">
        <v>210</v>
      </c>
      <c r="D52" s="55" t="s">
        <v>210</v>
      </c>
      <c r="E52" s="55" t="s">
        <v>210</v>
      </c>
      <c r="F52" s="55" t="s">
        <v>210</v>
      </c>
      <c r="G52" s="55" t="s">
        <v>210</v>
      </c>
      <c r="H52" s="55" t="s">
        <v>210</v>
      </c>
      <c r="I52" s="55" t="s">
        <v>210</v>
      </c>
      <c r="J52" s="55">
        <v>2635</v>
      </c>
      <c r="K52" s="55">
        <v>1938</v>
      </c>
      <c r="L52" s="55">
        <v>2041</v>
      </c>
      <c r="M52" s="55">
        <v>1088</v>
      </c>
      <c r="N52" s="55">
        <v>1619</v>
      </c>
      <c r="O52" s="55">
        <v>1620</v>
      </c>
      <c r="P52" s="55">
        <v>761</v>
      </c>
      <c r="Q52" s="55">
        <v>1003</v>
      </c>
      <c r="R52" s="55">
        <v>1067</v>
      </c>
      <c r="S52" s="55">
        <v>884</v>
      </c>
      <c r="T52" s="55">
        <v>992</v>
      </c>
      <c r="U52" s="74">
        <v>1430</v>
      </c>
      <c r="V52" s="74">
        <v>0</v>
      </c>
      <c r="W52" s="160">
        <f>(Educational_visits___English_Heritage_Discovery_Visits[[#This Row],[2020/21]]-Educational_visits___English_Heritage_Discovery_Visits[[#This Row],[2008/09]])/Educational_visits___English_Heritage_Discovery_Visits[[#This Row],[2008/09]]</f>
        <v>-1</v>
      </c>
      <c r="X52" s="160">
        <f>(Educational_visits___English_Heritage_Discovery_Visits[[#This Row],[2020/21]]-Educational_visits___English_Heritage_Discovery_Visits[[#This Row],[2019/20]])/Educational_visits___English_Heritage_Discovery_Visits[[#This Row],[2019/20]]</f>
        <v>-1</v>
      </c>
      <c r="Y52" s="51"/>
      <c r="Z52" s="51"/>
      <c r="AA52" s="51"/>
      <c r="AB52" s="51"/>
    </row>
    <row r="53" spans="1:28" x14ac:dyDescent="0.25">
      <c r="A53" s="51" t="s">
        <v>211</v>
      </c>
      <c r="B53" s="51" t="s">
        <v>212</v>
      </c>
      <c r="C53" s="55" t="s">
        <v>210</v>
      </c>
      <c r="D53" s="55" t="s">
        <v>210</v>
      </c>
      <c r="E53" s="55" t="s">
        <v>210</v>
      </c>
      <c r="F53" s="55" t="s">
        <v>210</v>
      </c>
      <c r="G53" s="55" t="s">
        <v>210</v>
      </c>
      <c r="H53" s="55" t="s">
        <v>210</v>
      </c>
      <c r="I53" s="55" t="s">
        <v>210</v>
      </c>
      <c r="J53" s="55">
        <v>8010</v>
      </c>
      <c r="K53" s="55">
        <v>4027</v>
      </c>
      <c r="L53" s="55">
        <v>3481</v>
      </c>
      <c r="M53" s="55">
        <v>2392</v>
      </c>
      <c r="N53" s="55">
        <v>901</v>
      </c>
      <c r="O53" s="55">
        <v>1320</v>
      </c>
      <c r="P53" s="55">
        <v>622</v>
      </c>
      <c r="Q53" s="55">
        <v>1024</v>
      </c>
      <c r="R53" s="55">
        <v>463</v>
      </c>
      <c r="S53" s="55">
        <v>1210</v>
      </c>
      <c r="T53" s="55">
        <v>666</v>
      </c>
      <c r="U53" s="74">
        <v>767</v>
      </c>
      <c r="V53" s="74">
        <v>87</v>
      </c>
      <c r="W53" s="160">
        <f>(Educational_visits___English_Heritage_Discovery_Visits[[#This Row],[2020/21]]-Educational_visits___English_Heritage_Discovery_Visits[[#This Row],[2008/09]])/Educational_visits___English_Heritage_Discovery_Visits[[#This Row],[2008/09]]</f>
        <v>-0.98913857677902617</v>
      </c>
      <c r="X53" s="160">
        <f>(Educational_visits___English_Heritage_Discovery_Visits[[#This Row],[2020/21]]-Educational_visits___English_Heritage_Discovery_Visits[[#This Row],[2019/20]])/Educational_visits___English_Heritage_Discovery_Visits[[#This Row],[2019/20]]</f>
        <v>-0.88657105606258146</v>
      </c>
      <c r="Y53" s="51"/>
      <c r="Z53" s="51"/>
      <c r="AA53" s="51"/>
      <c r="AB53" s="51"/>
    </row>
    <row r="54" spans="1:28" x14ac:dyDescent="0.25">
      <c r="A54" s="51" t="s">
        <v>213</v>
      </c>
      <c r="B54" s="51" t="s">
        <v>214</v>
      </c>
      <c r="C54" s="55" t="s">
        <v>210</v>
      </c>
      <c r="D54" s="55" t="s">
        <v>210</v>
      </c>
      <c r="E54" s="55" t="s">
        <v>210</v>
      </c>
      <c r="F54" s="55" t="s">
        <v>210</v>
      </c>
      <c r="G54" s="55" t="s">
        <v>210</v>
      </c>
      <c r="H54" s="55" t="s">
        <v>210</v>
      </c>
      <c r="I54" s="55" t="s">
        <v>210</v>
      </c>
      <c r="J54" s="55">
        <v>2248</v>
      </c>
      <c r="K54" s="55">
        <v>2575</v>
      </c>
      <c r="L54" s="55">
        <v>2684</v>
      </c>
      <c r="M54" s="55">
        <v>1894</v>
      </c>
      <c r="N54" s="55">
        <v>217</v>
      </c>
      <c r="O54" s="55">
        <v>192</v>
      </c>
      <c r="P54" s="55">
        <v>6237</v>
      </c>
      <c r="Q54" s="55">
        <v>8329</v>
      </c>
      <c r="R54" s="55">
        <v>8968</v>
      </c>
      <c r="S54" s="55">
        <v>8217</v>
      </c>
      <c r="T54" s="55">
        <v>8217</v>
      </c>
      <c r="U54" s="74">
        <v>8142</v>
      </c>
      <c r="V54" s="74">
        <v>35</v>
      </c>
      <c r="W54" s="160">
        <f>(Educational_visits___English_Heritage_Discovery_Visits[[#This Row],[2020/21]]-Educational_visits___English_Heritage_Discovery_Visits[[#This Row],[2008/09]])/Educational_visits___English_Heritage_Discovery_Visits[[#This Row],[2008/09]]</f>
        <v>-0.98443060498220636</v>
      </c>
      <c r="X54" s="160">
        <f>(Educational_visits___English_Heritage_Discovery_Visits[[#This Row],[2020/21]]-Educational_visits___English_Heritage_Discovery_Visits[[#This Row],[2019/20]])/Educational_visits___English_Heritage_Discovery_Visits[[#This Row],[2019/20]]</f>
        <v>-0.99570130189142714</v>
      </c>
      <c r="Y54" s="51"/>
      <c r="Z54" s="51"/>
      <c r="AA54" s="51"/>
      <c r="AB54" s="51"/>
    </row>
    <row r="55" spans="1:28" x14ac:dyDescent="0.25">
      <c r="A55" s="51" t="s">
        <v>217</v>
      </c>
      <c r="B55" s="51" t="s">
        <v>218</v>
      </c>
      <c r="C55" s="55" t="s">
        <v>210</v>
      </c>
      <c r="D55" s="55" t="s">
        <v>210</v>
      </c>
      <c r="E55" s="55" t="s">
        <v>210</v>
      </c>
      <c r="F55" s="55" t="s">
        <v>210</v>
      </c>
      <c r="G55" s="55" t="s">
        <v>210</v>
      </c>
      <c r="H55" s="55" t="s">
        <v>210</v>
      </c>
      <c r="I55" s="55" t="s">
        <v>210</v>
      </c>
      <c r="J55" s="55">
        <v>6974</v>
      </c>
      <c r="K55" s="55">
        <v>7927</v>
      </c>
      <c r="L55" s="55">
        <v>7674</v>
      </c>
      <c r="M55" s="55">
        <v>6324</v>
      </c>
      <c r="N55" s="55">
        <v>7136</v>
      </c>
      <c r="O55" s="55">
        <v>9979</v>
      </c>
      <c r="P55" s="55">
        <v>9623</v>
      </c>
      <c r="Q55" s="55">
        <v>10051</v>
      </c>
      <c r="R55" s="55">
        <v>9745</v>
      </c>
      <c r="S55" s="55">
        <v>11175</v>
      </c>
      <c r="T55" s="55">
        <v>11506</v>
      </c>
      <c r="U55" s="74">
        <v>10924</v>
      </c>
      <c r="V55" s="74">
        <v>329</v>
      </c>
      <c r="W55" s="160">
        <f>(Educational_visits___English_Heritage_Discovery_Visits[[#This Row],[2020/21]]-Educational_visits___English_Heritage_Discovery_Visits[[#This Row],[2008/09]])/Educational_visits___English_Heritage_Discovery_Visits[[#This Row],[2008/09]]</f>
        <v>-0.95282477774591334</v>
      </c>
      <c r="X55" s="160">
        <f>(Educational_visits___English_Heritage_Discovery_Visits[[#This Row],[2020/21]]-Educational_visits___English_Heritage_Discovery_Visits[[#This Row],[2019/20]])/Educational_visits___English_Heritage_Discovery_Visits[[#This Row],[2019/20]]</f>
        <v>-0.96988282680336868</v>
      </c>
      <c r="Y55" s="51"/>
      <c r="Z55" s="51"/>
      <c r="AA55" s="51"/>
      <c r="AB55" s="51"/>
    </row>
    <row r="56" spans="1:28" x14ac:dyDescent="0.25">
      <c r="A56" s="51" t="s">
        <v>215</v>
      </c>
      <c r="B56" s="51" t="s">
        <v>216</v>
      </c>
      <c r="C56" s="55" t="s">
        <v>210</v>
      </c>
      <c r="D56" s="55" t="s">
        <v>210</v>
      </c>
      <c r="E56" s="55" t="s">
        <v>210</v>
      </c>
      <c r="F56" s="55" t="s">
        <v>210</v>
      </c>
      <c r="G56" s="55" t="s">
        <v>210</v>
      </c>
      <c r="H56" s="55" t="s">
        <v>210</v>
      </c>
      <c r="I56" s="55" t="s">
        <v>210</v>
      </c>
      <c r="J56" s="55">
        <v>1243</v>
      </c>
      <c r="K56" s="55">
        <v>1613</v>
      </c>
      <c r="L56" s="55">
        <v>1490</v>
      </c>
      <c r="M56" s="55">
        <v>229</v>
      </c>
      <c r="N56" s="55">
        <v>58</v>
      </c>
      <c r="O56" s="55">
        <v>0</v>
      </c>
      <c r="P56" s="55">
        <v>0</v>
      </c>
      <c r="Q56" s="55">
        <v>0</v>
      </c>
      <c r="R56" s="55">
        <v>0</v>
      </c>
      <c r="S56" s="55">
        <v>0</v>
      </c>
      <c r="T56" s="55">
        <v>0</v>
      </c>
      <c r="U56" s="74">
        <v>0</v>
      </c>
      <c r="V56" s="74">
        <v>0</v>
      </c>
      <c r="W56" s="164" t="s">
        <v>210</v>
      </c>
      <c r="X56" s="164" t="s">
        <v>210</v>
      </c>
      <c r="Y56" s="51"/>
      <c r="Z56" s="51"/>
      <c r="AA56" s="51"/>
      <c r="AB56" s="51"/>
    </row>
    <row r="57" spans="1:28" x14ac:dyDescent="0.25">
      <c r="A57" s="51" t="s">
        <v>219</v>
      </c>
      <c r="B57" s="51" t="s">
        <v>220</v>
      </c>
      <c r="C57" s="55" t="s">
        <v>210</v>
      </c>
      <c r="D57" s="55" t="s">
        <v>210</v>
      </c>
      <c r="E57" s="55" t="s">
        <v>210</v>
      </c>
      <c r="F57" s="55" t="s">
        <v>210</v>
      </c>
      <c r="G57" s="55" t="s">
        <v>210</v>
      </c>
      <c r="H57" s="55" t="s">
        <v>210</v>
      </c>
      <c r="I57" s="55" t="s">
        <v>210</v>
      </c>
      <c r="J57" s="55">
        <v>1811</v>
      </c>
      <c r="K57" s="55">
        <v>2672</v>
      </c>
      <c r="L57" s="55">
        <v>3028</v>
      </c>
      <c r="M57" s="55">
        <v>1646</v>
      </c>
      <c r="N57" s="55">
        <v>1509</v>
      </c>
      <c r="O57" s="55">
        <v>1590</v>
      </c>
      <c r="P57" s="55">
        <v>766</v>
      </c>
      <c r="Q57" s="55">
        <v>1165</v>
      </c>
      <c r="R57" s="55">
        <v>1107</v>
      </c>
      <c r="S57" s="55">
        <v>868</v>
      </c>
      <c r="T57" s="55">
        <v>1227</v>
      </c>
      <c r="U57" s="74">
        <v>1302</v>
      </c>
      <c r="V57" s="74">
        <v>0</v>
      </c>
      <c r="W57" s="160">
        <f>(Educational_visits___English_Heritage_Discovery_Visits[[#This Row],[2020/21]]-Educational_visits___English_Heritage_Discovery_Visits[[#This Row],[2008/09]])/Educational_visits___English_Heritage_Discovery_Visits[[#This Row],[2008/09]]</f>
        <v>-1</v>
      </c>
      <c r="X57" s="160">
        <f>(Educational_visits___English_Heritage_Discovery_Visits[[#This Row],[2020/21]]-Educational_visits___English_Heritage_Discovery_Visits[[#This Row],[2019/20]])/Educational_visits___English_Heritage_Discovery_Visits[[#This Row],[2019/20]]</f>
        <v>-1</v>
      </c>
      <c r="Y57" s="51"/>
      <c r="Z57" s="51"/>
      <c r="AA57" s="51"/>
      <c r="AB57" s="51"/>
    </row>
    <row r="58" spans="1:28" x14ac:dyDescent="0.25">
      <c r="A58" s="51" t="s">
        <v>221</v>
      </c>
      <c r="B58" s="51" t="s">
        <v>222</v>
      </c>
      <c r="C58" s="55" t="s">
        <v>210</v>
      </c>
      <c r="D58" s="55" t="s">
        <v>210</v>
      </c>
      <c r="E58" s="55" t="s">
        <v>210</v>
      </c>
      <c r="F58" s="55" t="s">
        <v>210</v>
      </c>
      <c r="G58" s="55" t="s">
        <v>210</v>
      </c>
      <c r="H58" s="55" t="s">
        <v>210</v>
      </c>
      <c r="I58" s="55" t="s">
        <v>210</v>
      </c>
      <c r="J58" s="55">
        <v>2200</v>
      </c>
      <c r="K58" s="55">
        <v>5281</v>
      </c>
      <c r="L58" s="55">
        <v>3687</v>
      </c>
      <c r="M58" s="55">
        <v>2386</v>
      </c>
      <c r="N58" s="55">
        <v>1201</v>
      </c>
      <c r="O58" s="55">
        <v>1260</v>
      </c>
      <c r="P58" s="55">
        <v>1320</v>
      </c>
      <c r="Q58" s="55">
        <v>559</v>
      </c>
      <c r="R58" s="55">
        <v>418</v>
      </c>
      <c r="S58" s="55">
        <v>791</v>
      </c>
      <c r="T58" s="55">
        <v>764</v>
      </c>
      <c r="U58" s="74">
        <v>1249</v>
      </c>
      <c r="V58" s="74">
        <v>0</v>
      </c>
      <c r="W58" s="160">
        <f>(Educational_visits___English_Heritage_Discovery_Visits[[#This Row],[2020/21]]-Educational_visits___English_Heritage_Discovery_Visits[[#This Row],[2008/09]])/Educational_visits___English_Heritage_Discovery_Visits[[#This Row],[2008/09]]</f>
        <v>-1</v>
      </c>
      <c r="X58" s="160">
        <f>(Educational_visits___English_Heritage_Discovery_Visits[[#This Row],[2020/21]]-Educational_visits___English_Heritage_Discovery_Visits[[#This Row],[2019/20]])/Educational_visits___English_Heritage_Discovery_Visits[[#This Row],[2019/20]]</f>
        <v>-1</v>
      </c>
      <c r="Y58" s="51"/>
      <c r="Z58" s="51"/>
      <c r="AA58" s="51"/>
      <c r="AB58" s="51"/>
    </row>
    <row r="59" spans="1:28" x14ac:dyDescent="0.25">
      <c r="A59" s="51" t="s">
        <v>223</v>
      </c>
      <c r="B59" s="51" t="s">
        <v>224</v>
      </c>
      <c r="C59" s="55" t="s">
        <v>210</v>
      </c>
      <c r="D59" s="55" t="s">
        <v>210</v>
      </c>
      <c r="E59" s="55" t="s">
        <v>210</v>
      </c>
      <c r="F59" s="55" t="s">
        <v>210</v>
      </c>
      <c r="G59" s="55" t="s">
        <v>210</v>
      </c>
      <c r="H59" s="55" t="s">
        <v>210</v>
      </c>
      <c r="I59" s="55" t="s">
        <v>210</v>
      </c>
      <c r="J59" s="55">
        <v>12000</v>
      </c>
      <c r="K59" s="55">
        <v>11676</v>
      </c>
      <c r="L59" s="55">
        <v>14167</v>
      </c>
      <c r="M59" s="55">
        <v>10589</v>
      </c>
      <c r="N59" s="55">
        <v>8596</v>
      </c>
      <c r="O59" s="55">
        <v>9354</v>
      </c>
      <c r="P59" s="55">
        <v>9167</v>
      </c>
      <c r="Q59" s="55">
        <v>11877</v>
      </c>
      <c r="R59" s="55">
        <v>13366</v>
      </c>
      <c r="S59" s="55">
        <v>15007</v>
      </c>
      <c r="T59" s="55">
        <v>15715</v>
      </c>
      <c r="U59" s="74">
        <v>15880</v>
      </c>
      <c r="V59" s="74">
        <v>29</v>
      </c>
      <c r="W59" s="160">
        <f>(Educational_visits___English_Heritage_Discovery_Visits[[#This Row],[2020/21]]-Educational_visits___English_Heritage_Discovery_Visits[[#This Row],[2008/09]])/Educational_visits___English_Heritage_Discovery_Visits[[#This Row],[2008/09]]</f>
        <v>-0.99758333333333338</v>
      </c>
      <c r="X59" s="160">
        <f>(Educational_visits___English_Heritage_Discovery_Visits[[#This Row],[2020/21]]-Educational_visits___English_Heritage_Discovery_Visits[[#This Row],[2019/20]])/Educational_visits___English_Heritage_Discovery_Visits[[#This Row],[2019/20]]</f>
        <v>-0.99817380352644836</v>
      </c>
      <c r="Y59" s="51"/>
      <c r="Z59" s="51"/>
      <c r="AA59" s="51"/>
      <c r="AB59" s="51"/>
    </row>
    <row r="60" spans="1:28" x14ac:dyDescent="0.25">
      <c r="A60" s="51" t="s">
        <v>225</v>
      </c>
      <c r="B60" s="51" t="s">
        <v>226</v>
      </c>
      <c r="C60" s="55" t="s">
        <v>210</v>
      </c>
      <c r="D60" s="55" t="s">
        <v>210</v>
      </c>
      <c r="E60" s="55" t="s">
        <v>210</v>
      </c>
      <c r="F60" s="55" t="s">
        <v>210</v>
      </c>
      <c r="G60" s="55" t="s">
        <v>210</v>
      </c>
      <c r="H60" s="55" t="s">
        <v>210</v>
      </c>
      <c r="I60" s="55" t="s">
        <v>210</v>
      </c>
      <c r="J60" s="55">
        <v>6682</v>
      </c>
      <c r="K60" s="55">
        <v>6904</v>
      </c>
      <c r="L60" s="55">
        <v>6576</v>
      </c>
      <c r="M60" s="55">
        <v>4804</v>
      </c>
      <c r="N60" s="55">
        <v>4505</v>
      </c>
      <c r="O60" s="55">
        <v>5688</v>
      </c>
      <c r="P60" s="55">
        <v>7063</v>
      </c>
      <c r="Q60" s="55">
        <v>8064</v>
      </c>
      <c r="R60" s="55">
        <v>7934</v>
      </c>
      <c r="S60" s="55">
        <v>10001</v>
      </c>
      <c r="T60" s="55">
        <v>7991</v>
      </c>
      <c r="U60" s="74">
        <v>15880</v>
      </c>
      <c r="V60" s="74">
        <v>402</v>
      </c>
      <c r="W60" s="160">
        <f>(Educational_visits___English_Heritage_Discovery_Visits[[#This Row],[2020/21]]-Educational_visits___English_Heritage_Discovery_Visits[[#This Row],[2008/09]])/Educational_visits___English_Heritage_Discovery_Visits[[#This Row],[2008/09]]</f>
        <v>-0.93983837174498652</v>
      </c>
      <c r="X60" s="160">
        <f>(Educational_visits___English_Heritage_Discovery_Visits[[#This Row],[2020/21]]-Educational_visits___English_Heritage_Discovery_Visits[[#This Row],[2019/20]])/Educational_visits___English_Heritage_Discovery_Visits[[#This Row],[2019/20]]</f>
        <v>-0.97468513853904282</v>
      </c>
      <c r="Y60" s="51"/>
      <c r="Z60" s="51"/>
      <c r="AA60" s="51"/>
      <c r="AB60" s="51"/>
    </row>
    <row r="61" spans="1:28" s="6" customFormat="1" x14ac:dyDescent="0.25">
      <c r="A61" s="6" t="s">
        <v>227</v>
      </c>
      <c r="B61" s="6" t="s">
        <v>228</v>
      </c>
      <c r="C61" s="7" t="s">
        <v>210</v>
      </c>
      <c r="D61" s="7" t="s">
        <v>210</v>
      </c>
      <c r="E61" s="7" t="s">
        <v>210</v>
      </c>
      <c r="F61" s="7" t="s">
        <v>210</v>
      </c>
      <c r="G61" s="7" t="s">
        <v>210</v>
      </c>
      <c r="H61" s="7" t="s">
        <v>210</v>
      </c>
      <c r="I61" s="7" t="s">
        <v>210</v>
      </c>
      <c r="J61" s="7">
        <v>43803</v>
      </c>
      <c r="K61" s="7">
        <v>44613</v>
      </c>
      <c r="L61" s="7">
        <v>44828</v>
      </c>
      <c r="M61" s="7">
        <v>31352</v>
      </c>
      <c r="N61" s="7">
        <v>25742</v>
      </c>
      <c r="O61" s="7">
        <v>31003</v>
      </c>
      <c r="P61" s="7">
        <v>35559</v>
      </c>
      <c r="Q61" s="7">
        <v>42072</v>
      </c>
      <c r="R61" s="7">
        <v>43068</v>
      </c>
      <c r="S61" s="7">
        <f>SUM(S52:S60)</f>
        <v>48153</v>
      </c>
      <c r="T61" s="7">
        <f>SUM(T52:T60)</f>
        <v>47078</v>
      </c>
      <c r="U61" s="15">
        <v>55574</v>
      </c>
      <c r="V61" s="15">
        <v>882</v>
      </c>
      <c r="W61" s="158">
        <f>(Educational_visits___English_Heritage_Discovery_Visits[[#This Row],[2020/21]]-Educational_visits___English_Heritage_Discovery_Visits[[#This Row],[2008/09]])/Educational_visits___English_Heritage_Discovery_Visits[[#This Row],[2008/09]]</f>
        <v>-0.97986439284980476</v>
      </c>
      <c r="X61" s="158">
        <f>(Educational_visits___English_Heritage_Discovery_Visits[[#This Row],[2020/21]]-Educational_visits___English_Heritage_Discovery_Visits[[#This Row],[2019/20]])/Educational_visits___English_Heritage_Discovery_Visits[[#This Row],[2019/20]]</f>
        <v>-0.98412926908266452</v>
      </c>
    </row>
    <row r="62" spans="1:28" s="6" customFormat="1" ht="6.95" customHeight="1" x14ac:dyDescent="0.25">
      <c r="C62" s="7"/>
      <c r="D62" s="7"/>
      <c r="E62" s="7"/>
      <c r="F62" s="7"/>
      <c r="G62" s="7"/>
      <c r="H62" s="7"/>
      <c r="I62" s="7"/>
      <c r="J62" s="7"/>
      <c r="K62" s="7"/>
      <c r="L62" s="7"/>
      <c r="M62" s="7"/>
      <c r="N62" s="7"/>
      <c r="O62" s="7"/>
      <c r="P62" s="7"/>
      <c r="Q62" s="7"/>
      <c r="R62" s="7"/>
      <c r="S62" s="7"/>
      <c r="T62" s="7"/>
      <c r="U62" s="15"/>
      <c r="V62" s="15"/>
      <c r="W62" s="116"/>
      <c r="X62" s="116"/>
    </row>
    <row r="63" spans="1:28" s="6" customFormat="1" ht="15" customHeight="1" x14ac:dyDescent="0.25">
      <c r="B63" s="26" t="s">
        <v>618</v>
      </c>
      <c r="C63" s="7"/>
      <c r="D63" s="7"/>
      <c r="E63" s="7"/>
      <c r="F63" s="7"/>
      <c r="G63" s="7"/>
      <c r="H63" s="7"/>
      <c r="I63" s="7"/>
      <c r="J63" s="7"/>
      <c r="K63" s="7"/>
      <c r="L63" s="7"/>
      <c r="M63" s="7"/>
      <c r="N63" s="7"/>
      <c r="O63" s="7"/>
      <c r="P63" s="7"/>
      <c r="Q63" s="7"/>
      <c r="R63" s="7"/>
      <c r="S63" s="7"/>
      <c r="T63" s="7"/>
      <c r="U63" s="15"/>
      <c r="V63" s="15"/>
      <c r="W63" s="116"/>
      <c r="X63" s="116"/>
    </row>
    <row r="64" spans="1:28" s="26" customFormat="1" ht="12" x14ac:dyDescent="0.25">
      <c r="B64" s="26" t="s">
        <v>619</v>
      </c>
      <c r="V64" s="119"/>
      <c r="W64" s="119"/>
      <c r="X64" s="119"/>
      <c r="Y64" s="119"/>
    </row>
    <row r="65" spans="1:27" s="26" customFormat="1" ht="12" x14ac:dyDescent="0.25">
      <c r="B65" s="26" t="s">
        <v>620</v>
      </c>
      <c r="V65" s="119"/>
      <c r="W65" s="119"/>
      <c r="X65" s="119"/>
      <c r="Y65" s="119"/>
    </row>
    <row r="66" spans="1:27" x14ac:dyDescent="0.25">
      <c r="A66" s="51"/>
      <c r="B66" s="51"/>
      <c r="C66" s="51"/>
      <c r="D66" s="51"/>
      <c r="E66" s="51"/>
      <c r="F66" s="51"/>
      <c r="G66" s="51"/>
      <c r="H66" s="51"/>
      <c r="I66" s="51"/>
      <c r="J66" s="51"/>
      <c r="K66" s="51"/>
      <c r="L66" s="51"/>
      <c r="M66" s="51"/>
      <c r="N66" s="51"/>
      <c r="O66" s="51"/>
      <c r="P66" s="51"/>
      <c r="Q66" s="51"/>
      <c r="R66" s="51"/>
      <c r="S66" s="51"/>
      <c r="T66" s="51"/>
      <c r="U66" s="51"/>
      <c r="V66" s="51"/>
      <c r="W66" s="51"/>
      <c r="X66" s="51"/>
      <c r="Y66" s="51"/>
      <c r="Z66" s="51"/>
      <c r="AA66" s="51"/>
    </row>
    <row r="67" spans="1:27" s="25" customFormat="1" ht="18.75" x14ac:dyDescent="0.3">
      <c r="A67" s="63"/>
      <c r="B67" s="63" t="s">
        <v>238</v>
      </c>
      <c r="C67" s="63"/>
      <c r="D67" s="63"/>
      <c r="E67" s="63"/>
      <c r="F67" s="63"/>
      <c r="G67" s="63"/>
      <c r="H67" s="63"/>
      <c r="I67" s="63"/>
      <c r="J67" s="63"/>
      <c r="K67" s="63"/>
      <c r="L67" s="63"/>
      <c r="M67" s="63"/>
      <c r="N67" s="63"/>
      <c r="O67" s="63"/>
      <c r="P67" s="63"/>
      <c r="Q67" s="63"/>
      <c r="R67" s="63"/>
      <c r="S67" s="63"/>
      <c r="T67" s="63"/>
      <c r="U67" s="63"/>
      <c r="V67" s="122"/>
      <c r="W67" s="122"/>
      <c r="X67" s="122"/>
      <c r="Y67" s="122"/>
      <c r="Z67" s="63"/>
      <c r="AA67" s="63"/>
    </row>
    <row r="68" spans="1:27" s="1" customFormat="1" ht="30" x14ac:dyDescent="0.25">
      <c r="A68" s="52"/>
      <c r="B68" s="52" t="s">
        <v>621</v>
      </c>
      <c r="C68" s="52" t="s">
        <v>451</v>
      </c>
      <c r="D68" s="52" t="s">
        <v>436</v>
      </c>
      <c r="E68" s="52" t="s">
        <v>437</v>
      </c>
      <c r="F68" s="52" t="s">
        <v>438</v>
      </c>
      <c r="G68" s="52" t="s">
        <v>99</v>
      </c>
      <c r="H68" s="52" t="s">
        <v>100</v>
      </c>
      <c r="I68" s="52" t="s">
        <v>101</v>
      </c>
      <c r="J68" s="52" t="s">
        <v>102</v>
      </c>
      <c r="K68" s="51"/>
      <c r="L68" s="52"/>
      <c r="M68" s="52"/>
      <c r="N68" s="52"/>
      <c r="O68" s="52"/>
      <c r="P68" s="52"/>
    </row>
    <row r="69" spans="1:27" x14ac:dyDescent="0.25">
      <c r="A69" s="51"/>
      <c r="B69" s="51" t="s">
        <v>244</v>
      </c>
      <c r="C69" s="55" t="s">
        <v>210</v>
      </c>
      <c r="D69" s="55" t="s">
        <v>210</v>
      </c>
      <c r="E69" s="55" t="s">
        <v>210</v>
      </c>
      <c r="F69" s="55" t="s">
        <v>210</v>
      </c>
      <c r="G69" s="55" t="s">
        <v>210</v>
      </c>
      <c r="H69" s="55" t="s">
        <v>210</v>
      </c>
      <c r="I69" s="55">
        <v>70489</v>
      </c>
      <c r="J69" s="55" t="s">
        <v>210</v>
      </c>
      <c r="K69" s="51"/>
      <c r="L69" s="51"/>
      <c r="M69" s="51"/>
      <c r="N69" s="51"/>
      <c r="O69" s="51"/>
      <c r="P69" s="51"/>
    </row>
    <row r="70" spans="1:27" x14ac:dyDescent="0.25">
      <c r="A70" s="51"/>
      <c r="B70" s="51" t="s">
        <v>212</v>
      </c>
      <c r="C70" s="55" t="s">
        <v>210</v>
      </c>
      <c r="D70" s="55" t="s">
        <v>210</v>
      </c>
      <c r="E70" s="55" t="s">
        <v>210</v>
      </c>
      <c r="F70" s="55" t="s">
        <v>210</v>
      </c>
      <c r="G70" s="55" t="s">
        <v>210</v>
      </c>
      <c r="H70" s="55" t="s">
        <v>210</v>
      </c>
      <c r="I70" s="55">
        <v>61712</v>
      </c>
      <c r="J70" s="55" t="s">
        <v>210</v>
      </c>
      <c r="K70" s="51"/>
      <c r="L70" s="51"/>
      <c r="M70" s="51"/>
      <c r="N70" s="51"/>
      <c r="O70" s="51"/>
      <c r="P70" s="51"/>
    </row>
    <row r="71" spans="1:27" x14ac:dyDescent="0.25">
      <c r="A71" s="51"/>
      <c r="B71" s="51" t="s">
        <v>216</v>
      </c>
      <c r="C71" s="55" t="s">
        <v>210</v>
      </c>
      <c r="D71" s="55" t="s">
        <v>210</v>
      </c>
      <c r="E71" s="55" t="s">
        <v>210</v>
      </c>
      <c r="F71" s="55" t="s">
        <v>210</v>
      </c>
      <c r="G71" s="55" t="s">
        <v>210</v>
      </c>
      <c r="H71" s="55" t="s">
        <v>210</v>
      </c>
      <c r="I71" s="55">
        <v>43721</v>
      </c>
      <c r="J71" s="55" t="s">
        <v>210</v>
      </c>
      <c r="K71" s="51"/>
      <c r="L71" s="51"/>
      <c r="M71" s="51"/>
      <c r="N71" s="51"/>
      <c r="O71" s="51"/>
      <c r="P71" s="51"/>
    </row>
    <row r="72" spans="1:27" x14ac:dyDescent="0.25">
      <c r="A72" s="51"/>
      <c r="B72" s="51" t="s">
        <v>218</v>
      </c>
      <c r="C72" s="55" t="s">
        <v>210</v>
      </c>
      <c r="D72" s="55" t="s">
        <v>210</v>
      </c>
      <c r="E72" s="55" t="s">
        <v>210</v>
      </c>
      <c r="F72" s="55" t="s">
        <v>210</v>
      </c>
      <c r="G72" s="55" t="s">
        <v>210</v>
      </c>
      <c r="H72" s="55" t="s">
        <v>210</v>
      </c>
      <c r="I72" s="55">
        <v>43373</v>
      </c>
      <c r="J72" s="55" t="s">
        <v>210</v>
      </c>
      <c r="K72" s="51"/>
      <c r="L72" s="51"/>
      <c r="M72" s="51"/>
      <c r="N72" s="51"/>
      <c r="O72" s="51"/>
      <c r="P72" s="51"/>
    </row>
    <row r="73" spans="1:27" x14ac:dyDescent="0.25">
      <c r="A73" s="51"/>
      <c r="B73" s="51" t="s">
        <v>220</v>
      </c>
      <c r="C73" s="55" t="s">
        <v>210</v>
      </c>
      <c r="D73" s="55" t="s">
        <v>210</v>
      </c>
      <c r="E73" s="55" t="s">
        <v>210</v>
      </c>
      <c r="F73" s="55" t="s">
        <v>210</v>
      </c>
      <c r="G73" s="55" t="s">
        <v>210</v>
      </c>
      <c r="H73" s="55" t="s">
        <v>210</v>
      </c>
      <c r="I73" s="55">
        <v>47172</v>
      </c>
      <c r="J73" s="55" t="s">
        <v>210</v>
      </c>
      <c r="K73" s="51"/>
      <c r="L73" s="51"/>
      <c r="M73" s="51"/>
      <c r="N73" s="51"/>
      <c r="O73" s="51"/>
      <c r="P73" s="51"/>
    </row>
    <row r="74" spans="1:27" x14ac:dyDescent="0.25">
      <c r="A74" s="51"/>
      <c r="B74" s="51" t="s">
        <v>249</v>
      </c>
      <c r="C74" s="55" t="s">
        <v>210</v>
      </c>
      <c r="D74" s="55" t="s">
        <v>210</v>
      </c>
      <c r="E74" s="55" t="s">
        <v>210</v>
      </c>
      <c r="F74" s="55" t="s">
        <v>210</v>
      </c>
      <c r="G74" s="55" t="s">
        <v>210</v>
      </c>
      <c r="H74" s="55" t="s">
        <v>210</v>
      </c>
      <c r="I74" s="55">
        <v>49089</v>
      </c>
      <c r="J74" s="55" t="s">
        <v>210</v>
      </c>
      <c r="K74" s="51"/>
      <c r="L74" s="51"/>
      <c r="M74" s="51"/>
      <c r="N74" s="51"/>
      <c r="O74" s="51"/>
      <c r="P74" s="51"/>
    </row>
    <row r="75" spans="1:27" x14ac:dyDescent="0.25">
      <c r="A75" s="51"/>
      <c r="B75" s="51" t="s">
        <v>226</v>
      </c>
      <c r="C75" s="55" t="s">
        <v>210</v>
      </c>
      <c r="D75" s="55" t="s">
        <v>210</v>
      </c>
      <c r="E75" s="55" t="s">
        <v>210</v>
      </c>
      <c r="F75" s="55" t="s">
        <v>210</v>
      </c>
      <c r="G75" s="55" t="s">
        <v>210</v>
      </c>
      <c r="H75" s="55" t="s">
        <v>210</v>
      </c>
      <c r="I75" s="55">
        <v>125527</v>
      </c>
      <c r="J75" s="55" t="s">
        <v>210</v>
      </c>
      <c r="K75" s="51"/>
      <c r="L75" s="51"/>
      <c r="M75" s="51"/>
      <c r="N75" s="51"/>
      <c r="O75" s="51"/>
      <c r="P75" s="51"/>
    </row>
    <row r="76" spans="1:27" s="6" customFormat="1" x14ac:dyDescent="0.25">
      <c r="B76" s="6" t="s">
        <v>228</v>
      </c>
      <c r="C76" s="7" t="s">
        <v>210</v>
      </c>
      <c r="D76" s="7" t="s">
        <v>210</v>
      </c>
      <c r="E76" s="7" t="s">
        <v>210</v>
      </c>
      <c r="F76" s="7" t="s">
        <v>210</v>
      </c>
      <c r="G76" s="7" t="s">
        <v>210</v>
      </c>
      <c r="H76" s="7" t="s">
        <v>210</v>
      </c>
      <c r="I76" s="7">
        <v>441083</v>
      </c>
      <c r="J76" s="7" t="s">
        <v>210</v>
      </c>
    </row>
    <row r="77" spans="1:27" s="6" customFormat="1" ht="6.95" customHeight="1" x14ac:dyDescent="0.25">
      <c r="C77" s="7"/>
      <c r="D77" s="7"/>
      <c r="E77" s="7"/>
      <c r="F77" s="7"/>
      <c r="G77" s="7"/>
      <c r="H77" s="7"/>
      <c r="I77" s="7"/>
      <c r="J77" s="7"/>
    </row>
    <row r="78" spans="1:27" s="26" customFormat="1" ht="12" x14ac:dyDescent="0.25">
      <c r="B78" s="26" t="s">
        <v>622</v>
      </c>
      <c r="V78" s="119"/>
      <c r="W78" s="119"/>
      <c r="X78" s="119"/>
      <c r="Y78" s="119"/>
    </row>
    <row r="79" spans="1:27" s="26" customFormat="1" ht="12" x14ac:dyDescent="0.25">
      <c r="B79" s="26" t="s">
        <v>623</v>
      </c>
      <c r="V79" s="119"/>
      <c r="W79" s="119"/>
      <c r="X79" s="119"/>
      <c r="Y79" s="119"/>
    </row>
    <row r="80" spans="1:27" x14ac:dyDescent="0.25">
      <c r="A80" s="51"/>
      <c r="B80" s="51"/>
      <c r="C80" s="51"/>
      <c r="D80" s="51"/>
      <c r="E80" s="51"/>
      <c r="F80" s="51"/>
      <c r="G80" s="51"/>
      <c r="H80" s="51"/>
      <c r="I80" s="51"/>
      <c r="J80" s="51"/>
      <c r="K80" s="51"/>
      <c r="L80" s="51"/>
      <c r="M80" s="51"/>
      <c r="N80" s="51"/>
      <c r="O80" s="51"/>
      <c r="P80" s="51"/>
      <c r="Q80" s="51"/>
      <c r="R80" s="51"/>
      <c r="S80" s="51"/>
      <c r="T80" s="51"/>
      <c r="U80" s="51"/>
      <c r="V80" s="51"/>
      <c r="W80" s="51"/>
      <c r="X80" s="51"/>
      <c r="Y80" s="51"/>
      <c r="Z80" s="51"/>
      <c r="AA80" s="51"/>
    </row>
    <row r="81" spans="1:27" s="25" customFormat="1" ht="18.75" x14ac:dyDescent="0.3">
      <c r="A81" s="63"/>
      <c r="B81" s="63" t="s">
        <v>624</v>
      </c>
      <c r="C81" s="63"/>
      <c r="D81" s="63"/>
      <c r="E81" s="63"/>
      <c r="F81" s="63"/>
      <c r="G81" s="63"/>
      <c r="H81" s="63"/>
      <c r="I81" s="63"/>
      <c r="J81" s="63"/>
      <c r="K81" s="63"/>
      <c r="L81" s="63"/>
      <c r="M81" s="63"/>
      <c r="N81" s="63"/>
      <c r="O81" s="63"/>
      <c r="P81" s="63"/>
      <c r="Q81" s="63"/>
      <c r="R81" s="63"/>
      <c r="S81" s="63"/>
      <c r="T81" s="63"/>
      <c r="U81" s="63"/>
      <c r="V81" s="122"/>
      <c r="W81" s="122"/>
      <c r="X81" s="122"/>
      <c r="Y81" s="122"/>
      <c r="Z81" s="63"/>
      <c r="AA81" s="63"/>
    </row>
    <row r="82" spans="1:27" s="1" customFormat="1" ht="32.25" x14ac:dyDescent="0.25">
      <c r="A82" s="52" t="s">
        <v>203</v>
      </c>
      <c r="B82" s="52" t="s">
        <v>625</v>
      </c>
      <c r="C82" s="52" t="s">
        <v>168</v>
      </c>
      <c r="D82" s="52" t="s">
        <v>169</v>
      </c>
      <c r="E82" s="52" t="s">
        <v>170</v>
      </c>
      <c r="F82" s="52" t="s">
        <v>171</v>
      </c>
      <c r="G82" s="52" t="s">
        <v>172</v>
      </c>
      <c r="H82" s="52" t="s">
        <v>173</v>
      </c>
      <c r="I82" s="52" t="s">
        <v>174</v>
      </c>
      <c r="J82" s="52" t="s">
        <v>175</v>
      </c>
      <c r="K82" s="52" t="s">
        <v>176</v>
      </c>
      <c r="L82" s="52" t="s">
        <v>177</v>
      </c>
      <c r="M82" s="52" t="s">
        <v>178</v>
      </c>
      <c r="N82" s="52" t="s">
        <v>179</v>
      </c>
      <c r="O82" s="52" t="s">
        <v>180</v>
      </c>
      <c r="P82" s="52" t="s">
        <v>181</v>
      </c>
      <c r="Q82" s="52" t="s">
        <v>182</v>
      </c>
      <c r="R82" s="52" t="s">
        <v>626</v>
      </c>
      <c r="S82" s="52"/>
      <c r="T82" s="51"/>
      <c r="U82" s="52"/>
      <c r="V82" s="52"/>
      <c r="W82" s="52"/>
      <c r="X82" s="52"/>
      <c r="Y82" s="52"/>
    </row>
    <row r="83" spans="1:27" x14ac:dyDescent="0.25">
      <c r="A83" s="51" t="s">
        <v>208</v>
      </c>
      <c r="B83" s="51" t="s">
        <v>209</v>
      </c>
      <c r="C83" s="55" t="s">
        <v>210</v>
      </c>
      <c r="D83" s="55" t="s">
        <v>210</v>
      </c>
      <c r="E83" s="55" t="s">
        <v>210</v>
      </c>
      <c r="F83" s="55" t="s">
        <v>210</v>
      </c>
      <c r="G83" s="55" t="s">
        <v>210</v>
      </c>
      <c r="H83" s="55" t="s">
        <v>210</v>
      </c>
      <c r="I83" s="55" t="s">
        <v>210</v>
      </c>
      <c r="J83" s="55" t="s">
        <v>210</v>
      </c>
      <c r="K83" s="55">
        <v>4272</v>
      </c>
      <c r="L83" s="55">
        <v>10319</v>
      </c>
      <c r="M83" s="55">
        <v>17973</v>
      </c>
      <c r="N83" s="55" t="s">
        <v>210</v>
      </c>
      <c r="O83" s="55">
        <v>61537</v>
      </c>
      <c r="P83" s="55">
        <v>17576</v>
      </c>
      <c r="Q83" s="55">
        <v>19580</v>
      </c>
      <c r="R83" s="55" t="s">
        <v>210</v>
      </c>
      <c r="S83" s="51"/>
      <c r="T83" s="51"/>
      <c r="U83" s="51"/>
      <c r="V83" s="51"/>
      <c r="W83" s="51"/>
      <c r="X83" s="51"/>
      <c r="Y83" s="51"/>
    </row>
    <row r="84" spans="1:27" x14ac:dyDescent="0.25">
      <c r="A84" s="51" t="s">
        <v>211</v>
      </c>
      <c r="B84" s="51" t="s">
        <v>212</v>
      </c>
      <c r="C84" s="55" t="s">
        <v>210</v>
      </c>
      <c r="D84" s="55" t="s">
        <v>210</v>
      </c>
      <c r="E84" s="55" t="s">
        <v>210</v>
      </c>
      <c r="F84" s="55" t="s">
        <v>210</v>
      </c>
      <c r="G84" s="55" t="s">
        <v>210</v>
      </c>
      <c r="H84" s="55" t="s">
        <v>210</v>
      </c>
      <c r="I84" s="55" t="s">
        <v>210</v>
      </c>
      <c r="J84" s="55" t="s">
        <v>210</v>
      </c>
      <c r="K84" s="55">
        <v>30472</v>
      </c>
      <c r="L84" s="55">
        <v>32451</v>
      </c>
      <c r="M84" s="55">
        <v>57703</v>
      </c>
      <c r="N84" s="55" t="s">
        <v>210</v>
      </c>
      <c r="O84" s="55">
        <v>19673</v>
      </c>
      <c r="P84" s="55">
        <v>6470</v>
      </c>
      <c r="Q84" s="55">
        <v>5860</v>
      </c>
      <c r="R84" s="55" t="s">
        <v>210</v>
      </c>
      <c r="S84" s="51"/>
      <c r="T84" s="51"/>
      <c r="U84" s="51"/>
      <c r="V84" s="51"/>
      <c r="W84" s="51"/>
      <c r="X84" s="51"/>
      <c r="Y84" s="51"/>
    </row>
    <row r="85" spans="1:27" x14ac:dyDescent="0.25">
      <c r="A85" s="51" t="s">
        <v>213</v>
      </c>
      <c r="B85" s="51" t="s">
        <v>214</v>
      </c>
      <c r="C85" s="55" t="s">
        <v>210</v>
      </c>
      <c r="D85" s="55" t="s">
        <v>210</v>
      </c>
      <c r="E85" s="55" t="s">
        <v>210</v>
      </c>
      <c r="F85" s="55" t="s">
        <v>210</v>
      </c>
      <c r="G85" s="55" t="s">
        <v>210</v>
      </c>
      <c r="H85" s="55" t="s">
        <v>210</v>
      </c>
      <c r="I85" s="55" t="s">
        <v>210</v>
      </c>
      <c r="J85" s="55" t="s">
        <v>210</v>
      </c>
      <c r="K85" s="55">
        <v>13724</v>
      </c>
      <c r="L85" s="55">
        <v>12189</v>
      </c>
      <c r="M85" s="55">
        <v>11259</v>
      </c>
      <c r="N85" s="55" t="s">
        <v>210</v>
      </c>
      <c r="O85" s="55">
        <v>23093</v>
      </c>
      <c r="P85" s="55">
        <v>12193</v>
      </c>
      <c r="Q85" s="55">
        <v>10447</v>
      </c>
      <c r="R85" s="55" t="s">
        <v>210</v>
      </c>
      <c r="S85" s="51"/>
      <c r="T85" s="51"/>
      <c r="U85" s="51"/>
      <c r="V85" s="51"/>
      <c r="W85" s="51"/>
      <c r="X85" s="51"/>
      <c r="Y85" s="51"/>
    </row>
    <row r="86" spans="1:27" x14ac:dyDescent="0.25">
      <c r="A86" s="51" t="s">
        <v>217</v>
      </c>
      <c r="B86" s="51" t="s">
        <v>218</v>
      </c>
      <c r="C86" s="55" t="s">
        <v>210</v>
      </c>
      <c r="D86" s="55" t="s">
        <v>210</v>
      </c>
      <c r="E86" s="55" t="s">
        <v>210</v>
      </c>
      <c r="F86" s="55" t="s">
        <v>210</v>
      </c>
      <c r="G86" s="55" t="s">
        <v>210</v>
      </c>
      <c r="H86" s="55" t="s">
        <v>210</v>
      </c>
      <c r="I86" s="55" t="s">
        <v>210</v>
      </c>
      <c r="J86" s="55" t="s">
        <v>210</v>
      </c>
      <c r="K86" s="55">
        <v>11427</v>
      </c>
      <c r="L86" s="55">
        <v>561</v>
      </c>
      <c r="M86" s="55">
        <v>9957</v>
      </c>
      <c r="N86" s="55" t="s">
        <v>210</v>
      </c>
      <c r="O86" s="55">
        <v>71671</v>
      </c>
      <c r="P86" s="55">
        <v>8616</v>
      </c>
      <c r="Q86" s="55">
        <v>11822</v>
      </c>
      <c r="R86" s="55" t="s">
        <v>210</v>
      </c>
      <c r="S86" s="51"/>
      <c r="T86" s="51"/>
      <c r="U86" s="51"/>
      <c r="V86" s="51"/>
      <c r="W86" s="51"/>
      <c r="X86" s="51"/>
      <c r="Y86" s="51"/>
    </row>
    <row r="87" spans="1:27" x14ac:dyDescent="0.25">
      <c r="A87" s="51" t="s">
        <v>215</v>
      </c>
      <c r="B87" s="51" t="s">
        <v>216</v>
      </c>
      <c r="C87" s="55" t="s">
        <v>210</v>
      </c>
      <c r="D87" s="55" t="s">
        <v>210</v>
      </c>
      <c r="E87" s="55" t="s">
        <v>210</v>
      </c>
      <c r="F87" s="55" t="s">
        <v>210</v>
      </c>
      <c r="G87" s="55" t="s">
        <v>210</v>
      </c>
      <c r="H87" s="55" t="s">
        <v>210</v>
      </c>
      <c r="I87" s="55" t="s">
        <v>210</v>
      </c>
      <c r="J87" s="55" t="s">
        <v>210</v>
      </c>
      <c r="K87" s="55">
        <v>30536</v>
      </c>
      <c r="L87" s="55">
        <v>16035</v>
      </c>
      <c r="M87" s="55">
        <v>25001</v>
      </c>
      <c r="N87" s="55" t="s">
        <v>210</v>
      </c>
      <c r="O87" s="55">
        <v>84118</v>
      </c>
      <c r="P87" s="55">
        <v>14590</v>
      </c>
      <c r="Q87" s="55">
        <v>32617</v>
      </c>
      <c r="R87" s="55" t="s">
        <v>210</v>
      </c>
      <c r="S87" s="51"/>
      <c r="T87" s="51"/>
      <c r="U87" s="51"/>
      <c r="V87" s="51"/>
      <c r="W87" s="51"/>
      <c r="X87" s="51"/>
      <c r="Y87" s="51"/>
    </row>
    <row r="88" spans="1:27" x14ac:dyDescent="0.25">
      <c r="A88" s="51" t="s">
        <v>219</v>
      </c>
      <c r="B88" s="51" t="s">
        <v>220</v>
      </c>
      <c r="C88" s="55" t="s">
        <v>210</v>
      </c>
      <c r="D88" s="55" t="s">
        <v>210</v>
      </c>
      <c r="E88" s="55" t="s">
        <v>210</v>
      </c>
      <c r="F88" s="55" t="s">
        <v>210</v>
      </c>
      <c r="G88" s="55" t="s">
        <v>210</v>
      </c>
      <c r="H88" s="55" t="s">
        <v>210</v>
      </c>
      <c r="I88" s="55" t="s">
        <v>210</v>
      </c>
      <c r="J88" s="55" t="s">
        <v>210</v>
      </c>
      <c r="K88" s="55">
        <v>27482</v>
      </c>
      <c r="L88" s="55">
        <v>21126</v>
      </c>
      <c r="M88" s="55">
        <v>24904</v>
      </c>
      <c r="N88" s="55" t="s">
        <v>210</v>
      </c>
      <c r="O88" s="55">
        <v>60056</v>
      </c>
      <c r="P88" s="55">
        <v>17770</v>
      </c>
      <c r="Q88" s="55">
        <v>12985</v>
      </c>
      <c r="R88" s="55" t="s">
        <v>210</v>
      </c>
      <c r="S88" s="51"/>
      <c r="T88" s="51"/>
      <c r="U88" s="51"/>
      <c r="V88" s="51"/>
      <c r="W88" s="51"/>
      <c r="X88" s="51"/>
      <c r="Y88" s="51"/>
    </row>
    <row r="89" spans="1:27" x14ac:dyDescent="0.25">
      <c r="A89" s="51" t="s">
        <v>221</v>
      </c>
      <c r="B89" s="51" t="s">
        <v>222</v>
      </c>
      <c r="C89" s="55" t="s">
        <v>210</v>
      </c>
      <c r="D89" s="55" t="s">
        <v>210</v>
      </c>
      <c r="E89" s="55" t="s">
        <v>210</v>
      </c>
      <c r="F89" s="55" t="s">
        <v>210</v>
      </c>
      <c r="G89" s="55" t="s">
        <v>210</v>
      </c>
      <c r="H89" s="55" t="s">
        <v>210</v>
      </c>
      <c r="I89" s="55" t="s">
        <v>210</v>
      </c>
      <c r="J89" s="55" t="s">
        <v>210</v>
      </c>
      <c r="K89" s="55" t="s">
        <v>210</v>
      </c>
      <c r="L89" s="55">
        <v>4120</v>
      </c>
      <c r="M89" s="55">
        <v>1283</v>
      </c>
      <c r="N89" s="55" t="s">
        <v>210</v>
      </c>
      <c r="O89" s="55">
        <v>1428</v>
      </c>
      <c r="P89" s="55">
        <v>211</v>
      </c>
      <c r="Q89" s="55">
        <v>119</v>
      </c>
      <c r="R89" s="55" t="s">
        <v>210</v>
      </c>
      <c r="S89" s="51"/>
      <c r="T89" s="51"/>
      <c r="U89" s="51"/>
      <c r="V89" s="51"/>
      <c r="W89" s="51"/>
      <c r="X89" s="51"/>
      <c r="Y89" s="51"/>
    </row>
    <row r="90" spans="1:27" x14ac:dyDescent="0.25">
      <c r="A90" s="51" t="s">
        <v>223</v>
      </c>
      <c r="B90" s="51" t="s">
        <v>224</v>
      </c>
      <c r="C90" s="55" t="s">
        <v>210</v>
      </c>
      <c r="D90" s="55" t="s">
        <v>210</v>
      </c>
      <c r="E90" s="55" t="s">
        <v>210</v>
      </c>
      <c r="F90" s="55" t="s">
        <v>210</v>
      </c>
      <c r="G90" s="55" t="s">
        <v>210</v>
      </c>
      <c r="H90" s="55" t="s">
        <v>210</v>
      </c>
      <c r="I90" s="55" t="s">
        <v>210</v>
      </c>
      <c r="J90" s="55" t="s">
        <v>210</v>
      </c>
      <c r="K90" s="55">
        <v>145125</v>
      </c>
      <c r="L90" s="55">
        <v>93842</v>
      </c>
      <c r="M90" s="55">
        <v>143360</v>
      </c>
      <c r="N90" s="55" t="s">
        <v>210</v>
      </c>
      <c r="O90" s="55">
        <v>194550</v>
      </c>
      <c r="P90" s="55">
        <v>74314</v>
      </c>
      <c r="Q90" s="55">
        <v>91810</v>
      </c>
      <c r="R90" s="55" t="s">
        <v>210</v>
      </c>
      <c r="S90" s="51"/>
      <c r="T90" s="51"/>
      <c r="U90" s="51"/>
      <c r="V90" s="51"/>
      <c r="W90" s="51"/>
      <c r="X90" s="51"/>
      <c r="Y90" s="51"/>
    </row>
    <row r="91" spans="1:27" x14ac:dyDescent="0.25">
      <c r="A91" s="51" t="s">
        <v>225</v>
      </c>
      <c r="B91" s="51" t="s">
        <v>226</v>
      </c>
      <c r="C91" s="55" t="s">
        <v>210</v>
      </c>
      <c r="D91" s="55" t="s">
        <v>210</v>
      </c>
      <c r="E91" s="55" t="s">
        <v>210</v>
      </c>
      <c r="F91" s="55" t="s">
        <v>210</v>
      </c>
      <c r="G91" s="55" t="s">
        <v>210</v>
      </c>
      <c r="H91" s="55" t="s">
        <v>210</v>
      </c>
      <c r="I91" s="55" t="s">
        <v>210</v>
      </c>
      <c r="J91" s="55" t="s">
        <v>210</v>
      </c>
      <c r="K91" s="55">
        <v>14606</v>
      </c>
      <c r="L91" s="55">
        <v>12679</v>
      </c>
      <c r="M91" s="55">
        <v>9843</v>
      </c>
      <c r="N91" s="55" t="s">
        <v>210</v>
      </c>
      <c r="O91" s="55">
        <v>53156</v>
      </c>
      <c r="P91" s="55">
        <v>25382</v>
      </c>
      <c r="Q91" s="55">
        <v>21578</v>
      </c>
      <c r="R91" s="55" t="s">
        <v>210</v>
      </c>
      <c r="S91" s="51"/>
      <c r="T91" s="51"/>
      <c r="U91" s="51"/>
      <c r="V91" s="51"/>
      <c r="W91" s="51"/>
      <c r="X91" s="51"/>
      <c r="Y91" s="51"/>
    </row>
    <row r="92" spans="1:27" s="6" customFormat="1" x14ac:dyDescent="0.25">
      <c r="A92" s="6" t="s">
        <v>227</v>
      </c>
      <c r="B92" s="6" t="s">
        <v>228</v>
      </c>
      <c r="C92" s="7" t="s">
        <v>210</v>
      </c>
      <c r="D92" s="7" t="s">
        <v>210</v>
      </c>
      <c r="E92" s="7" t="s">
        <v>210</v>
      </c>
      <c r="F92" s="7" t="s">
        <v>210</v>
      </c>
      <c r="G92" s="7" t="s">
        <v>210</v>
      </c>
      <c r="H92" s="7" t="s">
        <v>210</v>
      </c>
      <c r="I92" s="7" t="s">
        <v>210</v>
      </c>
      <c r="J92" s="7" t="s">
        <v>210</v>
      </c>
      <c r="K92" s="7">
        <v>277644</v>
      </c>
      <c r="L92" s="7">
        <v>203322</v>
      </c>
      <c r="M92" s="7">
        <v>301283</v>
      </c>
      <c r="N92" s="7" t="s">
        <v>210</v>
      </c>
      <c r="O92" s="7">
        <v>569282</v>
      </c>
      <c r="P92" s="7">
        <v>177122</v>
      </c>
      <c r="Q92" s="7">
        <v>206818</v>
      </c>
      <c r="R92" s="7" t="s">
        <v>210</v>
      </c>
    </row>
    <row r="93" spans="1:27" s="1" customFormat="1" ht="30" x14ac:dyDescent="0.25">
      <c r="A93" s="52" t="s">
        <v>203</v>
      </c>
      <c r="B93" s="52" t="s">
        <v>627</v>
      </c>
      <c r="C93" s="52" t="s">
        <v>168</v>
      </c>
      <c r="D93" s="52" t="s">
        <v>169</v>
      </c>
      <c r="E93" s="52" t="s">
        <v>170</v>
      </c>
      <c r="F93" s="52" t="s">
        <v>171</v>
      </c>
      <c r="G93" s="52" t="s">
        <v>172</v>
      </c>
      <c r="H93" s="52" t="s">
        <v>173</v>
      </c>
      <c r="I93" s="52" t="s">
        <v>174</v>
      </c>
      <c r="J93" s="52" t="s">
        <v>175</v>
      </c>
      <c r="K93" s="52" t="s">
        <v>176</v>
      </c>
      <c r="L93" s="52" t="s">
        <v>177</v>
      </c>
      <c r="M93" s="52" t="s">
        <v>178</v>
      </c>
      <c r="N93" s="52" t="s">
        <v>179</v>
      </c>
      <c r="O93" s="52" t="s">
        <v>180</v>
      </c>
      <c r="P93" s="52" t="s">
        <v>181</v>
      </c>
      <c r="Q93" s="52" t="s">
        <v>182</v>
      </c>
      <c r="R93" s="52" t="s">
        <v>183</v>
      </c>
      <c r="S93" s="52"/>
      <c r="T93" s="51"/>
      <c r="U93" s="52"/>
      <c r="V93" s="52"/>
      <c r="W93" s="52"/>
      <c r="X93" s="52"/>
      <c r="Y93" s="52"/>
    </row>
    <row r="94" spans="1:27" x14ac:dyDescent="0.25">
      <c r="A94" s="51" t="s">
        <v>208</v>
      </c>
      <c r="B94" s="51" t="s">
        <v>209</v>
      </c>
      <c r="C94" s="55" t="s">
        <v>210</v>
      </c>
      <c r="D94" s="55" t="s">
        <v>210</v>
      </c>
      <c r="E94" s="55" t="s">
        <v>210</v>
      </c>
      <c r="F94" s="55" t="s">
        <v>210</v>
      </c>
      <c r="G94" s="55" t="s">
        <v>210</v>
      </c>
      <c r="H94" s="55" t="s">
        <v>210</v>
      </c>
      <c r="I94" s="55" t="s">
        <v>210</v>
      </c>
      <c r="J94" s="55" t="s">
        <v>210</v>
      </c>
      <c r="K94" s="55" t="s">
        <v>210</v>
      </c>
      <c r="L94" s="55" t="s">
        <v>210</v>
      </c>
      <c r="M94" s="55">
        <v>6</v>
      </c>
      <c r="N94" s="55" t="s">
        <v>210</v>
      </c>
      <c r="O94" s="55" t="s">
        <v>210</v>
      </c>
      <c r="P94" s="55" t="s">
        <v>210</v>
      </c>
      <c r="Q94" s="55" t="s">
        <v>210</v>
      </c>
      <c r="R94" s="55" t="s">
        <v>210</v>
      </c>
      <c r="S94" s="51"/>
      <c r="T94" s="51"/>
      <c r="U94" s="51"/>
      <c r="V94" s="51"/>
      <c r="W94" s="51"/>
      <c r="X94" s="51"/>
      <c r="Y94" s="51"/>
    </row>
    <row r="95" spans="1:27" x14ac:dyDescent="0.25">
      <c r="A95" s="51" t="s">
        <v>211</v>
      </c>
      <c r="B95" s="51" t="s">
        <v>212</v>
      </c>
      <c r="C95" s="55" t="s">
        <v>210</v>
      </c>
      <c r="D95" s="55" t="s">
        <v>210</v>
      </c>
      <c r="E95" s="55" t="s">
        <v>210</v>
      </c>
      <c r="F95" s="55" t="s">
        <v>210</v>
      </c>
      <c r="G95" s="55" t="s">
        <v>210</v>
      </c>
      <c r="H95" s="55" t="s">
        <v>210</v>
      </c>
      <c r="I95" s="55" t="s">
        <v>210</v>
      </c>
      <c r="J95" s="55" t="s">
        <v>210</v>
      </c>
      <c r="K95" s="55" t="s">
        <v>210</v>
      </c>
      <c r="L95" s="55" t="s">
        <v>210</v>
      </c>
      <c r="M95" s="55">
        <v>10</v>
      </c>
      <c r="N95" s="55" t="s">
        <v>210</v>
      </c>
      <c r="O95" s="55" t="s">
        <v>210</v>
      </c>
      <c r="P95" s="55" t="s">
        <v>210</v>
      </c>
      <c r="Q95" s="55" t="s">
        <v>210</v>
      </c>
      <c r="R95" s="55" t="s">
        <v>210</v>
      </c>
      <c r="S95" s="51"/>
      <c r="T95" s="51"/>
      <c r="U95" s="51"/>
      <c r="V95" s="51"/>
      <c r="W95" s="51"/>
      <c r="X95" s="51"/>
      <c r="Y95" s="51"/>
    </row>
    <row r="96" spans="1:27" x14ac:dyDescent="0.25">
      <c r="A96" s="51" t="s">
        <v>213</v>
      </c>
      <c r="B96" s="51" t="s">
        <v>214</v>
      </c>
      <c r="C96" s="55" t="s">
        <v>210</v>
      </c>
      <c r="D96" s="55" t="s">
        <v>210</v>
      </c>
      <c r="E96" s="55" t="s">
        <v>210</v>
      </c>
      <c r="F96" s="55" t="s">
        <v>210</v>
      </c>
      <c r="G96" s="55" t="s">
        <v>210</v>
      </c>
      <c r="H96" s="55" t="s">
        <v>210</v>
      </c>
      <c r="I96" s="55" t="s">
        <v>210</v>
      </c>
      <c r="J96" s="55" t="s">
        <v>210</v>
      </c>
      <c r="K96" s="55" t="s">
        <v>210</v>
      </c>
      <c r="L96" s="55" t="s">
        <v>210</v>
      </c>
      <c r="M96" s="55">
        <v>17</v>
      </c>
      <c r="N96" s="55" t="s">
        <v>210</v>
      </c>
      <c r="O96" s="55" t="s">
        <v>210</v>
      </c>
      <c r="P96" s="55" t="s">
        <v>210</v>
      </c>
      <c r="Q96" s="55" t="s">
        <v>210</v>
      </c>
      <c r="R96" s="55" t="s">
        <v>210</v>
      </c>
      <c r="S96" s="51"/>
      <c r="T96" s="51"/>
      <c r="U96" s="51"/>
      <c r="V96" s="51"/>
      <c r="W96" s="51"/>
      <c r="X96" s="51"/>
      <c r="Y96" s="51"/>
    </row>
    <row r="97" spans="1:25" x14ac:dyDescent="0.25">
      <c r="A97" s="51" t="s">
        <v>217</v>
      </c>
      <c r="B97" s="51" t="s">
        <v>218</v>
      </c>
      <c r="C97" s="55" t="s">
        <v>210</v>
      </c>
      <c r="D97" s="55" t="s">
        <v>210</v>
      </c>
      <c r="E97" s="55" t="s">
        <v>210</v>
      </c>
      <c r="F97" s="55" t="s">
        <v>210</v>
      </c>
      <c r="G97" s="55" t="s">
        <v>210</v>
      </c>
      <c r="H97" s="55" t="s">
        <v>210</v>
      </c>
      <c r="I97" s="55" t="s">
        <v>210</v>
      </c>
      <c r="J97" s="55" t="s">
        <v>210</v>
      </c>
      <c r="K97" s="55" t="s">
        <v>210</v>
      </c>
      <c r="L97" s="55" t="s">
        <v>210</v>
      </c>
      <c r="M97" s="55">
        <v>14</v>
      </c>
      <c r="N97" s="55" t="s">
        <v>210</v>
      </c>
      <c r="O97" s="55" t="s">
        <v>210</v>
      </c>
      <c r="P97" s="55" t="s">
        <v>210</v>
      </c>
      <c r="Q97" s="55" t="s">
        <v>210</v>
      </c>
      <c r="R97" s="55" t="s">
        <v>210</v>
      </c>
      <c r="S97" s="51"/>
      <c r="T97" s="51"/>
      <c r="U97" s="51"/>
      <c r="V97" s="51"/>
      <c r="W97" s="51"/>
      <c r="X97" s="51"/>
      <c r="Y97" s="51"/>
    </row>
    <row r="98" spans="1:25" x14ac:dyDescent="0.25">
      <c r="A98" s="51" t="s">
        <v>215</v>
      </c>
      <c r="B98" s="51" t="s">
        <v>216</v>
      </c>
      <c r="C98" s="55" t="s">
        <v>210</v>
      </c>
      <c r="D98" s="55" t="s">
        <v>210</v>
      </c>
      <c r="E98" s="55" t="s">
        <v>210</v>
      </c>
      <c r="F98" s="55" t="s">
        <v>210</v>
      </c>
      <c r="G98" s="55" t="s">
        <v>210</v>
      </c>
      <c r="H98" s="55" t="s">
        <v>210</v>
      </c>
      <c r="I98" s="55" t="s">
        <v>210</v>
      </c>
      <c r="J98" s="55" t="s">
        <v>210</v>
      </c>
      <c r="K98" s="55" t="s">
        <v>210</v>
      </c>
      <c r="L98" s="55" t="s">
        <v>210</v>
      </c>
      <c r="M98" s="55">
        <v>19</v>
      </c>
      <c r="N98" s="55" t="s">
        <v>210</v>
      </c>
      <c r="O98" s="55" t="s">
        <v>210</v>
      </c>
      <c r="P98" s="55" t="s">
        <v>210</v>
      </c>
      <c r="Q98" s="55" t="s">
        <v>210</v>
      </c>
      <c r="R98" s="55" t="s">
        <v>210</v>
      </c>
      <c r="S98" s="51"/>
      <c r="T98" s="51"/>
      <c r="U98" s="51"/>
      <c r="V98" s="51"/>
      <c r="W98" s="51"/>
      <c r="X98" s="51"/>
      <c r="Y98" s="51"/>
    </row>
    <row r="99" spans="1:25" x14ac:dyDescent="0.25">
      <c r="A99" s="51" t="s">
        <v>219</v>
      </c>
      <c r="B99" s="51" t="s">
        <v>220</v>
      </c>
      <c r="C99" s="55" t="s">
        <v>210</v>
      </c>
      <c r="D99" s="55" t="s">
        <v>210</v>
      </c>
      <c r="E99" s="55" t="s">
        <v>210</v>
      </c>
      <c r="F99" s="55" t="s">
        <v>210</v>
      </c>
      <c r="G99" s="55" t="s">
        <v>210</v>
      </c>
      <c r="H99" s="55" t="s">
        <v>210</v>
      </c>
      <c r="I99" s="55" t="s">
        <v>210</v>
      </c>
      <c r="J99" s="55" t="s">
        <v>210</v>
      </c>
      <c r="K99" s="55" t="s">
        <v>210</v>
      </c>
      <c r="L99" s="55" t="s">
        <v>210</v>
      </c>
      <c r="M99" s="55">
        <v>17</v>
      </c>
      <c r="N99" s="55" t="s">
        <v>210</v>
      </c>
      <c r="O99" s="55" t="s">
        <v>210</v>
      </c>
      <c r="P99" s="55" t="s">
        <v>210</v>
      </c>
      <c r="Q99" s="55" t="s">
        <v>210</v>
      </c>
      <c r="R99" s="55" t="s">
        <v>210</v>
      </c>
      <c r="S99" s="51"/>
      <c r="T99" s="51"/>
      <c r="U99" s="51"/>
      <c r="V99" s="51"/>
      <c r="W99" s="51"/>
      <c r="X99" s="51"/>
      <c r="Y99" s="51"/>
    </row>
    <row r="100" spans="1:25" x14ac:dyDescent="0.25">
      <c r="A100" s="51" t="s">
        <v>221</v>
      </c>
      <c r="B100" s="51" t="s">
        <v>222</v>
      </c>
      <c r="C100" s="55" t="s">
        <v>210</v>
      </c>
      <c r="D100" s="55" t="s">
        <v>210</v>
      </c>
      <c r="E100" s="55" t="s">
        <v>210</v>
      </c>
      <c r="F100" s="55" t="s">
        <v>210</v>
      </c>
      <c r="G100" s="55" t="s">
        <v>210</v>
      </c>
      <c r="H100" s="55" t="s">
        <v>210</v>
      </c>
      <c r="I100" s="55" t="s">
        <v>210</v>
      </c>
      <c r="J100" s="55" t="s">
        <v>210</v>
      </c>
      <c r="K100" s="55" t="s">
        <v>210</v>
      </c>
      <c r="L100" s="55" t="s">
        <v>210</v>
      </c>
      <c r="M100" s="55">
        <v>0</v>
      </c>
      <c r="N100" s="55" t="s">
        <v>210</v>
      </c>
      <c r="O100" s="55" t="s">
        <v>210</v>
      </c>
      <c r="P100" s="55" t="s">
        <v>210</v>
      </c>
      <c r="Q100" s="55" t="s">
        <v>210</v>
      </c>
      <c r="R100" s="55" t="s">
        <v>210</v>
      </c>
      <c r="S100" s="51"/>
      <c r="T100" s="51"/>
      <c r="U100" s="51"/>
      <c r="V100" s="51"/>
      <c r="W100" s="51"/>
      <c r="X100" s="51"/>
      <c r="Y100" s="51"/>
    </row>
    <row r="101" spans="1:25" x14ac:dyDescent="0.25">
      <c r="A101" s="51" t="s">
        <v>223</v>
      </c>
      <c r="B101" s="51" t="s">
        <v>224</v>
      </c>
      <c r="C101" s="55" t="s">
        <v>210</v>
      </c>
      <c r="D101" s="55" t="s">
        <v>210</v>
      </c>
      <c r="E101" s="55" t="s">
        <v>210</v>
      </c>
      <c r="F101" s="55" t="s">
        <v>210</v>
      </c>
      <c r="G101" s="55" t="s">
        <v>210</v>
      </c>
      <c r="H101" s="55" t="s">
        <v>210</v>
      </c>
      <c r="I101" s="55" t="s">
        <v>210</v>
      </c>
      <c r="J101" s="55" t="s">
        <v>210</v>
      </c>
      <c r="K101" s="55" t="s">
        <v>210</v>
      </c>
      <c r="L101" s="55" t="s">
        <v>210</v>
      </c>
      <c r="M101" s="55">
        <v>46</v>
      </c>
      <c r="N101" s="55" t="s">
        <v>210</v>
      </c>
      <c r="O101" s="55" t="s">
        <v>210</v>
      </c>
      <c r="P101" s="55" t="s">
        <v>210</v>
      </c>
      <c r="Q101" s="55" t="s">
        <v>210</v>
      </c>
      <c r="R101" s="55" t="s">
        <v>210</v>
      </c>
      <c r="S101" s="51"/>
      <c r="T101" s="51"/>
      <c r="U101" s="51"/>
      <c r="V101" s="51"/>
      <c r="W101" s="51"/>
      <c r="X101" s="51"/>
      <c r="Y101" s="51"/>
    </row>
    <row r="102" spans="1:25" x14ac:dyDescent="0.25">
      <c r="A102" s="51" t="s">
        <v>225</v>
      </c>
      <c r="B102" s="51" t="s">
        <v>226</v>
      </c>
      <c r="C102" s="55" t="s">
        <v>210</v>
      </c>
      <c r="D102" s="55" t="s">
        <v>210</v>
      </c>
      <c r="E102" s="55" t="s">
        <v>210</v>
      </c>
      <c r="F102" s="55" t="s">
        <v>210</v>
      </c>
      <c r="G102" s="55" t="s">
        <v>210</v>
      </c>
      <c r="H102" s="55" t="s">
        <v>210</v>
      </c>
      <c r="I102" s="55" t="s">
        <v>210</v>
      </c>
      <c r="J102" s="55" t="s">
        <v>210</v>
      </c>
      <c r="K102" s="55" t="s">
        <v>210</v>
      </c>
      <c r="L102" s="55" t="s">
        <v>210</v>
      </c>
      <c r="M102" s="55">
        <v>46</v>
      </c>
      <c r="N102" s="55" t="s">
        <v>210</v>
      </c>
      <c r="O102" s="55" t="s">
        <v>210</v>
      </c>
      <c r="P102" s="55" t="s">
        <v>210</v>
      </c>
      <c r="Q102" s="55" t="s">
        <v>210</v>
      </c>
      <c r="R102" s="55" t="s">
        <v>210</v>
      </c>
      <c r="S102" s="51"/>
      <c r="T102" s="51"/>
      <c r="U102" s="51"/>
      <c r="V102" s="51"/>
      <c r="W102" s="51"/>
      <c r="X102" s="51"/>
      <c r="Y102" s="51"/>
    </row>
    <row r="103" spans="1:25" s="6" customFormat="1" x14ac:dyDescent="0.25">
      <c r="A103" s="6" t="s">
        <v>227</v>
      </c>
      <c r="B103" s="6" t="s">
        <v>228</v>
      </c>
      <c r="C103" s="7" t="s">
        <v>210</v>
      </c>
      <c r="D103" s="7" t="s">
        <v>210</v>
      </c>
      <c r="E103" s="7" t="s">
        <v>210</v>
      </c>
      <c r="F103" s="7" t="s">
        <v>210</v>
      </c>
      <c r="G103" s="7" t="s">
        <v>210</v>
      </c>
      <c r="H103" s="7" t="s">
        <v>210</v>
      </c>
      <c r="I103" s="7" t="s">
        <v>210</v>
      </c>
      <c r="J103" s="7" t="s">
        <v>210</v>
      </c>
      <c r="K103" s="7" t="s">
        <v>210</v>
      </c>
      <c r="L103" s="7" t="s">
        <v>210</v>
      </c>
      <c r="M103" s="7">
        <v>175</v>
      </c>
      <c r="N103" s="7" t="s">
        <v>210</v>
      </c>
      <c r="O103" s="7" t="s">
        <v>210</v>
      </c>
      <c r="P103" s="7" t="s">
        <v>210</v>
      </c>
      <c r="Q103" s="7" t="s">
        <v>210</v>
      </c>
      <c r="R103" s="7" t="s">
        <v>210</v>
      </c>
    </row>
    <row r="104" spans="1:25" s="6" customFormat="1" ht="6.95" customHeight="1" x14ac:dyDescent="0.25">
      <c r="C104" s="7"/>
      <c r="D104" s="7"/>
      <c r="E104" s="7"/>
      <c r="F104" s="7"/>
      <c r="G104" s="7"/>
      <c r="H104" s="7"/>
      <c r="I104" s="7"/>
      <c r="J104" s="7"/>
      <c r="K104" s="7"/>
      <c r="L104" s="7"/>
      <c r="M104" s="7"/>
      <c r="N104" s="7"/>
      <c r="O104" s="7"/>
      <c r="P104" s="7"/>
      <c r="Q104" s="7"/>
      <c r="R104" s="7"/>
    </row>
    <row r="105" spans="1:25" s="6" customFormat="1" ht="15" customHeight="1" x14ac:dyDescent="0.25">
      <c r="B105" s="26" t="s">
        <v>628</v>
      </c>
      <c r="C105" s="7"/>
      <c r="D105" s="7"/>
      <c r="E105" s="7"/>
      <c r="F105" s="7"/>
      <c r="G105" s="7"/>
      <c r="H105" s="7"/>
      <c r="I105" s="7"/>
      <c r="J105" s="7"/>
      <c r="K105" s="7"/>
      <c r="L105" s="7"/>
      <c r="M105" s="7"/>
      <c r="N105" s="7"/>
      <c r="O105" s="7"/>
      <c r="P105" s="7"/>
      <c r="Q105" s="7"/>
      <c r="R105" s="7"/>
    </row>
    <row r="106" spans="1:25" s="26" customFormat="1" ht="12" x14ac:dyDescent="0.25">
      <c r="B106" s="26" t="s">
        <v>629</v>
      </c>
      <c r="V106" s="119"/>
      <c r="W106" s="119"/>
      <c r="X106" s="119"/>
      <c r="Y106" s="119"/>
    </row>
    <row r="107" spans="1:25" s="26" customFormat="1" ht="12" x14ac:dyDescent="0.25">
      <c r="B107" s="26" t="s">
        <v>630</v>
      </c>
      <c r="V107" s="119"/>
      <c r="W107" s="119"/>
      <c r="X107" s="119"/>
      <c r="Y107" s="119"/>
    </row>
  </sheetData>
  <mergeCells count="2">
    <mergeCell ref="B3:G3"/>
    <mergeCell ref="B4:G4"/>
  </mergeCells>
  <phoneticPr fontId="18" type="noConversion"/>
  <hyperlinks>
    <hyperlink ref="B1" location="'Contents'!B7" display="⇐ Return to contents" xr:uid="{00000000-0004-0000-0800-000000000000}"/>
  </hyperlinks>
  <pageMargins left="0.7" right="0.7" top="0.75" bottom="0.75" header="0.3" footer="0.3"/>
  <pageSetup paperSize="9" orientation="portrait" r:id="rId1"/>
  <tableParts count="7">
    <tablePart r:id="rId2"/>
    <tablePart r:id="rId3"/>
    <tablePart r:id="rId4"/>
    <tablePart r:id="rId5"/>
    <tablePart r:id="rId6"/>
    <tablePart r:id="rId7"/>
    <tablePart r:id="rId8"/>
  </tableParts>
  <extLst>
    <ext xmlns:x14="http://schemas.microsoft.com/office/spreadsheetml/2009/9/main" uri="{05C60535-1F16-4fd2-B633-F4F36F0B64E0}">
      <x14:sparklineGroups xmlns:xm="http://schemas.microsoft.com/office/excel/2006/main">
        <x14:sparklineGroup displayEmptyCellsAs="gap" xr2:uid="{00000000-0003-0000-0800-000014000000}">
          <x14:colorSeries rgb="FF376092"/>
          <x14:colorNegative rgb="FFD00000"/>
          <x14:colorAxis rgb="FF000000"/>
          <x14:colorMarkers rgb="FFD00000"/>
          <x14:colorFirst rgb="FFD00000"/>
          <x14:colorLast rgb="FFD00000"/>
          <x14:colorHigh rgb="FFD00000"/>
          <x14:colorLow rgb="FFD00000"/>
          <x14:sparklines>
            <x14:sparkline>
              <xm:f>'Educational Visits'!C9:V9</xm:f>
              <xm:sqref>Y9</xm:sqref>
            </x14:sparkline>
            <x14:sparkline>
              <xm:f>'Educational Visits'!C10:V10</xm:f>
              <xm:sqref>Y10</xm:sqref>
            </x14:sparkline>
            <x14:sparkline>
              <xm:f>'Educational Visits'!C11:V11</xm:f>
              <xm:sqref>Y11</xm:sqref>
            </x14:sparkline>
            <x14:sparkline>
              <xm:f>'Educational Visits'!C12:V12</xm:f>
              <xm:sqref>Y12</xm:sqref>
            </x14:sparkline>
            <x14:sparkline>
              <xm:f>'Educational Visits'!C13:V13</xm:f>
              <xm:sqref>Y13</xm:sqref>
            </x14:sparkline>
            <x14:sparkline>
              <xm:f>'Educational Visits'!C14:V14</xm:f>
              <xm:sqref>Y14</xm:sqref>
            </x14:sparkline>
            <x14:sparkline>
              <xm:f>'Educational Visits'!C15:V15</xm:f>
              <xm:sqref>Y15</xm:sqref>
            </x14:sparkline>
            <x14:sparkline>
              <xm:f>'Educational Visits'!C16:V16</xm:f>
              <xm:sqref>Y16</xm:sqref>
            </x14:sparkline>
          </x14:sparklines>
        </x14:sparklineGroup>
        <x14:sparklineGroup displayEmptyCellsAs="gap" xr2:uid="{00000000-0003-0000-0800-000013000000}">
          <x14:colorSeries rgb="FF376092"/>
          <x14:colorNegative rgb="FFD00000"/>
          <x14:colorAxis rgb="FF000000"/>
          <x14:colorMarkers rgb="FFD00000"/>
          <x14:colorFirst rgb="FFD00000"/>
          <x14:colorLast rgb="FFD00000"/>
          <x14:colorHigh rgb="FFD00000"/>
          <x14:colorLow rgb="FFD00000"/>
          <x14:sparklines>
            <x14:sparkline>
              <xm:f>'Educational Visits'!C18:V18</xm:f>
              <xm:sqref>Y18</xm:sqref>
            </x14:sparkline>
            <x14:sparkline>
              <xm:f>'Educational Visits'!C19:V19</xm:f>
              <xm:sqref>Y19</xm:sqref>
            </x14:sparkline>
            <x14:sparkline>
              <xm:f>'Educational Visits'!C20:V20</xm:f>
              <xm:sqref>Y20</xm:sqref>
            </x14:sparkline>
            <x14:sparkline>
              <xm:f>'Educational Visits'!C21:V21</xm:f>
              <xm:sqref>Y21</xm:sqref>
            </x14:sparkline>
            <x14:sparkline>
              <xm:f>'Educational Visits'!C22:V22</xm:f>
              <xm:sqref>Y22</xm:sqref>
            </x14:sparkline>
            <x14:sparkline>
              <xm:f>'Educational Visits'!C23:V23</xm:f>
              <xm:sqref>Y23</xm:sqref>
            </x14:sparkline>
            <x14:sparkline>
              <xm:f>'Educational Visits'!C24:V24</xm:f>
              <xm:sqref>Y24</xm:sqref>
            </x14:sparkline>
            <x14:sparkline>
              <xm:f>'Educational Visits'!C25:V25</xm:f>
              <xm:sqref>Y25</xm:sqref>
            </x14:sparkline>
            <x14:sparkline>
              <xm:f>'Educational Visits'!C26:V26</xm:f>
              <xm:sqref>Y26</xm:sqref>
            </x14:sparkline>
            <x14:sparkline>
              <xm:f>'Educational Visits'!C27:V27</xm:f>
              <xm:sqref>Y27</xm:sqref>
            </x14:sparkline>
            <x14:sparkline>
              <xm:f>'Educational Visits'!C28:V28</xm:f>
              <xm:sqref>Y28</xm:sqref>
            </x14:sparkline>
          </x14:sparklines>
        </x14:sparklineGroup>
        <x14:sparklineGroup displayEmptyCellsAs="gap" xr2:uid="{00000000-0003-0000-0800-000011000000}">
          <x14:colorSeries rgb="FF376092"/>
          <x14:colorNegative rgb="FFD00000"/>
          <x14:colorAxis rgb="FF000000"/>
          <x14:colorMarkers rgb="FFD00000"/>
          <x14:colorFirst rgb="FFD00000"/>
          <x14:colorLast rgb="FFD00000"/>
          <x14:colorHigh rgb="FFD00000"/>
          <x14:colorLow rgb="FFD00000"/>
          <x14:sparklines>
            <x14:sparkline>
              <xm:f>'Educational Visits'!C41:V41</xm:f>
              <xm:sqref>Y41</xm:sqref>
            </x14:sparkline>
            <x14:sparkline>
              <xm:f>'Educational Visits'!C42:V42</xm:f>
              <xm:sqref>Y42</xm:sqref>
            </x14:sparkline>
            <x14:sparkline>
              <xm:f>'Educational Visits'!C43:V43</xm:f>
              <xm:sqref>Y43</xm:sqref>
            </x14:sparkline>
            <x14:sparkline>
              <xm:f>'Educational Visits'!C44:V44</xm:f>
              <xm:sqref>Y44</xm:sqref>
            </x14:sparkline>
            <x14:sparkline>
              <xm:f>'Educational Visits'!C45:V45</xm:f>
              <xm:sqref>Y45</xm:sqref>
            </x14:sparkline>
            <x14:sparkline>
              <xm:f>'Educational Visits'!C46:V46</xm:f>
              <xm:sqref>Y46</xm:sqref>
            </x14:sparkline>
            <x14:sparkline>
              <xm:f>'Educational Visits'!C47:V47</xm:f>
              <xm:sqref>Y47</xm:sqref>
            </x14:sparkline>
            <x14:sparkline>
              <xm:f>'Educational Visits'!C48:V48</xm:f>
              <xm:sqref>Y48</xm:sqref>
            </x14:sparkline>
            <x14:sparkline>
              <xm:f>'Educational Visits'!C49:V49</xm:f>
              <xm:sqref>Y49</xm:sqref>
            </x14:sparkline>
            <x14:sparkline>
              <xm:f>'Educational Visits'!C50:V50</xm:f>
              <xm:sqref>Y50</xm:sqref>
            </x14:sparkline>
          </x14:sparklines>
        </x14:sparklineGroup>
        <x14:sparklineGroup displayEmptyCellsAs="gap" xr2:uid="{00000000-0003-0000-0800-000012000000}">
          <x14:colorSeries rgb="FF376092"/>
          <x14:colorNegative rgb="FFD00000"/>
          <x14:colorAxis rgb="FF000000"/>
          <x14:colorMarkers rgb="FFD00000"/>
          <x14:colorFirst rgb="FFD00000"/>
          <x14:colorLast rgb="FFD00000"/>
          <x14:colorHigh rgb="FFD00000"/>
          <x14:colorLow rgb="FFD00000"/>
          <x14:sparklines>
            <x14:sparkline>
              <xm:f>'Educational Visits'!J52:V52</xm:f>
              <xm:sqref>Y52</xm:sqref>
            </x14:sparkline>
            <x14:sparkline>
              <xm:f>'Educational Visits'!J53:V53</xm:f>
              <xm:sqref>Y53</xm:sqref>
            </x14:sparkline>
            <x14:sparkline>
              <xm:f>'Educational Visits'!J54:V54</xm:f>
              <xm:sqref>Y54</xm:sqref>
            </x14:sparkline>
            <x14:sparkline>
              <xm:f>'Educational Visits'!J55:V55</xm:f>
              <xm:sqref>Y55</xm:sqref>
            </x14:sparkline>
            <x14:sparkline>
              <xm:f>'Educational Visits'!J56:V56</xm:f>
              <xm:sqref>Y56</xm:sqref>
            </x14:sparkline>
            <x14:sparkline>
              <xm:f>'Educational Visits'!J57:V57</xm:f>
              <xm:sqref>Y57</xm:sqref>
            </x14:sparkline>
            <x14:sparkline>
              <xm:f>'Educational Visits'!J58:V58</xm:f>
              <xm:sqref>Y58</xm:sqref>
            </x14:sparkline>
            <x14:sparkline>
              <xm:f>'Educational Visits'!J59:V59</xm:f>
              <xm:sqref>Y59</xm:sqref>
            </x14:sparkline>
            <x14:sparkline>
              <xm:f>'Educational Visits'!J60:V60</xm:f>
              <xm:sqref>Y60</xm:sqref>
            </x14:sparkline>
            <x14:sparkline>
              <xm:f>'Educational Visits'!J61:V61</xm:f>
              <xm:sqref>Y61</xm:sqref>
            </x14:sparkline>
            <x14:sparkline>
              <xm:f>'Educational Visits'!J62:V62</xm:f>
              <xm:sqref>Y62</xm:sqref>
            </x14:sparkline>
            <x14:sparkline>
              <xm:f>'Educational Visits'!J63:V63</xm:f>
              <xm:sqref>Y63</xm:sqref>
            </x14:sparkline>
          </x14:sparklines>
        </x14:sparklineGroup>
      </x14:sparklineGroup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8"/>
  <dimension ref="A1:AA58"/>
  <sheetViews>
    <sheetView showGridLines="0" zoomScaleNormal="100" workbookViewId="0">
      <selection activeCell="B1" sqref="B1"/>
    </sheetView>
  </sheetViews>
  <sheetFormatPr defaultRowHeight="15" x14ac:dyDescent="0.25"/>
  <cols>
    <col min="1" max="1" width="73.42578125" customWidth="1"/>
    <col min="2" max="20" width="12.85546875" customWidth="1"/>
    <col min="21" max="21" width="13.28515625" customWidth="1"/>
    <col min="22" max="24" width="20.140625" customWidth="1"/>
    <col min="25" max="25" width="18" customWidth="1"/>
    <col min="26" max="26" width="47.7109375" customWidth="1"/>
  </cols>
  <sheetData>
    <row r="1" spans="1:27" x14ac:dyDescent="0.25">
      <c r="A1" s="2" t="s">
        <v>20</v>
      </c>
      <c r="B1" s="51"/>
      <c r="C1" s="51"/>
      <c r="D1" s="51"/>
      <c r="E1" s="51"/>
      <c r="F1" s="51"/>
      <c r="G1" s="51"/>
      <c r="H1" s="51"/>
      <c r="I1" s="51"/>
      <c r="J1" s="51"/>
      <c r="K1" s="51"/>
      <c r="L1" s="51"/>
      <c r="M1" s="51"/>
      <c r="N1" s="51"/>
      <c r="O1" s="51"/>
      <c r="P1" s="51"/>
      <c r="Q1" s="51"/>
      <c r="R1" s="51"/>
      <c r="S1" s="51"/>
      <c r="T1" s="51"/>
      <c r="U1" s="51"/>
      <c r="V1" s="51"/>
      <c r="W1" s="51"/>
      <c r="X1" s="51"/>
      <c r="Y1" s="51"/>
    </row>
    <row r="2" spans="1:27" s="23" customFormat="1" ht="31.5" x14ac:dyDescent="0.5">
      <c r="A2" s="62" t="s">
        <v>631</v>
      </c>
      <c r="B2" s="62"/>
      <c r="C2" s="62"/>
      <c r="D2" s="62"/>
      <c r="E2" s="62"/>
      <c r="F2" s="62"/>
      <c r="G2" s="62"/>
      <c r="H2" s="62"/>
      <c r="I2" s="62"/>
      <c r="J2" s="62"/>
      <c r="K2" s="62"/>
      <c r="L2" s="62"/>
      <c r="M2" s="62"/>
      <c r="N2" s="62"/>
      <c r="O2" s="62"/>
      <c r="P2" s="62"/>
      <c r="Q2" s="62"/>
      <c r="R2" s="62"/>
      <c r="S2" s="62"/>
      <c r="T2" s="62"/>
      <c r="U2" s="62"/>
      <c r="V2" s="62"/>
      <c r="W2" s="62"/>
      <c r="X2" s="62"/>
      <c r="Y2" s="62"/>
    </row>
    <row r="3" spans="1:27" ht="30" customHeight="1" x14ac:dyDescent="0.25">
      <c r="A3" s="241" t="s">
        <v>632</v>
      </c>
      <c r="B3" s="241"/>
      <c r="C3" s="241"/>
      <c r="D3" s="241"/>
      <c r="E3" s="241"/>
      <c r="F3" s="241"/>
      <c r="G3" s="51"/>
      <c r="H3" s="51"/>
      <c r="I3" s="51"/>
      <c r="J3" s="51"/>
      <c r="K3" s="51"/>
      <c r="L3" s="51"/>
      <c r="M3" s="51"/>
      <c r="N3" s="51"/>
      <c r="O3" s="51"/>
      <c r="P3" s="51"/>
      <c r="Q3" s="51"/>
      <c r="R3" s="51"/>
      <c r="S3" s="51"/>
      <c r="T3" s="78"/>
      <c r="U3" s="51"/>
      <c r="V3" s="51"/>
      <c r="W3" s="51"/>
      <c r="X3" s="51"/>
      <c r="Y3" s="51"/>
    </row>
    <row r="4" spans="1:27" x14ac:dyDescent="0.25">
      <c r="A4" s="51"/>
      <c r="B4" s="51"/>
      <c r="C4" s="51"/>
      <c r="D4" s="51"/>
      <c r="E4" s="51"/>
      <c r="F4" s="51"/>
      <c r="G4" s="51"/>
      <c r="H4" s="51"/>
      <c r="I4" s="51"/>
      <c r="J4" s="51"/>
      <c r="K4" s="51"/>
      <c r="L4" s="51"/>
      <c r="M4" s="51"/>
      <c r="N4" s="51"/>
      <c r="O4" s="51"/>
      <c r="P4" s="51"/>
      <c r="Q4" s="51"/>
      <c r="R4" s="51"/>
      <c r="S4" s="51"/>
      <c r="T4" s="51"/>
      <c r="U4" s="51"/>
      <c r="V4" s="51"/>
      <c r="W4" s="51"/>
      <c r="X4" s="51"/>
      <c r="Y4" s="51"/>
    </row>
    <row r="5" spans="1:27" s="25" customFormat="1" ht="18.75" x14ac:dyDescent="0.3">
      <c r="A5" s="63" t="s">
        <v>633</v>
      </c>
      <c r="B5" s="63"/>
      <c r="C5" s="63"/>
      <c r="D5" s="63"/>
      <c r="E5" s="63"/>
      <c r="F5" s="63"/>
      <c r="G5" s="63"/>
      <c r="H5" s="63"/>
      <c r="I5" s="63"/>
      <c r="J5" s="63"/>
      <c r="K5" s="63"/>
      <c r="L5" s="63"/>
      <c r="M5" s="63"/>
      <c r="N5" s="63"/>
      <c r="O5" s="63"/>
      <c r="P5" s="63"/>
      <c r="Q5" s="63"/>
      <c r="R5" s="63"/>
      <c r="S5" s="63"/>
      <c r="T5" s="63"/>
      <c r="U5" s="63"/>
      <c r="V5" s="63"/>
      <c r="W5" s="63"/>
      <c r="X5" s="63"/>
      <c r="Y5" s="63"/>
    </row>
    <row r="6" spans="1:27" s="1" customFormat="1" ht="30" x14ac:dyDescent="0.25">
      <c r="A6" t="s">
        <v>634</v>
      </c>
      <c r="B6" t="s">
        <v>168</v>
      </c>
      <c r="C6" t="s">
        <v>169</v>
      </c>
      <c r="D6" t="s">
        <v>170</v>
      </c>
      <c r="E6" t="s">
        <v>171</v>
      </c>
      <c r="F6" t="s">
        <v>172</v>
      </c>
      <c r="G6" t="s">
        <v>173</v>
      </c>
      <c r="H6" t="s">
        <v>174</v>
      </c>
      <c r="I6" t="s">
        <v>175</v>
      </c>
      <c r="J6" t="s">
        <v>176</v>
      </c>
      <c r="K6" t="s">
        <v>177</v>
      </c>
      <c r="L6" t="s">
        <v>178</v>
      </c>
      <c r="M6" t="s">
        <v>179</v>
      </c>
      <c r="N6" t="s">
        <v>180</v>
      </c>
      <c r="O6" t="s">
        <v>181</v>
      </c>
      <c r="P6" t="s">
        <v>182</v>
      </c>
      <c r="Q6" t="s">
        <v>183</v>
      </c>
      <c r="R6" t="s">
        <v>184</v>
      </c>
      <c r="S6" t="s">
        <v>185</v>
      </c>
      <c r="T6" t="s">
        <v>635</v>
      </c>
      <c r="U6" t="s">
        <v>187</v>
      </c>
      <c r="V6" t="s">
        <v>575</v>
      </c>
      <c r="W6" s="1" t="s">
        <v>636</v>
      </c>
      <c r="X6" s="1" t="s">
        <v>637</v>
      </c>
      <c r="Y6" t="s">
        <v>191</v>
      </c>
      <c r="Z6" s="52"/>
      <c r="AA6" s="51"/>
    </row>
    <row r="7" spans="1:27" s="6" customFormat="1" x14ac:dyDescent="0.25">
      <c r="A7" s="6" t="s">
        <v>638</v>
      </c>
      <c r="B7" s="6" t="s">
        <v>210</v>
      </c>
      <c r="C7" s="7">
        <v>194000</v>
      </c>
      <c r="D7" s="7">
        <v>198400</v>
      </c>
      <c r="E7" s="7">
        <v>205200</v>
      </c>
      <c r="F7" s="7">
        <v>204200</v>
      </c>
      <c r="G7" s="7">
        <v>208100</v>
      </c>
      <c r="H7" s="7">
        <v>204200</v>
      </c>
      <c r="I7" s="7">
        <v>204052</v>
      </c>
      <c r="J7" s="7">
        <v>197760</v>
      </c>
      <c r="K7" s="7">
        <v>198253</v>
      </c>
      <c r="L7" s="7">
        <v>195207</v>
      </c>
      <c r="M7" s="7">
        <v>197875</v>
      </c>
      <c r="N7" s="7">
        <v>234708</v>
      </c>
      <c r="O7" s="7">
        <v>238259</v>
      </c>
      <c r="P7" s="7">
        <v>229047</v>
      </c>
      <c r="Q7" s="7">
        <v>243078</v>
      </c>
      <c r="R7" s="7">
        <v>229580</v>
      </c>
      <c r="S7" s="7">
        <v>243070</v>
      </c>
      <c r="T7" s="7">
        <v>265575</v>
      </c>
      <c r="U7" s="15">
        <v>275910</v>
      </c>
      <c r="V7" s="15">
        <v>278880</v>
      </c>
      <c r="W7" s="157">
        <f>(History_GCSE_and_A__Level_students_by_academic_year[[#This Row],[2021]]-History_GCSE_and_A__Level_students_by_academic_year[[#This Row],[2020]])/History_GCSE_and_A__Level_students_by_academic_year[[#This Row],[2020]]</f>
        <v>1.0764379689029031E-2</v>
      </c>
      <c r="X7" s="158">
        <f>(History_GCSE_and_A__Level_students_by_academic_year[[#This Row],[2021]]-History_GCSE_and_A__Level_students_by_academic_year[[#This Row],[2002]])/History_GCSE_and_A__Level_students_by_academic_year[[#This Row],[2002]]</f>
        <v>0.43752577319587627</v>
      </c>
      <c r="Z7" s="22"/>
      <c r="AA7" s="21"/>
    </row>
    <row r="8" spans="1:27" s="10" customFormat="1" x14ac:dyDescent="0.25">
      <c r="A8" s="79" t="s">
        <v>639</v>
      </c>
      <c r="B8" s="79" t="s">
        <v>210</v>
      </c>
      <c r="C8" s="79" t="s">
        <v>210</v>
      </c>
      <c r="D8" s="79" t="s">
        <v>210</v>
      </c>
      <c r="E8" s="79" t="s">
        <v>210</v>
      </c>
      <c r="F8" s="79" t="s">
        <v>210</v>
      </c>
      <c r="G8" s="79" t="s">
        <v>210</v>
      </c>
      <c r="H8" s="79" t="s">
        <v>210</v>
      </c>
      <c r="I8" s="79">
        <v>0.316</v>
      </c>
      <c r="J8" s="79">
        <v>0.31900000000000001</v>
      </c>
      <c r="K8" s="79">
        <v>0.318</v>
      </c>
      <c r="L8" s="79">
        <v>0.31900000000000001</v>
      </c>
      <c r="M8" s="79">
        <v>0.32</v>
      </c>
      <c r="N8" s="79">
        <v>0.3787927695287282</v>
      </c>
      <c r="O8" s="79">
        <v>0.38</v>
      </c>
      <c r="P8" s="79">
        <v>0.37</v>
      </c>
      <c r="Q8" s="79">
        <v>0.41523402801503245</v>
      </c>
      <c r="R8" s="79">
        <v>0.44563151836546133</v>
      </c>
      <c r="S8" s="79">
        <v>0.42</v>
      </c>
      <c r="T8" s="79">
        <f>T7/604907</f>
        <v>0.43903443008594711</v>
      </c>
      <c r="U8" s="129">
        <f>U7/561994</f>
        <v>0.49094830193916661</v>
      </c>
      <c r="V8" s="129">
        <f>V7/575863</f>
        <v>0.48428185175988037</v>
      </c>
      <c r="W8" s="157">
        <f>(History_GCSE_and_A__Level_students_by_academic_year[[#This Row],[2021]]-History_GCSE_and_A__Level_students_by_academic_year[[#This Row],[2020]])/History_GCSE_and_A__Level_students_by_academic_year[[#This Row],[2020]]</f>
        <v>-1.3578721329628476E-2</v>
      </c>
      <c r="X8" s="159" t="s">
        <v>210</v>
      </c>
      <c r="Y8" s="129"/>
      <c r="Z8" s="20"/>
      <c r="AA8" s="21"/>
    </row>
    <row r="9" spans="1:27" s="6" customFormat="1" x14ac:dyDescent="0.25">
      <c r="A9" s="6" t="s">
        <v>640</v>
      </c>
      <c r="B9" s="6" t="s">
        <v>210</v>
      </c>
      <c r="C9" s="7">
        <v>35513</v>
      </c>
      <c r="D9" s="7">
        <v>36513</v>
      </c>
      <c r="E9" s="7">
        <v>38150</v>
      </c>
      <c r="F9" s="7">
        <v>39198</v>
      </c>
      <c r="G9" s="7">
        <v>40673</v>
      </c>
      <c r="H9" s="7">
        <v>40542</v>
      </c>
      <c r="I9" s="7">
        <v>42107</v>
      </c>
      <c r="J9" s="7">
        <v>42842</v>
      </c>
      <c r="K9" s="7">
        <v>45146</v>
      </c>
      <c r="L9" s="7">
        <v>45330</v>
      </c>
      <c r="M9" s="7">
        <v>45631</v>
      </c>
      <c r="N9" s="7">
        <v>46420</v>
      </c>
      <c r="O9" s="7">
        <v>46003</v>
      </c>
      <c r="P9" s="7">
        <v>49587</v>
      </c>
      <c r="Q9" s="7">
        <v>48360</v>
      </c>
      <c r="R9" s="7">
        <v>44841</v>
      </c>
      <c r="S9" s="7">
        <v>43901</v>
      </c>
      <c r="T9" s="7">
        <v>47920</v>
      </c>
      <c r="U9" s="15">
        <v>41120</v>
      </c>
      <c r="V9" s="15">
        <v>41585</v>
      </c>
      <c r="W9" s="157">
        <f>(History_GCSE_and_A__Level_students_by_academic_year[[#This Row],[2021]]-History_GCSE_and_A__Level_students_by_academic_year[[#This Row],[2020]])/History_GCSE_and_A__Level_students_by_academic_year[[#This Row],[2020]]</f>
        <v>1.1308365758754864E-2</v>
      </c>
      <c r="X9" s="158">
        <f>(History_GCSE_and_A__Level_students_by_academic_year[[#This Row],[2021]]-History_GCSE_and_A__Level_students_by_academic_year[[#This Row],[2002]])/History_GCSE_and_A__Level_students_by_academic_year[[#This Row],[2002]]</f>
        <v>0.17097964125813084</v>
      </c>
      <c r="Z9" s="22"/>
      <c r="AA9" s="21"/>
    </row>
    <row r="10" spans="1:27" s="10" customFormat="1" x14ac:dyDescent="0.25">
      <c r="A10" s="79" t="s">
        <v>641</v>
      </c>
      <c r="B10" s="79" t="s">
        <v>210</v>
      </c>
      <c r="C10" s="79">
        <v>5.5E-2</v>
      </c>
      <c r="D10" s="79">
        <v>5.5E-2</v>
      </c>
      <c r="E10" s="79">
        <v>5.6000000000000001E-2</v>
      </c>
      <c r="F10" s="79">
        <v>5.7000000000000002E-2</v>
      </c>
      <c r="G10" s="79">
        <v>5.7000000000000002E-2</v>
      </c>
      <c r="H10" s="79">
        <v>5.6000000000000001E-2</v>
      </c>
      <c r="I10" s="79">
        <v>5.7000000000000002E-2</v>
      </c>
      <c r="J10" s="79">
        <v>5.7000000000000002E-2</v>
      </c>
      <c r="K10" s="79">
        <v>5.7633878190889082E-2</v>
      </c>
      <c r="L10" s="79">
        <v>5.8000000000000003E-2</v>
      </c>
      <c r="M10" s="79">
        <v>5.8540083619527304E-2</v>
      </c>
      <c r="N10" s="79">
        <v>6.0001215018141256E-2</v>
      </c>
      <c r="O10" s="79">
        <v>6.1986371972129507E-2</v>
      </c>
      <c r="P10" s="79">
        <v>6.5364310430054376E-2</v>
      </c>
      <c r="Q10" s="79">
        <v>6.4985937182948317E-2</v>
      </c>
      <c r="R10" s="79">
        <v>0.06</v>
      </c>
      <c r="S10" s="79">
        <v>6.0199999999999997E-2</v>
      </c>
      <c r="T10" s="79">
        <f>T9/617778</f>
        <v>7.7568317421468552E-2</v>
      </c>
      <c r="U10" s="129">
        <f>U9/601926</f>
        <v>6.8314045248086971E-2</v>
      </c>
      <c r="V10" s="129">
        <f>V9/604280.4463</f>
        <v>6.8817384799763626E-2</v>
      </c>
      <c r="W10" s="157">
        <f>(History_GCSE_and_A__Level_students_by_academic_year[[#This Row],[2021]]-History_GCSE_and_A__Level_students_by_academic_year[[#This Row],[2020]])/History_GCSE_and_A__Level_students_by_academic_year[[#This Row],[2020]]</f>
        <v>7.3680243915982928E-3</v>
      </c>
      <c r="X10" s="159" t="s">
        <v>210</v>
      </c>
      <c r="Y10" s="129"/>
      <c r="Z10" s="79"/>
      <c r="AA10" s="79"/>
    </row>
    <row r="11" spans="1:27" ht="3" customHeight="1" x14ac:dyDescent="0.25"/>
    <row r="12" spans="1:27" s="26" customFormat="1" ht="15" customHeight="1" x14ac:dyDescent="0.25">
      <c r="A12" s="114" t="s">
        <v>642</v>
      </c>
      <c r="B12" s="114"/>
      <c r="C12" s="114"/>
      <c r="D12" s="114"/>
      <c r="E12" s="114"/>
      <c r="F12" s="114"/>
      <c r="G12" s="114"/>
      <c r="H12" s="114"/>
      <c r="I12" s="114"/>
      <c r="J12" s="114"/>
      <c r="K12" s="114"/>
      <c r="L12" s="114"/>
      <c r="M12" s="114"/>
      <c r="N12" s="114"/>
      <c r="O12" s="114"/>
      <c r="P12" s="114"/>
      <c r="Q12" s="114"/>
      <c r="R12" s="114"/>
      <c r="S12" s="137"/>
      <c r="T12" s="114"/>
      <c r="U12" s="119"/>
      <c r="V12" s="125"/>
      <c r="W12" s="125"/>
      <c r="X12" s="119"/>
    </row>
    <row r="13" spans="1:27" s="26" customFormat="1" ht="15" customHeight="1" x14ac:dyDescent="0.25">
      <c r="A13" s="26" t="s">
        <v>643</v>
      </c>
      <c r="B13" s="114"/>
      <c r="C13" s="114"/>
      <c r="D13" s="114"/>
      <c r="E13" s="114"/>
      <c r="F13" s="114"/>
      <c r="G13" s="114"/>
      <c r="H13" s="114"/>
      <c r="I13" s="114"/>
      <c r="J13" s="114"/>
      <c r="K13" s="114"/>
      <c r="L13" s="114"/>
      <c r="M13" s="114"/>
      <c r="N13" s="114"/>
      <c r="O13" s="114"/>
      <c r="P13" s="114"/>
      <c r="Q13" s="114"/>
      <c r="R13" s="114"/>
      <c r="S13" s="137"/>
      <c r="T13" s="114"/>
      <c r="U13" s="119"/>
      <c r="V13" s="125"/>
      <c r="W13" s="125"/>
      <c r="X13" s="119"/>
    </row>
    <row r="14" spans="1:27" s="26" customFormat="1" ht="15" customHeight="1" x14ac:dyDescent="0.25">
      <c r="A14" s="114" t="s">
        <v>644</v>
      </c>
      <c r="B14" s="114"/>
      <c r="C14" s="114"/>
      <c r="D14" s="114"/>
      <c r="E14" s="114"/>
      <c r="F14" s="114"/>
      <c r="G14" s="114"/>
      <c r="H14" s="114"/>
      <c r="I14" s="114"/>
      <c r="J14" s="114"/>
      <c r="K14" s="114"/>
      <c r="L14" s="114"/>
      <c r="M14" s="114"/>
      <c r="N14" s="114"/>
      <c r="O14" s="114"/>
      <c r="P14" s="114"/>
      <c r="Q14" s="114"/>
      <c r="R14" s="114"/>
      <c r="S14" s="114"/>
      <c r="T14" s="114"/>
      <c r="U14" s="119"/>
      <c r="V14" s="125"/>
      <c r="W14" s="125"/>
      <c r="X14" s="119"/>
    </row>
    <row r="15" spans="1:27" s="26" customFormat="1" ht="15" customHeight="1" x14ac:dyDescent="0.25">
      <c r="A15" s="114" t="s">
        <v>645</v>
      </c>
      <c r="B15" s="114"/>
      <c r="C15" s="114"/>
      <c r="D15" s="114"/>
      <c r="E15" s="114"/>
      <c r="F15" s="114"/>
      <c r="G15" s="114"/>
      <c r="H15" s="114"/>
      <c r="I15" s="114"/>
      <c r="J15" s="114"/>
      <c r="K15" s="114"/>
      <c r="L15" s="114"/>
      <c r="M15" s="114"/>
      <c r="N15" s="114"/>
      <c r="O15" s="114"/>
      <c r="P15" s="114"/>
      <c r="Q15" s="114"/>
      <c r="R15" s="114"/>
      <c r="S15" s="114"/>
      <c r="T15" s="114"/>
      <c r="U15" s="119"/>
      <c r="V15" s="125"/>
      <c r="W15" s="125"/>
      <c r="X15" s="119"/>
    </row>
    <row r="16" spans="1:27" s="26" customFormat="1" ht="15" customHeight="1" x14ac:dyDescent="0.25">
      <c r="B16" s="114"/>
      <c r="C16" s="114"/>
      <c r="D16" s="114"/>
      <c r="E16" s="114"/>
      <c r="F16" s="114"/>
      <c r="G16" s="114"/>
      <c r="H16" s="114"/>
      <c r="I16" s="114"/>
      <c r="J16" s="114"/>
      <c r="K16" s="114"/>
      <c r="L16" s="114"/>
      <c r="M16" s="114"/>
      <c r="N16" s="114"/>
      <c r="O16" s="114"/>
      <c r="P16" s="114"/>
      <c r="Q16" s="114"/>
      <c r="R16" s="114"/>
      <c r="S16" s="114"/>
      <c r="T16" s="114"/>
      <c r="U16" s="119"/>
      <c r="V16" s="125"/>
      <c r="W16" s="125"/>
      <c r="X16" s="119"/>
    </row>
    <row r="17" spans="1:26" x14ac:dyDescent="0.25">
      <c r="A17" s="26" t="s">
        <v>646</v>
      </c>
      <c r="B17" s="51"/>
      <c r="C17" s="51"/>
      <c r="D17" s="51"/>
      <c r="E17" s="51"/>
      <c r="F17" s="51"/>
      <c r="G17" s="51"/>
      <c r="H17" s="51"/>
      <c r="I17" s="51"/>
      <c r="J17" s="51"/>
      <c r="K17" s="51"/>
      <c r="L17" s="51"/>
      <c r="M17" s="51"/>
      <c r="N17" s="51"/>
      <c r="O17" s="51"/>
      <c r="P17" s="51"/>
      <c r="Q17" s="51"/>
      <c r="R17" s="51"/>
      <c r="S17" s="51"/>
      <c r="T17" s="51"/>
      <c r="U17" s="51"/>
      <c r="V17" s="51"/>
      <c r="W17" s="51"/>
      <c r="X17" s="51"/>
      <c r="Y17" s="51"/>
    </row>
    <row r="18" spans="1:26" s="25" customFormat="1" ht="18.75" x14ac:dyDescent="0.3">
      <c r="A18" s="63" t="s">
        <v>647</v>
      </c>
      <c r="B18" s="63"/>
      <c r="C18" s="63"/>
      <c r="D18" s="63"/>
      <c r="E18" s="63"/>
      <c r="F18" s="63"/>
      <c r="G18" s="63"/>
      <c r="H18" s="63"/>
      <c r="I18" s="63"/>
      <c r="J18" s="63"/>
      <c r="K18" s="63"/>
      <c r="L18" s="63"/>
      <c r="M18" s="63"/>
      <c r="N18" s="63"/>
      <c r="O18" s="63"/>
      <c r="P18" s="63"/>
      <c r="Q18" s="63"/>
      <c r="R18" s="63"/>
      <c r="S18" s="63"/>
      <c r="T18" s="63"/>
      <c r="U18" s="63"/>
      <c r="V18" s="63"/>
      <c r="W18" s="63"/>
      <c r="X18" s="63"/>
      <c r="Y18" s="63"/>
    </row>
    <row r="19" spans="1:26" s="1" customFormat="1" ht="45" x14ac:dyDescent="0.25">
      <c r="A19" s="52" t="s">
        <v>648</v>
      </c>
      <c r="B19" s="52" t="s">
        <v>168</v>
      </c>
      <c r="C19" s="52" t="s">
        <v>169</v>
      </c>
      <c r="D19" s="52" t="s">
        <v>170</v>
      </c>
      <c r="E19" s="52" t="s">
        <v>171</v>
      </c>
      <c r="F19" s="52" t="s">
        <v>172</v>
      </c>
      <c r="G19" s="52" t="s">
        <v>173</v>
      </c>
      <c r="H19" s="52" t="s">
        <v>174</v>
      </c>
      <c r="I19" s="52" t="s">
        <v>175</v>
      </c>
      <c r="J19" s="52" t="s">
        <v>176</v>
      </c>
      <c r="K19" s="52" t="s">
        <v>177</v>
      </c>
      <c r="L19" s="52" t="s">
        <v>178</v>
      </c>
      <c r="M19" s="52" t="s">
        <v>179</v>
      </c>
      <c r="N19" s="52" t="s">
        <v>180</v>
      </c>
      <c r="O19" s="52" t="s">
        <v>181</v>
      </c>
      <c r="P19" s="52" t="s">
        <v>182</v>
      </c>
      <c r="Q19" s="52" t="s">
        <v>183</v>
      </c>
      <c r="R19" s="52" t="s">
        <v>184</v>
      </c>
      <c r="S19" s="52" t="s">
        <v>185</v>
      </c>
      <c r="T19" s="52" t="s">
        <v>186</v>
      </c>
      <c r="U19" s="52" t="s">
        <v>791</v>
      </c>
      <c r="V19" s="52" t="s">
        <v>649</v>
      </c>
      <c r="W19" s="52" t="s">
        <v>650</v>
      </c>
      <c r="X19" s="52" t="s">
        <v>191</v>
      </c>
      <c r="Y19" s="52"/>
    </row>
    <row r="20" spans="1:26" ht="17.25" x14ac:dyDescent="0.25">
      <c r="A20" s="51" t="s">
        <v>651</v>
      </c>
      <c r="B20" s="55"/>
      <c r="C20" s="55"/>
      <c r="D20" s="55">
        <v>50745</v>
      </c>
      <c r="E20" s="55">
        <v>54560</v>
      </c>
      <c r="F20" s="55">
        <v>53290</v>
      </c>
      <c r="G20" s="55">
        <v>54520</v>
      </c>
      <c r="H20" s="55">
        <v>55655</v>
      </c>
      <c r="I20" s="55">
        <v>53135</v>
      </c>
      <c r="J20" s="55">
        <v>52430</v>
      </c>
      <c r="K20" s="55">
        <v>54690</v>
      </c>
      <c r="L20" s="55">
        <v>54520</v>
      </c>
      <c r="M20" s="55">
        <v>56200</v>
      </c>
      <c r="N20" s="55">
        <v>54315</v>
      </c>
      <c r="O20" s="55">
        <v>54060</v>
      </c>
      <c r="P20" s="55">
        <v>54070</v>
      </c>
      <c r="Q20" s="55">
        <v>53490</v>
      </c>
      <c r="R20" s="55">
        <v>54370</v>
      </c>
      <c r="S20" s="55">
        <v>53985</v>
      </c>
      <c r="T20" s="55">
        <v>52395</v>
      </c>
      <c r="U20" s="4">
        <v>51370</v>
      </c>
      <c r="V20" s="160">
        <f>(Students_of_historic_environment_related_topics_in_Higher_Education_in_the_UK_by_academic_year[[#This Row],[2020 '[6']]]-Students_of_historic_environment_related_topics_in_Higher_Education_in_the_UK_by_academic_year[[#This Row],[2003]])/Students_of_historic_environment_related_topics_in_Higher_Education_in_the_UK_by_academic_year[[#This Row],[2003]]</f>
        <v>1.2316484382697803E-2</v>
      </c>
      <c r="W20" s="160">
        <f>(Students_of_historic_environment_related_topics_in_Higher_Education_in_the_UK_by_academic_year[[#This Row],[2020 '[6']]]-Students_of_historic_environment_related_topics_in_Higher_Education_in_the_UK_by_academic_year[[#This Row],[2019]])/Students_of_historic_environment_related_topics_in_Higher_Education_in_the_UK_by_academic_year[[#This Row],[2019]]</f>
        <v>-1.9562935394598722E-2</v>
      </c>
      <c r="X20" s="51"/>
      <c r="Y20" s="51"/>
    </row>
    <row r="21" spans="1:26" x14ac:dyDescent="0.25">
      <c r="A21" s="51" t="s">
        <v>652</v>
      </c>
      <c r="B21" s="55"/>
      <c r="C21" s="55"/>
      <c r="D21" s="55">
        <v>7900</v>
      </c>
      <c r="E21" s="55">
        <v>7690</v>
      </c>
      <c r="F21" s="55">
        <v>7315</v>
      </c>
      <c r="G21" s="55">
        <v>7455</v>
      </c>
      <c r="H21" s="55">
        <v>7250</v>
      </c>
      <c r="I21" s="55">
        <v>6185</v>
      </c>
      <c r="J21" s="55">
        <v>6190</v>
      </c>
      <c r="K21" s="55">
        <v>6080</v>
      </c>
      <c r="L21" s="55">
        <v>5965</v>
      </c>
      <c r="M21" s="55">
        <v>5680</v>
      </c>
      <c r="N21" s="55">
        <v>5030</v>
      </c>
      <c r="O21" s="55">
        <v>4815</v>
      </c>
      <c r="P21" s="55">
        <v>4670</v>
      </c>
      <c r="Q21" s="55">
        <v>4705</v>
      </c>
      <c r="R21" s="55">
        <v>4645</v>
      </c>
      <c r="S21" s="55">
        <v>4600</v>
      </c>
      <c r="T21" s="55">
        <v>4305</v>
      </c>
      <c r="U21" s="4">
        <v>4445</v>
      </c>
      <c r="V21" s="160">
        <f>(Students_of_historic_environment_related_topics_in_Higher_Education_in_the_UK_by_academic_year[[#This Row],[2020 '[6']]]-Students_of_historic_environment_related_topics_in_Higher_Education_in_the_UK_by_academic_year[[#This Row],[2003]])/Students_of_historic_environment_related_topics_in_Higher_Education_in_the_UK_by_academic_year[[#This Row],[2003]]</f>
        <v>-0.43734177215189873</v>
      </c>
      <c r="W21" s="160">
        <f>(Students_of_historic_environment_related_topics_in_Higher_Education_in_the_UK_by_academic_year[[#This Row],[2020 '[6']]]-Students_of_historic_environment_related_topics_in_Higher_Education_in_the_UK_by_academic_year[[#This Row],[2019]])/Students_of_historic_environment_related_topics_in_Higher_Education_in_the_UK_by_academic_year[[#This Row],[2019]]</f>
        <v>3.2520325203252036E-2</v>
      </c>
      <c r="X21" s="51"/>
      <c r="Y21" s="51"/>
    </row>
    <row r="22" spans="1:26" x14ac:dyDescent="0.25">
      <c r="A22" s="51" t="s">
        <v>653</v>
      </c>
      <c r="B22" s="55"/>
      <c r="C22" s="55"/>
      <c r="D22" s="55">
        <v>15685</v>
      </c>
      <c r="E22" s="55">
        <v>16220</v>
      </c>
      <c r="F22" s="55">
        <v>17030</v>
      </c>
      <c r="G22" s="55">
        <v>19185</v>
      </c>
      <c r="H22" s="55">
        <v>20295</v>
      </c>
      <c r="I22" s="55">
        <v>20515</v>
      </c>
      <c r="J22" s="55">
        <v>21930</v>
      </c>
      <c r="K22" s="55">
        <v>22745</v>
      </c>
      <c r="L22" s="55">
        <v>22915</v>
      </c>
      <c r="M22" s="55">
        <v>23135</v>
      </c>
      <c r="N22" s="55">
        <v>22660</v>
      </c>
      <c r="O22" s="55">
        <v>22915</v>
      </c>
      <c r="P22" s="55">
        <v>23130</v>
      </c>
      <c r="Q22" s="55">
        <v>23595</v>
      </c>
      <c r="R22" s="55">
        <v>24225</v>
      </c>
      <c r="S22" s="55">
        <v>24910</v>
      </c>
      <c r="T22" s="55">
        <v>25380</v>
      </c>
      <c r="U22" s="4">
        <v>26065</v>
      </c>
      <c r="V22" s="160">
        <f>(Students_of_historic_environment_related_topics_in_Higher_Education_in_the_UK_by_academic_year[[#This Row],[2020 '[6']]]-Students_of_historic_environment_related_topics_in_Higher_Education_in_the_UK_by_academic_year[[#This Row],[2003]])/Students_of_historic_environment_related_topics_in_Higher_Education_in_the_UK_by_academic_year[[#This Row],[2003]]</f>
        <v>0.6617787695250239</v>
      </c>
      <c r="W22" s="160">
        <f>(Students_of_historic_environment_related_topics_in_Higher_Education_in_the_UK_by_academic_year[[#This Row],[2020 '[6']]]-Students_of_historic_environment_related_topics_in_Higher_Education_in_the_UK_by_academic_year[[#This Row],[2019]])/Students_of_historic_environment_related_topics_in_Higher_Education_in_the_UK_by_academic_year[[#This Row],[2019]]</f>
        <v>2.6989755713159969E-2</v>
      </c>
      <c r="X22" s="51"/>
      <c r="Y22" s="51"/>
    </row>
    <row r="23" spans="1:26" x14ac:dyDescent="0.25">
      <c r="A23" s="51" t="s">
        <v>654</v>
      </c>
      <c r="B23" s="55"/>
      <c r="C23" s="55"/>
      <c r="D23" s="55">
        <v>17590</v>
      </c>
      <c r="E23" s="55">
        <v>18305</v>
      </c>
      <c r="F23" s="55">
        <v>18765</v>
      </c>
      <c r="G23" s="55">
        <v>22395</v>
      </c>
      <c r="H23" s="55">
        <v>23990</v>
      </c>
      <c r="I23" s="55">
        <v>26055</v>
      </c>
      <c r="J23" s="55">
        <v>26900</v>
      </c>
      <c r="K23" s="55">
        <v>27880</v>
      </c>
      <c r="L23" s="55">
        <v>25270</v>
      </c>
      <c r="M23" s="55">
        <v>22945</v>
      </c>
      <c r="N23" s="55">
        <v>19290</v>
      </c>
      <c r="O23" s="55">
        <v>16800</v>
      </c>
      <c r="P23" s="55">
        <v>16295</v>
      </c>
      <c r="Q23" s="55">
        <v>16980</v>
      </c>
      <c r="R23" s="55">
        <v>18215</v>
      </c>
      <c r="S23" s="55">
        <v>19335</v>
      </c>
      <c r="T23" s="55">
        <v>20715</v>
      </c>
      <c r="U23" s="4">
        <v>25180</v>
      </c>
      <c r="V23" s="160">
        <f>(Students_of_historic_environment_related_topics_in_Higher_Education_in_the_UK_by_academic_year[[#This Row],[2020 '[6']]]-Students_of_historic_environment_related_topics_in_Higher_Education_in_the_UK_by_academic_year[[#This Row],[2003]])/Students_of_historic_environment_related_topics_in_Higher_Education_in_the_UK_by_academic_year[[#This Row],[2003]]</f>
        <v>0.43149516770892554</v>
      </c>
      <c r="W23" s="160">
        <f>(Students_of_historic_environment_related_topics_in_Higher_Education_in_the_UK_by_academic_year[[#This Row],[2020 '[6']]]-Students_of_historic_environment_related_topics_in_Higher_Education_in_the_UK_by_academic_year[[#This Row],[2019]])/Students_of_historic_environment_related_topics_in_Higher_Education_in_the_UK_by_academic_year[[#This Row],[2019]]</f>
        <v>0.21554429157615254</v>
      </c>
      <c r="X23" s="51"/>
      <c r="Y23" s="51"/>
    </row>
    <row r="24" spans="1:26" ht="17.25" x14ac:dyDescent="0.25">
      <c r="A24" s="51" t="s">
        <v>655</v>
      </c>
      <c r="B24" s="55"/>
      <c r="C24" s="55"/>
      <c r="D24" s="55">
        <v>2180</v>
      </c>
      <c r="E24" s="55">
        <v>1985</v>
      </c>
      <c r="F24" s="55">
        <v>2255</v>
      </c>
      <c r="G24" s="55">
        <v>1955</v>
      </c>
      <c r="H24" s="55">
        <v>1880</v>
      </c>
      <c r="I24" s="55">
        <v>1855</v>
      </c>
      <c r="J24" s="55">
        <v>1820</v>
      </c>
      <c r="K24" s="55">
        <v>1925</v>
      </c>
      <c r="L24" s="55">
        <v>1795</v>
      </c>
      <c r="M24" s="55">
        <v>1615</v>
      </c>
      <c r="N24" s="55">
        <v>1485</v>
      </c>
      <c r="O24" s="55">
        <v>1320</v>
      </c>
      <c r="P24" s="55">
        <v>1350</v>
      </c>
      <c r="Q24" s="55">
        <v>1280</v>
      </c>
      <c r="R24" s="55">
        <v>1260</v>
      </c>
      <c r="S24" s="55">
        <v>1335</v>
      </c>
      <c r="T24" s="55">
        <v>1320</v>
      </c>
      <c r="U24" s="4">
        <v>1315</v>
      </c>
      <c r="V24" s="160">
        <f>(Students_of_historic_environment_related_topics_in_Higher_Education_in_the_UK_by_academic_year[[#This Row],[2020 '[6']]]-Students_of_historic_environment_related_topics_in_Higher_Education_in_the_UK_by_academic_year[[#This Row],[2003]])/Students_of_historic_environment_related_topics_in_Higher_Education_in_the_UK_by_academic_year[[#This Row],[2003]]</f>
        <v>-0.39678899082568808</v>
      </c>
      <c r="W24" s="160">
        <f>(Students_of_historic_environment_related_topics_in_Higher_Education_in_the_UK_by_academic_year[[#This Row],[2020 '[6']]]-Students_of_historic_environment_related_topics_in_Higher_Education_in_the_UK_by_academic_year[[#This Row],[2019]])/Students_of_historic_environment_related_topics_in_Higher_Education_in_the_UK_by_academic_year[[#This Row],[2019]]</f>
        <v>-3.787878787878788E-3</v>
      </c>
      <c r="X24" s="51"/>
      <c r="Y24" s="51"/>
    </row>
    <row r="25" spans="1:26" ht="17.25" x14ac:dyDescent="0.25">
      <c r="A25" s="51" t="s">
        <v>656</v>
      </c>
      <c r="B25" s="55"/>
      <c r="C25" s="55"/>
      <c r="D25" s="55">
        <v>9760</v>
      </c>
      <c r="E25" s="55">
        <v>10850</v>
      </c>
      <c r="F25" s="55">
        <v>11135</v>
      </c>
      <c r="G25" s="55">
        <v>11820</v>
      </c>
      <c r="H25" s="55">
        <v>12080</v>
      </c>
      <c r="I25" s="55">
        <v>12050</v>
      </c>
      <c r="J25" s="55">
        <v>12040</v>
      </c>
      <c r="K25" s="55">
        <v>11705</v>
      </c>
      <c r="L25" s="55">
        <v>10975</v>
      </c>
      <c r="M25" s="55">
        <v>9175</v>
      </c>
      <c r="N25" s="55">
        <v>8260</v>
      </c>
      <c r="O25" s="55">
        <v>7115</v>
      </c>
      <c r="P25" s="55">
        <v>6565</v>
      </c>
      <c r="Q25" s="55">
        <v>6595</v>
      </c>
      <c r="R25" s="55">
        <v>6820</v>
      </c>
      <c r="S25" s="55">
        <v>7170</v>
      </c>
      <c r="T25" s="55">
        <v>7190</v>
      </c>
      <c r="U25" s="4">
        <v>7010</v>
      </c>
      <c r="V25" s="160">
        <f>(Students_of_historic_environment_related_topics_in_Higher_Education_in_the_UK_by_academic_year[[#This Row],[2020 '[6']]]-Students_of_historic_environment_related_topics_in_Higher_Education_in_the_UK_by_academic_year[[#This Row],[2003]])/Students_of_historic_environment_related_topics_in_Higher_Education_in_the_UK_by_academic_year[[#This Row],[2003]]</f>
        <v>-0.28176229508196721</v>
      </c>
      <c r="W25" s="160">
        <f>(Students_of_historic_environment_related_topics_in_Higher_Education_in_the_UK_by_academic_year[[#This Row],[2020 '[6']]]-Students_of_historic_environment_related_topics_in_Higher_Education_in_the_UK_by_academic_year[[#This Row],[2019]])/Students_of_historic_environment_related_topics_in_Higher_Education_in_the_UK_by_academic_year[[#This Row],[2019]]</f>
        <v>-2.5034770514603615E-2</v>
      </c>
      <c r="X25" s="51"/>
      <c r="Y25" s="51"/>
    </row>
    <row r="26" spans="1:26" s="6" customFormat="1" x14ac:dyDescent="0.25">
      <c r="A26" s="6" t="s">
        <v>657</v>
      </c>
      <c r="B26" s="7"/>
      <c r="C26" s="7"/>
      <c r="D26" s="7">
        <v>103860</v>
      </c>
      <c r="E26" s="7">
        <v>109610</v>
      </c>
      <c r="F26" s="7">
        <v>109790</v>
      </c>
      <c r="G26" s="7">
        <v>117330</v>
      </c>
      <c r="H26" s="7">
        <v>121150</v>
      </c>
      <c r="I26" s="7">
        <v>119795</v>
      </c>
      <c r="J26" s="7">
        <v>121310</v>
      </c>
      <c r="K26" s="7">
        <v>125025</v>
      </c>
      <c r="L26" s="7">
        <v>121440</v>
      </c>
      <c r="M26" s="7">
        <v>118750</v>
      </c>
      <c r="N26" s="7">
        <v>111040</v>
      </c>
      <c r="O26" s="7">
        <v>109039</v>
      </c>
      <c r="P26" s="7">
        <v>106080</v>
      </c>
      <c r="Q26" s="7">
        <v>106645</v>
      </c>
      <c r="R26" s="7">
        <v>109535</v>
      </c>
      <c r="S26" s="7">
        <f>SUM(S20:S25)</f>
        <v>111335</v>
      </c>
      <c r="T26" s="7">
        <v>111305</v>
      </c>
      <c r="U26" s="7">
        <v>115385</v>
      </c>
      <c r="V26" s="158">
        <f>(Students_of_historic_environment_related_topics_in_Higher_Education_in_the_UK_by_academic_year[[#This Row],[2020 '[6']]]-Students_of_historic_environment_related_topics_in_Higher_Education_in_the_UK_by_academic_year[[#This Row],[2003]])/Students_of_historic_environment_related_topics_in_Higher_Education_in_the_UK_by_academic_year[[#This Row],[2003]]</f>
        <v>0.11096668592335837</v>
      </c>
      <c r="W26" s="158">
        <f>(Students_of_historic_environment_related_topics_in_Higher_Education_in_the_UK_by_academic_year[[#This Row],[2020 '[6']]]-Students_of_historic_environment_related_topics_in_Higher_Education_in_the_UK_by_academic_year[[#This Row],[2019]])/Students_of_historic_environment_related_topics_in_Higher_Education_in_the_UK_by_academic_year[[#This Row],[2019]]</f>
        <v>3.6656035218543638E-2</v>
      </c>
    </row>
    <row r="27" spans="1:26" x14ac:dyDescent="0.25">
      <c r="A27" s="51" t="s">
        <v>658</v>
      </c>
      <c r="B27" s="4">
        <v>1948135</v>
      </c>
      <c r="C27" s="4">
        <v>2042580</v>
      </c>
      <c r="D27" s="4">
        <v>2131110</v>
      </c>
      <c r="E27" s="4">
        <v>2200175</v>
      </c>
      <c r="F27" s="4">
        <v>2236265</v>
      </c>
      <c r="G27" s="4">
        <v>2281235</v>
      </c>
      <c r="H27" s="4">
        <v>2304700</v>
      </c>
      <c r="I27" s="4">
        <v>2306105</v>
      </c>
      <c r="J27" s="4">
        <v>2396050</v>
      </c>
      <c r="K27" s="4">
        <v>2493415</v>
      </c>
      <c r="L27" s="4">
        <v>2501300</v>
      </c>
      <c r="M27" s="4">
        <v>2496640</v>
      </c>
      <c r="N27" s="4">
        <v>2340275</v>
      </c>
      <c r="O27" s="4">
        <v>2299355</v>
      </c>
      <c r="P27" s="4">
        <v>2266080</v>
      </c>
      <c r="Q27" s="4">
        <v>2280825</v>
      </c>
      <c r="R27" s="4">
        <v>2317880</v>
      </c>
      <c r="S27" s="4">
        <v>2343095</v>
      </c>
      <c r="T27" s="4">
        <v>2383970</v>
      </c>
      <c r="U27" s="4">
        <v>2532385</v>
      </c>
      <c r="V27" s="160">
        <f>(Students_of_historic_environment_related_topics_in_Higher_Education_in_the_UK_by_academic_year[[#This Row],[2020 '[6']]]-Students_of_historic_environment_related_topics_in_Higher_Education_in_the_UK_by_academic_year[[#This Row],[2003]])/Students_of_historic_environment_related_topics_in_Higher_Education_in_the_UK_by_academic_year[[#This Row],[2003]]</f>
        <v>0.1882938937924368</v>
      </c>
      <c r="W27" s="160">
        <f>(Students_of_historic_environment_related_topics_in_Higher_Education_in_the_UK_by_academic_year[[#This Row],[2020 '[6']]]-Students_of_historic_environment_related_topics_in_Higher_Education_in_the_UK_by_academic_year[[#This Row],[2019]])/Students_of_historic_environment_related_topics_in_Higher_Education_in_the_UK_by_academic_year[[#This Row],[2019]]</f>
        <v>6.2255397509196841E-2</v>
      </c>
      <c r="X27" s="51"/>
      <c r="Y27" s="51"/>
    </row>
    <row r="28" spans="1:26" x14ac:dyDescent="0.25">
      <c r="A28" s="51"/>
      <c r="B28" s="51"/>
      <c r="C28" s="51"/>
      <c r="D28" s="51"/>
      <c r="E28" s="51"/>
      <c r="F28" s="51"/>
      <c r="G28" s="51"/>
      <c r="H28" s="51"/>
      <c r="I28" s="51"/>
      <c r="J28" s="51"/>
      <c r="K28" s="51"/>
      <c r="L28" s="51"/>
      <c r="M28" s="51"/>
      <c r="N28" s="51"/>
      <c r="O28" s="51"/>
      <c r="P28" s="51"/>
      <c r="Q28" s="51"/>
      <c r="R28" s="51"/>
      <c r="S28" s="51"/>
      <c r="T28" s="79"/>
      <c r="U28" s="51"/>
      <c r="V28" s="51"/>
      <c r="W28" s="51"/>
      <c r="X28" s="51"/>
      <c r="Y28" s="51"/>
    </row>
    <row r="29" spans="1:26" s="1" customFormat="1" ht="30" x14ac:dyDescent="0.25">
      <c r="A29" s="52" t="s">
        <v>659</v>
      </c>
      <c r="B29" s="52" t="s">
        <v>168</v>
      </c>
      <c r="C29" s="52" t="s">
        <v>169</v>
      </c>
      <c r="D29" s="52" t="s">
        <v>170</v>
      </c>
      <c r="E29" s="52" t="s">
        <v>171</v>
      </c>
      <c r="F29" s="52" t="s">
        <v>172</v>
      </c>
      <c r="G29" s="52" t="s">
        <v>173</v>
      </c>
      <c r="H29" s="52" t="s">
        <v>174</v>
      </c>
      <c r="I29" s="52" t="s">
        <v>175</v>
      </c>
      <c r="J29" s="52" t="s">
        <v>176</v>
      </c>
      <c r="K29" s="52" t="s">
        <v>177</v>
      </c>
      <c r="L29" s="52" t="s">
        <v>178</v>
      </c>
      <c r="M29" s="52" t="s">
        <v>179</v>
      </c>
      <c r="N29" s="52" t="s">
        <v>180</v>
      </c>
      <c r="O29" s="52" t="s">
        <v>181</v>
      </c>
      <c r="P29" s="52" t="s">
        <v>182</v>
      </c>
      <c r="Q29" s="52" t="s">
        <v>183</v>
      </c>
      <c r="R29" s="52" t="s">
        <v>184</v>
      </c>
      <c r="S29" s="52" t="s">
        <v>185</v>
      </c>
      <c r="T29" s="52" t="s">
        <v>186</v>
      </c>
      <c r="U29" s="52" t="s">
        <v>791</v>
      </c>
      <c r="V29" s="52" t="s">
        <v>191</v>
      </c>
      <c r="W29" s="52"/>
      <c r="X29" s="51"/>
      <c r="Y29" s="52"/>
      <c r="Z29" s="52"/>
    </row>
    <row r="30" spans="1:26" x14ac:dyDescent="0.25">
      <c r="A30" s="51" t="s">
        <v>660</v>
      </c>
      <c r="B30" s="51" t="s">
        <v>210</v>
      </c>
      <c r="C30" s="51" t="s">
        <v>210</v>
      </c>
      <c r="D30" s="79">
        <v>2.3811534833959768E-2</v>
      </c>
      <c r="E30" s="79">
        <v>2.4276510162673976E-2</v>
      </c>
      <c r="F30" s="79">
        <v>2.3295767505704817E-2</v>
      </c>
      <c r="G30" s="79">
        <v>2.4381627021926471E-2</v>
      </c>
      <c r="H30" s="79">
        <v>2.3554531353491493E-2</v>
      </c>
      <c r="I30" s="79">
        <v>2.3041015044848349E-2</v>
      </c>
      <c r="J30" s="79">
        <v>2.1881847206861291E-2</v>
      </c>
      <c r="K30" s="79">
        <v>2.1933773559555871E-2</v>
      </c>
      <c r="L30" s="79">
        <v>2.1864630392196056E-2</v>
      </c>
      <c r="M30" s="79">
        <v>2.2510253781081773E-2</v>
      </c>
      <c r="N30" s="79">
        <v>2.3208810930339382E-2</v>
      </c>
      <c r="O30" s="79">
        <v>2.3510941111746553E-2</v>
      </c>
      <c r="P30" s="79">
        <v>2.3860587446162537E-2</v>
      </c>
      <c r="Q30" s="79">
        <v>2.3452040380125612E-2</v>
      </c>
      <c r="R30" s="79">
        <f t="shared" ref="R30:R37" si="0">R20/$R$27</f>
        <v>2.3456779470895819E-2</v>
      </c>
      <c r="S30" s="79">
        <f>S20/S$27</f>
        <v>2.3040038922877648E-2</v>
      </c>
      <c r="T30" s="79">
        <f>T20/T$27</f>
        <v>2.1978045025734385E-2</v>
      </c>
      <c r="U30" s="129">
        <f>U20/$U$27</f>
        <v>2.0285225192851798E-2</v>
      </c>
      <c r="V30" s="51"/>
      <c r="W30" s="51"/>
      <c r="X30" s="138"/>
      <c r="Y30" s="51"/>
      <c r="Z30" s="51"/>
    </row>
    <row r="31" spans="1:26" x14ac:dyDescent="0.25">
      <c r="A31" s="51" t="s">
        <v>652</v>
      </c>
      <c r="B31" s="51" t="s">
        <v>210</v>
      </c>
      <c r="C31" s="51" t="s">
        <v>210</v>
      </c>
      <c r="D31" s="79">
        <v>3.6319918716941403E-3</v>
      </c>
      <c r="E31" s="79">
        <v>3.4216708788666218E-3</v>
      </c>
      <c r="F31" s="79">
        <v>3.1977582905654109E-3</v>
      </c>
      <c r="G31" s="79">
        <v>3.3339147000818387E-3</v>
      </c>
      <c r="H31" s="79">
        <v>3.0683739522561013E-3</v>
      </c>
      <c r="I31" s="79">
        <v>2.6820114435379136E-3</v>
      </c>
      <c r="J31" s="79">
        <v>2.5834185430187182E-3</v>
      </c>
      <c r="K31" s="79">
        <v>2.4384228056701352E-3</v>
      </c>
      <c r="L31" s="79">
        <v>2.430736017271019E-3</v>
      </c>
      <c r="M31" s="79">
        <v>2.2750576775185851E-3</v>
      </c>
      <c r="N31" s="79">
        <v>2.149320058540129E-3</v>
      </c>
      <c r="O31" s="79">
        <v>2.0940655096755396E-3</v>
      </c>
      <c r="P31" s="79">
        <v>2.0608275082962648E-3</v>
      </c>
      <c r="Q31" s="79">
        <v>2.0628500652176297E-3</v>
      </c>
      <c r="R31" s="79">
        <f t="shared" si="0"/>
        <v>2.0039864013667663E-3</v>
      </c>
      <c r="S31" s="79">
        <f t="shared" ref="S31:T37" si="1">S21/S$27</f>
        <v>1.9632153199080704E-3</v>
      </c>
      <c r="T31" s="79">
        <f t="shared" si="1"/>
        <v>1.805811314739699E-3</v>
      </c>
      <c r="U31" s="129">
        <f t="shared" ref="U31:U37" si="2">U21/$U$27</f>
        <v>1.7552623317544527E-3</v>
      </c>
      <c r="V31" s="51"/>
      <c r="W31" s="51"/>
      <c r="X31" s="138"/>
      <c r="Y31" s="51"/>
      <c r="Z31" s="51"/>
    </row>
    <row r="32" spans="1:26" x14ac:dyDescent="0.25">
      <c r="A32" s="51" t="s">
        <v>653</v>
      </c>
      <c r="B32" s="51" t="s">
        <v>210</v>
      </c>
      <c r="C32" s="51" t="s">
        <v>210</v>
      </c>
      <c r="D32" s="79">
        <v>7.2111129756357714E-3</v>
      </c>
      <c r="E32" s="79">
        <v>7.217100345281743E-3</v>
      </c>
      <c r="F32" s="79">
        <v>7.4446785629978052E-3</v>
      </c>
      <c r="G32" s="79">
        <v>8.5796315923635236E-3</v>
      </c>
      <c r="H32" s="79">
        <v>8.5893309463500097E-3</v>
      </c>
      <c r="I32" s="79">
        <v>8.8959522658335153E-3</v>
      </c>
      <c r="J32" s="79">
        <v>9.1525635942488678E-3</v>
      </c>
      <c r="K32" s="79">
        <v>9.1220274202248718E-3</v>
      </c>
      <c r="L32" s="79">
        <v>9.0932714988206133E-3</v>
      </c>
      <c r="M32" s="79">
        <v>9.2664541143296589E-3</v>
      </c>
      <c r="N32" s="79">
        <v>9.6826227686917128E-3</v>
      </c>
      <c r="O32" s="79">
        <v>9.9658382459428835E-3</v>
      </c>
      <c r="P32" s="79">
        <v>1.020705359034103E-2</v>
      </c>
      <c r="Q32" s="79">
        <v>1.0344940975304988E-2</v>
      </c>
      <c r="R32" s="79">
        <f t="shared" si="0"/>
        <v>1.045136072618082E-2</v>
      </c>
      <c r="S32" s="79">
        <f t="shared" si="1"/>
        <v>1.063123774324131E-2</v>
      </c>
      <c r="T32" s="79">
        <f t="shared" si="1"/>
        <v>1.0646107123831256E-2</v>
      </c>
      <c r="U32" s="129">
        <f t="shared" si="2"/>
        <v>1.0292668768769362E-2</v>
      </c>
      <c r="V32" s="51"/>
      <c r="W32" s="51"/>
      <c r="X32" s="138"/>
      <c r="Y32" s="51"/>
      <c r="Z32" s="51"/>
    </row>
    <row r="33" spans="1:26" x14ac:dyDescent="0.25">
      <c r="A33" s="51" t="s">
        <v>654</v>
      </c>
      <c r="B33" s="51" t="s">
        <v>210</v>
      </c>
      <c r="C33" s="51" t="s">
        <v>210</v>
      </c>
      <c r="D33" s="79">
        <v>8.0869287371012569E-3</v>
      </c>
      <c r="E33" s="79">
        <v>8.144822553661054E-3</v>
      </c>
      <c r="F33" s="79">
        <v>8.2031352457224791E-3</v>
      </c>
      <c r="G33" s="79">
        <v>1.0015160255980251E-2</v>
      </c>
      <c r="H33" s="79">
        <v>1.0153143602017085E-2</v>
      </c>
      <c r="I33" s="79">
        <v>1.1298271327628187E-2</v>
      </c>
      <c r="J33" s="79">
        <v>1.122681079276309E-2</v>
      </c>
      <c r="K33" s="79">
        <v>1.1181451944421607E-2</v>
      </c>
      <c r="L33" s="79">
        <v>1.1146203973933554E-2</v>
      </c>
      <c r="M33" s="79">
        <v>9.1903518328633679E-3</v>
      </c>
      <c r="N33" s="79">
        <v>8.2426210594908726E-3</v>
      </c>
      <c r="O33" s="79">
        <v>7.3063967938835021E-3</v>
      </c>
      <c r="P33" s="79">
        <v>7.1908317446868599E-3</v>
      </c>
      <c r="Q33" s="79">
        <v>7.4446746243135705E-3</v>
      </c>
      <c r="R33" s="79">
        <f t="shared" si="0"/>
        <v>7.858474122905414E-3</v>
      </c>
      <c r="S33" s="79">
        <f t="shared" si="1"/>
        <v>8.2519061327005518E-3</v>
      </c>
      <c r="T33" s="79">
        <f t="shared" si="1"/>
        <v>8.6892871974060069E-3</v>
      </c>
      <c r="U33" s="129">
        <f t="shared" si="2"/>
        <v>9.9431958410747187E-3</v>
      </c>
      <c r="V33" s="51"/>
      <c r="W33" s="51"/>
      <c r="X33" s="138"/>
      <c r="Y33" s="51"/>
      <c r="Z33" s="51"/>
    </row>
    <row r="34" spans="1:26" ht="17.25" x14ac:dyDescent="0.25">
      <c r="A34" s="51" t="s">
        <v>661</v>
      </c>
      <c r="B34" s="51" t="s">
        <v>210</v>
      </c>
      <c r="C34" s="51" t="s">
        <v>210</v>
      </c>
      <c r="D34" s="79">
        <v>1.0022458582649653E-3</v>
      </c>
      <c r="E34" s="79">
        <v>8.8322713843306166E-4</v>
      </c>
      <c r="F34" s="79">
        <v>9.8577511212918673E-4</v>
      </c>
      <c r="G34" s="79">
        <v>8.7428614871361428E-4</v>
      </c>
      <c r="H34" s="79">
        <v>7.9566110761951315E-4</v>
      </c>
      <c r="I34" s="79">
        <v>8.0438661726157305E-4</v>
      </c>
      <c r="J34" s="79">
        <v>7.5958348114605289E-4</v>
      </c>
      <c r="K34" s="79">
        <v>7.7203353633470558E-4</v>
      </c>
      <c r="L34" s="79">
        <v>7.6959980809978808E-4</v>
      </c>
      <c r="M34" s="79">
        <v>6.468693924634709E-4</v>
      </c>
      <c r="N34" s="79">
        <v>6.3454081251135015E-4</v>
      </c>
      <c r="O34" s="79">
        <v>5.7407403380513235E-4</v>
      </c>
      <c r="P34" s="79">
        <v>5.9574242745181105E-4</v>
      </c>
      <c r="Q34" s="79">
        <v>5.612004428222244E-4</v>
      </c>
      <c r="R34" s="79">
        <f t="shared" si="0"/>
        <v>5.4360018637720673E-4</v>
      </c>
      <c r="S34" s="79">
        <f t="shared" si="1"/>
        <v>5.6975922871245087E-4</v>
      </c>
      <c r="T34" s="79">
        <f t="shared" si="1"/>
        <v>5.5369824284701565E-4</v>
      </c>
      <c r="U34" s="129">
        <f t="shared" si="2"/>
        <v>5.1927333324119354E-4</v>
      </c>
      <c r="V34" s="51"/>
      <c r="W34" s="51"/>
      <c r="X34" s="138"/>
      <c r="Y34" s="51"/>
      <c r="Z34" s="51"/>
    </row>
    <row r="35" spans="1:26" ht="17.25" x14ac:dyDescent="0.25">
      <c r="A35" s="51" t="s">
        <v>662</v>
      </c>
      <c r="B35" s="51" t="s">
        <v>210</v>
      </c>
      <c r="C35" s="51" t="s">
        <v>210</v>
      </c>
      <c r="D35" s="79">
        <v>4.4871190718651661E-3</v>
      </c>
      <c r="E35" s="79">
        <v>4.8277150891681206E-3</v>
      </c>
      <c r="F35" s="79">
        <v>4.867674445037027E-3</v>
      </c>
      <c r="G35" s="79">
        <v>5.2859653594858926E-3</v>
      </c>
      <c r="H35" s="79">
        <v>5.1125458404487865E-3</v>
      </c>
      <c r="I35" s="79">
        <v>5.2252607752032105E-3</v>
      </c>
      <c r="J35" s="79">
        <v>5.0249368752738879E-3</v>
      </c>
      <c r="K35" s="79">
        <v>4.694364957297522E-3</v>
      </c>
      <c r="L35" s="79">
        <v>4.6795666253548153E-3</v>
      </c>
      <c r="M35" s="79">
        <v>3.674939118174827E-3</v>
      </c>
      <c r="N35" s="79">
        <v>3.5294997382786211E-3</v>
      </c>
      <c r="O35" s="79">
        <v>3.0943460231238761E-3</v>
      </c>
      <c r="P35" s="79">
        <v>2.8970733601638072E-3</v>
      </c>
      <c r="Q35" s="79">
        <v>2.8914975940723202E-3</v>
      </c>
      <c r="R35" s="79">
        <f t="shared" si="0"/>
        <v>2.9423438659464682E-3</v>
      </c>
      <c r="S35" s="79">
        <f t="shared" si="1"/>
        <v>3.0600551834219268E-3</v>
      </c>
      <c r="T35" s="79">
        <f t="shared" si="1"/>
        <v>3.0159775500530625E-3</v>
      </c>
      <c r="U35" s="129">
        <f t="shared" si="2"/>
        <v>2.7681414950728265E-3</v>
      </c>
      <c r="V35" s="51"/>
      <c r="W35" s="51"/>
      <c r="X35" s="138"/>
      <c r="Y35" s="51"/>
      <c r="Z35" s="51"/>
    </row>
    <row r="36" spans="1:26" s="6" customFormat="1" x14ac:dyDescent="0.25">
      <c r="A36" s="6" t="s">
        <v>663</v>
      </c>
      <c r="B36" s="6" t="s">
        <v>210</v>
      </c>
      <c r="C36" s="6" t="s">
        <v>210</v>
      </c>
      <c r="D36" s="21">
        <v>4.803194313863865E-2</v>
      </c>
      <c r="E36" s="21">
        <v>4.8982397750329261E-2</v>
      </c>
      <c r="F36" s="21">
        <v>4.8226479099819017E-2</v>
      </c>
      <c r="G36" s="21">
        <v>5.2958038736913661E-2</v>
      </c>
      <c r="H36" s="21">
        <v>5.2238537507168357E-2</v>
      </c>
      <c r="I36" s="21">
        <v>5.1946897474312748E-2</v>
      </c>
      <c r="J36" s="21">
        <v>5.0629160493311912E-2</v>
      </c>
      <c r="K36" s="21">
        <v>5.014207422350471E-2</v>
      </c>
      <c r="L36" s="21">
        <v>4.998400831567585E-2</v>
      </c>
      <c r="M36" s="21">
        <v>4.7563925916431687E-2</v>
      </c>
      <c r="N36" s="21">
        <v>4.7447415367852068E-2</v>
      </c>
      <c r="O36" s="21">
        <v>4.7421559524301382E-2</v>
      </c>
      <c r="P36" s="21">
        <v>4.6812116077102311E-2</v>
      </c>
      <c r="Q36" s="21">
        <v>4.6757204081856345E-2</v>
      </c>
      <c r="R36" s="21">
        <f t="shared" si="0"/>
        <v>4.7256544773672492E-2</v>
      </c>
      <c r="S36" s="21">
        <f t="shared" si="1"/>
        <v>4.7516212530861961E-2</v>
      </c>
      <c r="T36" s="21">
        <f t="shared" si="1"/>
        <v>4.6688926454611424E-2</v>
      </c>
      <c r="U36" s="131">
        <f t="shared" si="2"/>
        <v>4.5563766962764353E-2</v>
      </c>
      <c r="X36" s="138"/>
    </row>
    <row r="37" spans="1:26" x14ac:dyDescent="0.25">
      <c r="A37" s="51" t="s">
        <v>658</v>
      </c>
      <c r="B37" s="51" t="s">
        <v>210</v>
      </c>
      <c r="C37" s="51" t="s">
        <v>210</v>
      </c>
      <c r="D37" s="79">
        <v>1</v>
      </c>
      <c r="E37" s="79">
        <v>1</v>
      </c>
      <c r="F37" s="79">
        <v>1</v>
      </c>
      <c r="G37" s="79">
        <v>1</v>
      </c>
      <c r="H37" s="79">
        <v>1</v>
      </c>
      <c r="I37" s="79">
        <v>1</v>
      </c>
      <c r="J37" s="79">
        <v>1</v>
      </c>
      <c r="K37" s="79">
        <v>1</v>
      </c>
      <c r="L37" s="79">
        <v>1</v>
      </c>
      <c r="M37" s="79">
        <v>1</v>
      </c>
      <c r="N37" s="79">
        <v>1</v>
      </c>
      <c r="O37" s="79">
        <v>1</v>
      </c>
      <c r="P37" s="79">
        <v>1</v>
      </c>
      <c r="Q37" s="79">
        <v>1</v>
      </c>
      <c r="R37" s="79">
        <f t="shared" si="0"/>
        <v>1</v>
      </c>
      <c r="S37" s="79">
        <f t="shared" si="1"/>
        <v>1</v>
      </c>
      <c r="T37" s="79">
        <f t="shared" si="1"/>
        <v>1</v>
      </c>
      <c r="U37" s="129">
        <f t="shared" si="2"/>
        <v>1</v>
      </c>
      <c r="V37" s="51"/>
      <c r="W37" s="51"/>
      <c r="X37" s="138"/>
      <c r="Y37" s="51"/>
      <c r="Z37" s="51"/>
    </row>
    <row r="38" spans="1:26" ht="3" customHeight="1" x14ac:dyDescent="0.25">
      <c r="A38" s="51"/>
      <c r="B38" s="51"/>
      <c r="C38" s="51"/>
      <c r="D38" s="79"/>
      <c r="E38" s="79"/>
      <c r="F38" s="79"/>
      <c r="G38" s="79"/>
      <c r="H38" s="79"/>
      <c r="I38" s="79"/>
      <c r="J38" s="79"/>
      <c r="K38" s="79"/>
      <c r="L38" s="79"/>
      <c r="M38" s="79"/>
      <c r="N38" s="79"/>
      <c r="O38" s="79"/>
      <c r="P38" s="79"/>
      <c r="Q38" s="79"/>
      <c r="R38" s="79"/>
      <c r="S38" s="79"/>
      <c r="T38" s="79"/>
      <c r="U38" s="129"/>
      <c r="V38" s="51"/>
      <c r="W38" s="51"/>
      <c r="X38" s="51"/>
      <c r="Y38" s="51"/>
      <c r="Z38" s="51"/>
    </row>
    <row r="39" spans="1:26" x14ac:dyDescent="0.25">
      <c r="A39" s="26" t="s">
        <v>664</v>
      </c>
      <c r="B39" s="51"/>
      <c r="C39" s="51"/>
      <c r="D39" s="79"/>
      <c r="E39" s="79"/>
      <c r="F39" s="79"/>
      <c r="G39" s="79"/>
      <c r="H39" s="79"/>
      <c r="I39" s="79"/>
      <c r="J39" s="79"/>
      <c r="K39" s="79"/>
      <c r="L39" s="79"/>
      <c r="M39" s="79"/>
      <c r="N39" s="79"/>
      <c r="O39" s="79"/>
      <c r="P39" s="79"/>
      <c r="Q39" s="79"/>
      <c r="R39" s="79"/>
      <c r="S39" s="79"/>
      <c r="T39" s="79"/>
      <c r="U39" s="129"/>
      <c r="V39" s="51"/>
      <c r="W39" s="51"/>
      <c r="X39" s="51"/>
      <c r="Y39" s="51"/>
      <c r="Z39" s="51"/>
    </row>
    <row r="40" spans="1:26" s="26" customFormat="1" ht="12" x14ac:dyDescent="0.25">
      <c r="A40" s="26" t="s">
        <v>665</v>
      </c>
    </row>
    <row r="41" spans="1:26" s="26" customFormat="1" ht="12" x14ac:dyDescent="0.25">
      <c r="A41" s="26" t="s">
        <v>666</v>
      </c>
    </row>
    <row r="42" spans="1:26" s="26" customFormat="1" ht="12" x14ac:dyDescent="0.25">
      <c r="A42" s="26" t="s">
        <v>667</v>
      </c>
    </row>
    <row r="43" spans="1:26" s="26" customFormat="1" ht="12" x14ac:dyDescent="0.25">
      <c r="A43" s="26" t="s">
        <v>668</v>
      </c>
    </row>
    <row r="44" spans="1:26" s="26" customFormat="1" ht="12" x14ac:dyDescent="0.25"/>
    <row r="45" spans="1:26" x14ac:dyDescent="0.25">
      <c r="A45" s="51"/>
      <c r="B45" s="51"/>
      <c r="C45" s="51"/>
      <c r="D45" s="51"/>
      <c r="E45" s="51"/>
      <c r="F45" s="51"/>
      <c r="G45" s="51"/>
      <c r="H45" s="51"/>
      <c r="I45" s="51"/>
      <c r="J45" s="51"/>
      <c r="K45" s="51"/>
      <c r="L45" s="51"/>
      <c r="M45" s="51"/>
      <c r="N45" s="51"/>
      <c r="O45" s="51"/>
      <c r="P45" s="51"/>
      <c r="Q45" s="51"/>
      <c r="R45" s="51"/>
      <c r="S45" s="51"/>
      <c r="T45" s="51"/>
      <c r="U45" s="51"/>
      <c r="V45" s="51"/>
      <c r="W45" s="51"/>
      <c r="X45" s="51"/>
      <c r="Y45" s="51"/>
    </row>
    <row r="46" spans="1:26" s="25" customFormat="1" ht="18.75" x14ac:dyDescent="0.3">
      <c r="A46" s="63" t="s">
        <v>669</v>
      </c>
      <c r="B46" s="63"/>
      <c r="C46" s="63"/>
      <c r="D46" s="63"/>
      <c r="E46" s="63"/>
      <c r="F46" s="63"/>
      <c r="G46" s="63"/>
      <c r="H46" s="63"/>
      <c r="I46" s="63"/>
      <c r="J46" s="63"/>
      <c r="K46" s="63"/>
      <c r="L46" s="63"/>
      <c r="M46" s="63"/>
      <c r="N46" s="63"/>
      <c r="O46" s="63"/>
      <c r="P46" s="63"/>
      <c r="Q46" s="63"/>
      <c r="R46" s="63"/>
      <c r="S46" s="63"/>
      <c r="T46" s="63"/>
      <c r="U46" s="63"/>
      <c r="V46" s="63"/>
      <c r="W46" s="63"/>
      <c r="X46" s="63"/>
      <c r="Y46" s="63"/>
    </row>
    <row r="47" spans="1:26" s="1" customFormat="1" ht="31.5" customHeight="1" x14ac:dyDescent="0.25">
      <c r="A47" s="80" t="s">
        <v>670</v>
      </c>
      <c r="B47" s="81" t="s">
        <v>671</v>
      </c>
      <c r="C47" s="82" t="s">
        <v>672</v>
      </c>
      <c r="D47" s="134" t="s">
        <v>673</v>
      </c>
      <c r="E47" s="82" t="s">
        <v>674</v>
      </c>
      <c r="F47" s="81" t="s">
        <v>675</v>
      </c>
      <c r="G47" s="82" t="s">
        <v>676</v>
      </c>
      <c r="H47" s="80" t="s">
        <v>677</v>
      </c>
      <c r="I47" s="52"/>
      <c r="J47" s="51"/>
      <c r="K47" s="52"/>
      <c r="L47" s="52"/>
      <c r="M47" s="52"/>
      <c r="N47" s="52"/>
      <c r="O47" s="52"/>
      <c r="P47" s="52"/>
      <c r="Q47" s="52"/>
      <c r="R47" s="52"/>
      <c r="S47" s="52"/>
      <c r="T47" s="52"/>
      <c r="U47" s="52"/>
      <c r="V47" s="52"/>
      <c r="W47" s="52"/>
      <c r="X47" s="52"/>
      <c r="Y47" s="52"/>
    </row>
    <row r="48" spans="1:26" x14ac:dyDescent="0.25">
      <c r="A48" t="s">
        <v>678</v>
      </c>
      <c r="B48" s="161">
        <v>40950</v>
      </c>
      <c r="C48" s="162">
        <f>Percentage_of_higher_education_students_by_subject_and_country[[#This Row],[UK ]]/Percentage_of_higher_education_students_by_subject_and_country[[#This Row],[Total]]</f>
        <v>0.90969676774408526</v>
      </c>
      <c r="D48" s="161">
        <v>1585</v>
      </c>
      <c r="E48" s="162">
        <f>Percentage_of_higher_education_students_by_subject_and_country[[#This Row],[EU ]]/Percentage_of_higher_education_students_by_subject_and_country[[#This Row],[Total]]</f>
        <v>3.5210485393757637E-2</v>
      </c>
      <c r="F48" s="161">
        <v>2485</v>
      </c>
      <c r="G48" s="162">
        <f>Percentage_of_higher_education_students_by_subject_and_country[[#This Row],[Rest of the world]]/Percentage_of_higher_education_students_by_subject_and_country[[#This Row],[Total]]</f>
        <v>5.52038209485727E-2</v>
      </c>
      <c r="H48" s="7">
        <v>45015</v>
      </c>
      <c r="I48" s="51"/>
      <c r="J48" s="51"/>
      <c r="K48" s="51"/>
      <c r="L48" s="51"/>
      <c r="M48" s="51"/>
      <c r="N48" s="51"/>
      <c r="O48" s="51"/>
      <c r="P48" s="51"/>
      <c r="Q48" s="51"/>
      <c r="R48" s="51"/>
      <c r="S48" s="51"/>
      <c r="T48" s="51"/>
      <c r="U48" s="51"/>
      <c r="V48" s="51"/>
      <c r="W48" s="51"/>
      <c r="X48" s="51"/>
      <c r="Y48" s="51"/>
    </row>
    <row r="49" spans="1:25" x14ac:dyDescent="0.25">
      <c r="A49" t="s">
        <v>679</v>
      </c>
      <c r="B49" s="161">
        <v>4350</v>
      </c>
      <c r="C49" s="162">
        <f>Percentage_of_higher_education_students_by_subject_and_country[[#This Row],[UK ]]/Percentage_of_higher_education_students_by_subject_and_country[[#This Row],[Total]]</f>
        <v>0.68450039339103064</v>
      </c>
      <c r="D49" s="161">
        <v>765</v>
      </c>
      <c r="E49" s="162">
        <f>Percentage_of_higher_education_students_by_subject_and_country[[#This Row],[EU ]]/Percentage_of_higher_education_students_by_subject_and_country[[#This Row],[Total]]</f>
        <v>0.12037765538945712</v>
      </c>
      <c r="F49" s="161">
        <v>1240</v>
      </c>
      <c r="G49" s="162">
        <f>Percentage_of_higher_education_students_by_subject_and_country[[#This Row],[Rest of the world]]/Percentage_of_higher_education_students_by_subject_and_country[[#This Row],[Total]]</f>
        <v>0.1951219512195122</v>
      </c>
      <c r="H49" s="7">
        <v>6355</v>
      </c>
      <c r="I49" s="51"/>
      <c r="J49" s="51"/>
      <c r="K49" s="51"/>
      <c r="L49" s="51"/>
      <c r="M49" s="51"/>
      <c r="N49" s="51"/>
      <c r="O49" s="51"/>
      <c r="P49" s="51"/>
      <c r="Q49" s="51"/>
      <c r="R49" s="51"/>
      <c r="S49" s="51"/>
      <c r="T49" s="51"/>
      <c r="U49" s="51"/>
      <c r="V49" s="51"/>
      <c r="W49" s="51"/>
      <c r="X49" s="51"/>
      <c r="Y49" s="51"/>
    </row>
    <row r="50" spans="1:25" x14ac:dyDescent="0.25">
      <c r="A50" t="s">
        <v>680</v>
      </c>
      <c r="B50" s="161">
        <v>3565</v>
      </c>
      <c r="C50" s="162">
        <f>Percentage_of_higher_education_students_by_subject_and_country[[#This Row],[UK ]]/Percentage_of_higher_education_students_by_subject_and_country[[#This Row],[Total]]</f>
        <v>0.80202474690663672</v>
      </c>
      <c r="D50" s="161">
        <v>315</v>
      </c>
      <c r="E50" s="162">
        <f>Percentage_of_higher_education_students_by_subject_and_country[[#This Row],[EU ]]/Percentage_of_higher_education_students_by_subject_and_country[[#This Row],[Total]]</f>
        <v>7.0866141732283464E-2</v>
      </c>
      <c r="F50" s="161">
        <v>565</v>
      </c>
      <c r="G50" s="162">
        <f>Percentage_of_higher_education_students_by_subject_and_country[[#This Row],[Rest of the world]]/Percentage_of_higher_education_students_by_subject_and_country[[#This Row],[Total]]</f>
        <v>0.12710911136107986</v>
      </c>
      <c r="H50" s="7">
        <v>4445</v>
      </c>
      <c r="I50" s="51"/>
      <c r="J50" s="83"/>
      <c r="K50" s="51"/>
      <c r="L50" s="51"/>
      <c r="M50" s="51"/>
      <c r="N50" s="51"/>
      <c r="O50" s="51"/>
      <c r="P50" s="51"/>
      <c r="Q50" s="51"/>
      <c r="R50" s="51"/>
      <c r="S50" s="51"/>
      <c r="T50" s="51"/>
      <c r="U50" s="51"/>
      <c r="V50" s="51"/>
      <c r="W50" s="51"/>
      <c r="X50" s="51"/>
      <c r="Y50" s="51"/>
    </row>
    <row r="51" spans="1:25" x14ac:dyDescent="0.25">
      <c r="A51" t="s">
        <v>681</v>
      </c>
      <c r="B51" s="161">
        <v>17160</v>
      </c>
      <c r="C51" s="162">
        <f>Percentage_of_higher_education_students_by_subject_and_country[[#This Row],[UK ]]/Percentage_of_higher_education_students_by_subject_and_country[[#This Row],[Total]]</f>
        <v>0.65835411471321692</v>
      </c>
      <c r="D51" s="161">
        <v>2310</v>
      </c>
      <c r="E51" s="162">
        <f>Percentage_of_higher_education_students_by_subject_and_country[[#This Row],[EU ]]/Percentage_of_higher_education_students_by_subject_and_country[[#This Row],[Total]]</f>
        <v>8.8624592365240742E-2</v>
      </c>
      <c r="F51" s="161">
        <v>6595</v>
      </c>
      <c r="G51" s="162">
        <f>Percentage_of_higher_education_students_by_subject_and_country[[#This Row],[Rest of the world]]/Percentage_of_higher_education_students_by_subject_and_country[[#This Row],[Total]]</f>
        <v>0.2530212929215423</v>
      </c>
      <c r="H51" s="7">
        <v>26065</v>
      </c>
      <c r="I51" s="51"/>
      <c r="J51" s="51"/>
      <c r="K51" s="51"/>
      <c r="L51" s="51"/>
      <c r="M51" s="51"/>
      <c r="N51" s="51"/>
      <c r="O51" s="51"/>
      <c r="P51" s="51"/>
      <c r="Q51" s="51"/>
      <c r="R51" s="51"/>
      <c r="S51" s="51"/>
      <c r="T51" s="51"/>
      <c r="U51" s="51"/>
      <c r="V51" s="51"/>
      <c r="W51" s="51"/>
      <c r="X51" s="51"/>
      <c r="Y51" s="51"/>
    </row>
    <row r="52" spans="1:25" x14ac:dyDescent="0.25">
      <c r="A52" t="s">
        <v>682</v>
      </c>
      <c r="B52" s="161">
        <v>21950</v>
      </c>
      <c r="C52" s="162">
        <f>Percentage_of_higher_education_students_by_subject_and_country[[#This Row],[UK ]]/Percentage_of_higher_education_students_by_subject_and_country[[#This Row],[Total]]</f>
        <v>0.87172359015091339</v>
      </c>
      <c r="D52" s="161">
        <v>325</v>
      </c>
      <c r="E52" s="162">
        <f>Percentage_of_higher_education_students_by_subject_and_country[[#This Row],[EU ]]/Percentage_of_higher_education_students_by_subject_and_country[[#This Row],[Total]]</f>
        <v>1.2907069102462271E-2</v>
      </c>
      <c r="F52" s="161">
        <v>2895</v>
      </c>
      <c r="G52" s="162">
        <f>Percentage_of_higher_education_students_by_subject_and_country[[#This Row],[Rest of the world]]/Percentage_of_higher_education_students_by_subject_and_country[[#This Row],[Total]]</f>
        <v>0.11497220015885623</v>
      </c>
      <c r="H52" s="7">
        <v>25180</v>
      </c>
      <c r="I52" s="51"/>
      <c r="J52" s="51"/>
      <c r="K52" s="51"/>
      <c r="L52" s="51"/>
      <c r="M52" s="51"/>
      <c r="N52" s="51"/>
      <c r="O52" s="51"/>
      <c r="P52" s="51"/>
      <c r="Q52" s="51"/>
      <c r="R52" s="51"/>
      <c r="S52" s="51"/>
      <c r="T52" s="51"/>
      <c r="U52" s="51"/>
      <c r="V52" s="51"/>
      <c r="W52" s="51"/>
      <c r="X52" s="51"/>
      <c r="Y52" s="51"/>
    </row>
    <row r="53" spans="1:25" x14ac:dyDescent="0.25">
      <c r="A53" t="s">
        <v>683</v>
      </c>
      <c r="B53" s="161">
        <v>695</v>
      </c>
      <c r="C53" s="162">
        <f>Percentage_of_higher_education_students_by_subject_and_country[[#This Row],[UK ]]/Percentage_of_higher_education_students_by_subject_and_country[[#This Row],[Total]]</f>
        <v>0.52851711026615966</v>
      </c>
      <c r="D53" s="161">
        <v>45</v>
      </c>
      <c r="E53" s="162">
        <f>Percentage_of_higher_education_students_by_subject_and_country[[#This Row],[EU ]]/Percentage_of_higher_education_students_by_subject_and_country[[#This Row],[Total]]</f>
        <v>3.4220532319391636E-2</v>
      </c>
      <c r="F53" s="161">
        <v>570</v>
      </c>
      <c r="G53" s="162">
        <f>Percentage_of_higher_education_students_by_subject_and_country[[#This Row],[Rest of the world]]/Percentage_of_higher_education_students_by_subject_and_country[[#This Row],[Total]]</f>
        <v>0.43346007604562736</v>
      </c>
      <c r="H53" s="7">
        <v>1315</v>
      </c>
      <c r="I53" s="51"/>
      <c r="J53" s="51"/>
      <c r="K53" s="51"/>
      <c r="L53" s="51"/>
      <c r="M53" s="51"/>
      <c r="N53" s="51"/>
      <c r="O53" s="51"/>
      <c r="P53" s="51"/>
      <c r="Q53" s="51"/>
      <c r="R53" s="51"/>
      <c r="S53" s="51"/>
      <c r="T53" s="51"/>
      <c r="U53" s="51"/>
      <c r="V53" s="51"/>
      <c r="W53" s="51"/>
      <c r="X53" s="51"/>
      <c r="Y53" s="51"/>
    </row>
    <row r="54" spans="1:25" x14ac:dyDescent="0.25">
      <c r="A54" t="s">
        <v>684</v>
      </c>
      <c r="B54" s="161">
        <v>4500</v>
      </c>
      <c r="C54" s="162">
        <f>Percentage_of_higher_education_students_by_subject_and_country[[#This Row],[UK ]]/Percentage_of_higher_education_students_by_subject_and_country[[#This Row],[Total]]</f>
        <v>0.64194008559201143</v>
      </c>
      <c r="D54" s="161">
        <v>410</v>
      </c>
      <c r="E54" s="162">
        <f>Percentage_of_higher_education_students_by_subject_and_country[[#This Row],[EU ]]/Percentage_of_higher_education_students_by_subject_and_country[[#This Row],[Total]]</f>
        <v>5.8487874465049931E-2</v>
      </c>
      <c r="F54" s="161">
        <v>2100</v>
      </c>
      <c r="G54" s="162">
        <f>Percentage_of_higher_education_students_by_subject_and_country[[#This Row],[Rest of the world]]/Percentage_of_higher_education_students_by_subject_and_country[[#This Row],[Total]]</f>
        <v>0.29957203994293868</v>
      </c>
      <c r="H54" s="7">
        <v>7010</v>
      </c>
      <c r="I54" s="51"/>
      <c r="J54" s="51"/>
      <c r="K54" s="51"/>
      <c r="L54" s="51"/>
      <c r="M54" s="51"/>
      <c r="N54" s="51"/>
      <c r="O54" s="51"/>
      <c r="P54" s="51"/>
      <c r="Q54" s="51"/>
      <c r="R54" s="51"/>
      <c r="S54" s="51"/>
      <c r="T54" s="51"/>
      <c r="U54" s="51"/>
      <c r="V54" s="51"/>
      <c r="W54" s="51"/>
      <c r="X54" s="51"/>
      <c r="Y54" s="51"/>
    </row>
    <row r="55" spans="1:25" x14ac:dyDescent="0.25">
      <c r="A55" t="s">
        <v>685</v>
      </c>
      <c r="B55" s="133">
        <f>SUM(B48:B54)</f>
        <v>93170</v>
      </c>
      <c r="C55" s="163">
        <f>AVERAGE(C48:C54)</f>
        <v>0.72810811553772203</v>
      </c>
      <c r="D55" s="133">
        <f t="shared" ref="D55:H55" si="3">SUM(D48:D54)</f>
        <v>5755</v>
      </c>
      <c r="E55" s="163">
        <f>AVERAGE(E48:E54)</f>
        <v>6.009919296680611E-2</v>
      </c>
      <c r="F55" s="133">
        <f t="shared" si="3"/>
        <v>16450</v>
      </c>
      <c r="G55" s="163">
        <f>AVERAGE(G48:G54)</f>
        <v>0.21120864179973275</v>
      </c>
      <c r="H55" s="7">
        <f t="shared" si="3"/>
        <v>115385</v>
      </c>
      <c r="I55" s="51"/>
      <c r="J55" s="51"/>
      <c r="K55" s="51"/>
      <c r="L55" s="51"/>
      <c r="M55" s="51"/>
      <c r="N55" s="51"/>
      <c r="O55" s="51"/>
      <c r="P55" s="51"/>
      <c r="Q55" s="51"/>
      <c r="R55" s="51"/>
      <c r="S55" s="51"/>
      <c r="T55" s="51"/>
      <c r="U55" s="51"/>
      <c r="V55" s="51"/>
      <c r="W55" s="51"/>
      <c r="X55" s="51"/>
      <c r="Y55" s="51"/>
    </row>
    <row r="56" spans="1:25" ht="3" customHeight="1" x14ac:dyDescent="0.25">
      <c r="A56" s="51"/>
      <c r="B56" s="16"/>
      <c r="C56" s="124"/>
      <c r="D56" s="16"/>
      <c r="E56" s="124"/>
      <c r="F56" s="16"/>
      <c r="G56" s="124"/>
      <c r="H56" s="16"/>
      <c r="I56" s="51"/>
      <c r="J56" s="51"/>
      <c r="K56" s="51"/>
      <c r="L56" s="51"/>
      <c r="M56" s="51"/>
      <c r="N56" s="51"/>
      <c r="O56" s="51"/>
      <c r="P56" s="51"/>
      <c r="Q56" s="51"/>
      <c r="R56" s="51"/>
      <c r="S56" s="51"/>
      <c r="T56" s="51"/>
      <c r="U56" s="51"/>
      <c r="V56" s="51"/>
      <c r="W56" s="51"/>
      <c r="X56" s="51"/>
      <c r="Y56" s="51"/>
    </row>
    <row r="57" spans="1:25" s="26" customFormat="1" ht="12" x14ac:dyDescent="0.25">
      <c r="A57" s="70" t="s">
        <v>686</v>
      </c>
    </row>
    <row r="58" spans="1:25" x14ac:dyDescent="0.25">
      <c r="A58" s="70" t="s">
        <v>687</v>
      </c>
    </row>
  </sheetData>
  <mergeCells count="1">
    <mergeCell ref="A3:F3"/>
  </mergeCells>
  <phoneticPr fontId="18" type="noConversion"/>
  <hyperlinks>
    <hyperlink ref="A1" location="'Contents'!B7" display="⇐ Return to contents" xr:uid="{00000000-0004-0000-0900-000000000000}"/>
  </hyperlinks>
  <pageMargins left="0.7" right="0.7" top="0.75" bottom="0.75" header="0.3" footer="0.3"/>
  <pageSetup paperSize="9" orientation="portrait" r:id="rId1"/>
  <tableParts count="4">
    <tablePart r:id="rId2"/>
    <tablePart r:id="rId3"/>
    <tablePart r:id="rId4"/>
    <tablePart r:id="rId5"/>
  </tableParts>
  <extLst>
    <ext xmlns:x14="http://schemas.microsoft.com/office/spreadsheetml/2009/9/main" uri="{05C60535-1F16-4fd2-B633-F4F36F0B64E0}">
      <x14:sparklineGroups xmlns:xm="http://schemas.microsoft.com/office/excel/2006/main">
        <x14:sparklineGroup displayEmptyCellsAs="gap" xr2:uid="{00000000-0003-0000-0900-000017000000}">
          <x14:colorSeries rgb="FF376092"/>
          <x14:colorNegative rgb="FFD00000"/>
          <x14:colorAxis rgb="FF000000"/>
          <x14:colorMarkers rgb="FFD00000"/>
          <x14:colorFirst rgb="FFD00000"/>
          <x14:colorLast rgb="FFD00000"/>
          <x14:colorHigh rgb="FFD00000"/>
          <x14:colorLow rgb="FFD00000"/>
          <x14:sparklines>
            <x14:sparkline>
              <xm:f>Education!C7:T7</xm:f>
              <xm:sqref>Y7</xm:sqref>
            </x14:sparkline>
            <x14:sparkline>
              <xm:f>Education!C8:T8</xm:f>
              <xm:sqref>Y8</xm:sqref>
            </x14:sparkline>
            <x14:sparkline>
              <xm:f>Education!C9:T9</xm:f>
              <xm:sqref>Y9</xm:sqref>
            </x14:sparkline>
            <x14:sparkline>
              <xm:f>Education!C10:T10</xm:f>
              <xm:sqref>Y10</xm:sqref>
            </x14:sparkline>
            <x14:sparkline>
              <xm:f>Education!C11:T11</xm:f>
              <xm:sqref>W11</xm:sqref>
            </x14:sparkline>
            <x14:sparkline>
              <xm:f>Education!C12:T12</xm:f>
              <xm:sqref>W12</xm:sqref>
            </x14:sparkline>
            <x14:sparkline>
              <xm:f>Education!C13:T13</xm:f>
              <xm:sqref>W13</xm:sqref>
            </x14:sparkline>
            <x14:sparkline>
              <xm:f>Education!C14:T14</xm:f>
              <xm:sqref>W14</xm:sqref>
            </x14:sparkline>
            <x14:sparkline>
              <xm:f>Education!C15:T15</xm:f>
              <xm:sqref>W15</xm:sqref>
            </x14:sparkline>
            <x14:sparkline>
              <xm:f>Education!C16:T16</xm:f>
              <xm:sqref>W16</xm:sqref>
            </x14:sparkline>
          </x14:sparklines>
        </x14:sparklineGroup>
        <x14:sparklineGroup displayEmptyCellsAs="gap" xr2:uid="{00000000-0003-0000-0900-000016000000}">
          <x14:colorSeries rgb="FF376092"/>
          <x14:colorNegative rgb="FFD00000"/>
          <x14:colorAxis rgb="FF000000"/>
          <x14:colorMarkers rgb="FFD00000"/>
          <x14:colorFirst rgb="FFD00000"/>
          <x14:colorLast rgb="FFD00000"/>
          <x14:colorHigh rgb="FFD00000"/>
          <x14:colorLow rgb="FFD00000"/>
          <x14:sparklines>
            <x14:sparkline>
              <xm:f>Education!D20:U20</xm:f>
              <xm:sqref>X20</xm:sqref>
            </x14:sparkline>
            <x14:sparkline>
              <xm:f>Education!D21:U21</xm:f>
              <xm:sqref>X21</xm:sqref>
            </x14:sparkline>
            <x14:sparkline>
              <xm:f>Education!D22:U22</xm:f>
              <xm:sqref>X22</xm:sqref>
            </x14:sparkline>
            <x14:sparkline>
              <xm:f>Education!D23:U23</xm:f>
              <xm:sqref>X23</xm:sqref>
            </x14:sparkline>
            <x14:sparkline>
              <xm:f>Education!D24:U24</xm:f>
              <xm:sqref>X24</xm:sqref>
            </x14:sparkline>
            <x14:sparkline>
              <xm:f>Education!D25:U25</xm:f>
              <xm:sqref>X25</xm:sqref>
            </x14:sparkline>
            <x14:sparkline>
              <xm:f>Education!D26:U26</xm:f>
              <xm:sqref>X26</xm:sqref>
            </x14:sparkline>
            <x14:sparkline>
              <xm:f>Education!D27:U27</xm:f>
              <xm:sqref>X27</xm:sqref>
            </x14:sparkline>
          </x14:sparklines>
        </x14:sparklineGroup>
        <x14:sparklineGroup displayEmptyCellsAs="gap" xr2:uid="{00000000-0003-0000-0900-000015000000}">
          <x14:colorSeries rgb="FF376092"/>
          <x14:colorNegative rgb="FFD00000"/>
          <x14:colorAxis rgb="FF000000"/>
          <x14:colorMarkers rgb="FFD00000"/>
          <x14:colorFirst rgb="FFD00000"/>
          <x14:colorLast rgb="FFD00000"/>
          <x14:colorHigh rgb="FFD00000"/>
          <x14:colorLow rgb="FFD00000"/>
          <x14:sparklines>
            <x14:sparkline>
              <xm:f>Education!D30:U30</xm:f>
              <xm:sqref>V30</xm:sqref>
            </x14:sparkline>
            <x14:sparkline>
              <xm:f>Education!D31:U31</xm:f>
              <xm:sqref>V31</xm:sqref>
            </x14:sparkline>
            <x14:sparkline>
              <xm:f>Education!D32:U32</xm:f>
              <xm:sqref>V32</xm:sqref>
            </x14:sparkline>
            <x14:sparkline>
              <xm:f>Education!D33:U33</xm:f>
              <xm:sqref>V33</xm:sqref>
            </x14:sparkline>
            <x14:sparkline>
              <xm:f>Education!D34:U34</xm:f>
              <xm:sqref>V34</xm:sqref>
            </x14:sparkline>
            <x14:sparkline>
              <xm:f>Education!D35:U35</xm:f>
              <xm:sqref>V35</xm:sqref>
            </x14:sparkline>
            <x14:sparkline>
              <xm:f>Education!D36:U36</xm:f>
              <xm:sqref>V36</xm:sqref>
            </x14:sparkline>
          </x14:sparklines>
        </x14:sparklineGroup>
      </x14:sparklineGroup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tabColor theme="6" tint="0.39997558519241921"/>
  </sheetPr>
  <dimension ref="A1:AC32"/>
  <sheetViews>
    <sheetView showGridLines="0" zoomScaleNormal="100" workbookViewId="0">
      <selection activeCell="B1" sqref="B1"/>
    </sheetView>
  </sheetViews>
  <sheetFormatPr defaultRowHeight="15" x14ac:dyDescent="0.25"/>
  <cols>
    <col min="1" max="1" width="59.5703125" customWidth="1"/>
  </cols>
  <sheetData>
    <row r="1" spans="1:29" x14ac:dyDescent="0.25">
      <c r="A1" s="2" t="s">
        <v>20</v>
      </c>
      <c r="B1" s="51"/>
      <c r="C1" s="51"/>
      <c r="D1" s="51"/>
      <c r="E1" s="51"/>
      <c r="F1" s="51"/>
      <c r="G1" s="51"/>
      <c r="H1" s="51"/>
      <c r="I1" s="51"/>
      <c r="J1" s="51"/>
      <c r="K1" s="51"/>
      <c r="L1" s="51"/>
      <c r="M1" s="51"/>
      <c r="N1" s="51"/>
      <c r="O1" s="51"/>
      <c r="P1" s="51"/>
      <c r="Q1" s="51"/>
      <c r="R1" s="51"/>
      <c r="S1" s="51"/>
      <c r="T1" s="51"/>
      <c r="U1" s="51"/>
      <c r="V1" s="51"/>
      <c r="W1" s="51"/>
      <c r="X1" s="51"/>
      <c r="Y1" s="51"/>
      <c r="Z1" s="51"/>
      <c r="AA1" s="51"/>
      <c r="AB1" s="51"/>
      <c r="AC1" s="51"/>
    </row>
    <row r="2" spans="1:29" s="23" customFormat="1" ht="31.5" x14ac:dyDescent="0.5">
      <c r="A2" s="62" t="s">
        <v>688</v>
      </c>
      <c r="B2" s="62"/>
      <c r="C2" s="62"/>
      <c r="D2" s="62"/>
      <c r="E2" s="62"/>
      <c r="F2" s="62"/>
      <c r="G2" s="62"/>
      <c r="H2" s="62"/>
      <c r="I2" s="62"/>
      <c r="J2" s="62"/>
      <c r="K2" s="62"/>
      <c r="L2" s="62"/>
      <c r="M2" s="62"/>
      <c r="N2" s="62"/>
      <c r="O2" s="62"/>
      <c r="P2" s="62"/>
      <c r="Q2" s="62"/>
      <c r="R2" s="62"/>
      <c r="S2" s="62"/>
      <c r="T2" s="62"/>
      <c r="U2" s="62"/>
      <c r="V2" s="62"/>
      <c r="W2" s="62"/>
      <c r="X2" s="62"/>
      <c r="Y2" s="62"/>
      <c r="Z2" s="62"/>
      <c r="AA2" s="62"/>
      <c r="AB2" s="62"/>
      <c r="AC2" s="62"/>
    </row>
    <row r="3" spans="1:29" ht="33" customHeight="1" x14ac:dyDescent="0.25">
      <c r="A3" s="241" t="s">
        <v>689</v>
      </c>
      <c r="B3" s="241"/>
      <c r="C3" s="241"/>
      <c r="D3" s="241"/>
      <c r="E3" s="241"/>
      <c r="F3" s="241"/>
      <c r="G3" s="241"/>
      <c r="H3" s="51"/>
      <c r="I3" s="51"/>
      <c r="J3" s="51"/>
      <c r="K3" s="51"/>
      <c r="L3" s="51"/>
      <c r="M3" s="51"/>
      <c r="N3" s="51"/>
      <c r="O3" s="51"/>
      <c r="P3" s="51"/>
      <c r="Q3" s="51"/>
      <c r="R3" s="51"/>
      <c r="S3" s="51"/>
      <c r="T3" s="51"/>
      <c r="U3" s="51"/>
      <c r="V3" s="51"/>
      <c r="W3" s="51"/>
      <c r="X3" s="51"/>
      <c r="Y3" s="51"/>
      <c r="Z3" s="51"/>
      <c r="AA3" s="51"/>
      <c r="AB3" s="51"/>
      <c r="AC3" s="51"/>
    </row>
    <row r="4" spans="1:29" x14ac:dyDescent="0.25">
      <c r="A4" s="51" t="s">
        <v>690</v>
      </c>
      <c r="B4" s="51"/>
      <c r="C4" s="51"/>
      <c r="D4" s="51"/>
      <c r="E4" s="51"/>
      <c r="F4" s="51"/>
      <c r="G4" s="51"/>
      <c r="H4" s="51"/>
      <c r="I4" s="51"/>
      <c r="J4" s="51"/>
      <c r="K4" s="51"/>
      <c r="L4" s="51"/>
      <c r="M4" s="51"/>
      <c r="N4" s="51"/>
      <c r="O4" s="51"/>
      <c r="P4" s="51"/>
      <c r="Q4" s="51"/>
      <c r="R4" s="51"/>
      <c r="S4" s="51"/>
      <c r="T4" s="51"/>
      <c r="U4" s="51"/>
      <c r="V4" s="51"/>
      <c r="W4" s="51"/>
      <c r="X4" s="51"/>
      <c r="Y4" s="51"/>
      <c r="Z4" s="51"/>
      <c r="AA4" s="51"/>
      <c r="AB4" s="51"/>
      <c r="AC4" s="51"/>
    </row>
    <row r="5" spans="1:29" x14ac:dyDescent="0.25">
      <c r="A5" s="51"/>
      <c r="B5" s="51"/>
      <c r="C5" s="51"/>
      <c r="D5" s="51"/>
      <c r="E5" s="51"/>
      <c r="F5" s="51"/>
      <c r="G5" s="51"/>
      <c r="H5" s="51"/>
      <c r="I5" s="51"/>
      <c r="J5" s="51"/>
      <c r="K5" s="51"/>
      <c r="L5" s="51"/>
      <c r="M5" s="51"/>
      <c r="N5" s="51"/>
      <c r="O5" s="51"/>
      <c r="P5" s="51"/>
      <c r="Q5" s="51"/>
      <c r="R5" s="51"/>
      <c r="S5" s="51"/>
      <c r="T5" s="51"/>
      <c r="U5" s="51"/>
      <c r="V5" s="51"/>
      <c r="W5" s="51"/>
      <c r="X5" s="51"/>
      <c r="Y5" s="51"/>
      <c r="Z5" s="51"/>
      <c r="AA5" s="51"/>
      <c r="AB5" s="51"/>
      <c r="AC5" s="51"/>
    </row>
    <row r="6" spans="1:29" x14ac:dyDescent="0.25">
      <c r="A6" s="139" t="s">
        <v>691</v>
      </c>
      <c r="B6" s="250" t="s">
        <v>692</v>
      </c>
      <c r="C6" s="251"/>
      <c r="D6" s="251"/>
      <c r="E6" s="252"/>
      <c r="F6" s="250" t="s">
        <v>693</v>
      </c>
      <c r="G6" s="251"/>
      <c r="H6" s="251"/>
      <c r="I6" s="252"/>
      <c r="J6" s="250" t="s">
        <v>694</v>
      </c>
      <c r="K6" s="251"/>
      <c r="L6" s="251"/>
      <c r="M6" s="252"/>
      <c r="N6" s="250" t="s">
        <v>695</v>
      </c>
      <c r="O6" s="251"/>
      <c r="P6" s="251"/>
      <c r="Q6" s="252"/>
      <c r="R6" s="250" t="s">
        <v>696</v>
      </c>
      <c r="S6" s="251"/>
      <c r="T6" s="251"/>
      <c r="U6" s="252"/>
      <c r="V6" s="250" t="s">
        <v>697</v>
      </c>
      <c r="W6" s="251"/>
      <c r="X6" s="251"/>
      <c r="Y6" s="252"/>
      <c r="Z6" s="250" t="s">
        <v>698</v>
      </c>
      <c r="AA6" s="251"/>
      <c r="AB6" s="251"/>
      <c r="AC6" s="252"/>
    </row>
    <row r="7" spans="1:29" x14ac:dyDescent="0.25">
      <c r="A7" s="140"/>
      <c r="B7" s="141" t="s">
        <v>699</v>
      </c>
      <c r="C7" s="142" t="s">
        <v>700</v>
      </c>
      <c r="D7" s="142" t="s">
        <v>701</v>
      </c>
      <c r="E7" s="143" t="s">
        <v>702</v>
      </c>
      <c r="F7" s="144" t="s">
        <v>699</v>
      </c>
      <c r="G7" s="142" t="s">
        <v>700</v>
      </c>
      <c r="H7" s="142" t="s">
        <v>701</v>
      </c>
      <c r="I7" s="143" t="s">
        <v>702</v>
      </c>
      <c r="J7" s="144" t="s">
        <v>699</v>
      </c>
      <c r="K7" s="142" t="s">
        <v>700</v>
      </c>
      <c r="L7" s="142" t="s">
        <v>701</v>
      </c>
      <c r="M7" s="143" t="s">
        <v>702</v>
      </c>
      <c r="N7" s="144" t="s">
        <v>699</v>
      </c>
      <c r="O7" s="142" t="s">
        <v>700</v>
      </c>
      <c r="P7" s="142" t="s">
        <v>701</v>
      </c>
      <c r="Q7" s="143" t="s">
        <v>702</v>
      </c>
      <c r="R7" s="144" t="s">
        <v>699</v>
      </c>
      <c r="S7" s="142" t="s">
        <v>700</v>
      </c>
      <c r="T7" s="142" t="s">
        <v>701</v>
      </c>
      <c r="U7" s="143" t="s">
        <v>702</v>
      </c>
      <c r="V7" s="144" t="s">
        <v>699</v>
      </c>
      <c r="W7" s="142" t="s">
        <v>700</v>
      </c>
      <c r="X7" s="142" t="s">
        <v>701</v>
      </c>
      <c r="Y7" s="143" t="s">
        <v>702</v>
      </c>
      <c r="Z7" s="144" t="s">
        <v>699</v>
      </c>
      <c r="AA7" s="142" t="s">
        <v>700</v>
      </c>
      <c r="AB7" s="142" t="s">
        <v>701</v>
      </c>
      <c r="AC7" s="145" t="s">
        <v>702</v>
      </c>
    </row>
    <row r="8" spans="1:29" x14ac:dyDescent="0.25">
      <c r="A8" s="146" t="s">
        <v>703</v>
      </c>
      <c r="B8" s="84" t="s">
        <v>38</v>
      </c>
      <c r="C8" s="85" t="s">
        <v>704</v>
      </c>
      <c r="D8" s="85" t="s">
        <v>704</v>
      </c>
      <c r="E8" s="86" t="s">
        <v>704</v>
      </c>
      <c r="F8" s="84" t="s">
        <v>38</v>
      </c>
      <c r="G8" s="85" t="s">
        <v>704</v>
      </c>
      <c r="H8" s="85" t="s">
        <v>704</v>
      </c>
      <c r="I8" s="86" t="s">
        <v>38</v>
      </c>
      <c r="J8" s="84" t="s">
        <v>38</v>
      </c>
      <c r="K8" s="85" t="s">
        <v>704</v>
      </c>
      <c r="L8" s="85" t="s">
        <v>704</v>
      </c>
      <c r="M8" s="86" t="s">
        <v>38</v>
      </c>
      <c r="N8" s="84" t="s">
        <v>38</v>
      </c>
      <c r="O8" s="85" t="s">
        <v>704</v>
      </c>
      <c r="P8" s="85" t="s">
        <v>38</v>
      </c>
      <c r="Q8" s="86" t="s">
        <v>38</v>
      </c>
      <c r="R8" s="84" t="s">
        <v>38</v>
      </c>
      <c r="S8" s="85" t="s">
        <v>38</v>
      </c>
      <c r="T8" s="85" t="s">
        <v>38</v>
      </c>
      <c r="U8" s="86" t="s">
        <v>38</v>
      </c>
      <c r="V8" s="84" t="s">
        <v>38</v>
      </c>
      <c r="W8" s="85" t="s">
        <v>38</v>
      </c>
      <c r="X8" s="85" t="s">
        <v>38</v>
      </c>
      <c r="Y8" s="86" t="s">
        <v>38</v>
      </c>
      <c r="Z8" s="84" t="s">
        <v>38</v>
      </c>
      <c r="AA8" s="85" t="s">
        <v>38</v>
      </c>
      <c r="AB8" s="85" t="s">
        <v>38</v>
      </c>
      <c r="AC8" s="147" t="s">
        <v>38</v>
      </c>
    </row>
    <row r="9" spans="1:29" x14ac:dyDescent="0.25">
      <c r="A9" s="148" t="s">
        <v>705</v>
      </c>
      <c r="B9" s="87" t="s">
        <v>38</v>
      </c>
      <c r="C9" s="88" t="s">
        <v>704</v>
      </c>
      <c r="D9" s="88" t="s">
        <v>704</v>
      </c>
      <c r="E9" s="89" t="s">
        <v>704</v>
      </c>
      <c r="F9" s="87" t="s">
        <v>38</v>
      </c>
      <c r="G9" s="88" t="s">
        <v>704</v>
      </c>
      <c r="H9" s="88" t="s">
        <v>706</v>
      </c>
      <c r="I9" s="89" t="s">
        <v>704</v>
      </c>
      <c r="J9" s="87" t="s">
        <v>38</v>
      </c>
      <c r="K9" s="88" t="s">
        <v>704</v>
      </c>
      <c r="L9" s="88" t="s">
        <v>706</v>
      </c>
      <c r="M9" s="89" t="s">
        <v>704</v>
      </c>
      <c r="N9" s="87" t="s">
        <v>38</v>
      </c>
      <c r="O9" s="88" t="s">
        <v>704</v>
      </c>
      <c r="P9" s="88" t="s">
        <v>706</v>
      </c>
      <c r="Q9" s="89" t="s">
        <v>704</v>
      </c>
      <c r="R9" s="87" t="s">
        <v>38</v>
      </c>
      <c r="S9" s="88" t="s">
        <v>704</v>
      </c>
      <c r="T9" s="88" t="s">
        <v>706</v>
      </c>
      <c r="U9" s="89" t="s">
        <v>704</v>
      </c>
      <c r="V9" s="87" t="s">
        <v>38</v>
      </c>
      <c r="W9" s="88" t="s">
        <v>704</v>
      </c>
      <c r="X9" s="88" t="s">
        <v>706</v>
      </c>
      <c r="Y9" s="89" t="s">
        <v>704</v>
      </c>
      <c r="Z9" s="87" t="s">
        <v>38</v>
      </c>
      <c r="AA9" s="88" t="s">
        <v>704</v>
      </c>
      <c r="AB9" s="88" t="s">
        <v>706</v>
      </c>
      <c r="AC9" s="149" t="s">
        <v>704</v>
      </c>
    </row>
    <row r="10" spans="1:29" x14ac:dyDescent="0.25">
      <c r="A10" s="146" t="s">
        <v>707</v>
      </c>
      <c r="B10" s="84" t="s">
        <v>38</v>
      </c>
      <c r="C10" s="85" t="s">
        <v>704</v>
      </c>
      <c r="D10" s="85" t="s">
        <v>704</v>
      </c>
      <c r="E10" s="86" t="s">
        <v>704</v>
      </c>
      <c r="F10" s="84" t="s">
        <v>38</v>
      </c>
      <c r="G10" s="85" t="s">
        <v>704</v>
      </c>
      <c r="H10" s="85" t="s">
        <v>704</v>
      </c>
      <c r="I10" s="86" t="s">
        <v>704</v>
      </c>
      <c r="J10" s="84" t="s">
        <v>38</v>
      </c>
      <c r="K10" s="85" t="s">
        <v>704</v>
      </c>
      <c r="L10" s="85" t="s">
        <v>704</v>
      </c>
      <c r="M10" s="86" t="s">
        <v>704</v>
      </c>
      <c r="N10" s="84" t="s">
        <v>38</v>
      </c>
      <c r="O10" s="85" t="s">
        <v>38</v>
      </c>
      <c r="P10" s="85" t="s">
        <v>706</v>
      </c>
      <c r="Q10" s="86" t="s">
        <v>704</v>
      </c>
      <c r="R10" s="84" t="s">
        <v>38</v>
      </c>
      <c r="S10" s="85" t="s">
        <v>38</v>
      </c>
      <c r="T10" s="85" t="s">
        <v>706</v>
      </c>
      <c r="U10" s="86" t="s">
        <v>704</v>
      </c>
      <c r="V10" s="84" t="s">
        <v>38</v>
      </c>
      <c r="W10" s="85" t="s">
        <v>38</v>
      </c>
      <c r="X10" s="85" t="s">
        <v>706</v>
      </c>
      <c r="Y10" s="86" t="s">
        <v>704</v>
      </c>
      <c r="Z10" s="84" t="s">
        <v>38</v>
      </c>
      <c r="AA10" s="85" t="s">
        <v>38</v>
      </c>
      <c r="AB10" s="85" t="s">
        <v>706</v>
      </c>
      <c r="AC10" s="147" t="s">
        <v>704</v>
      </c>
    </row>
    <row r="11" spans="1:29" x14ac:dyDescent="0.25">
      <c r="A11" s="148" t="s">
        <v>708</v>
      </c>
      <c r="B11" s="87" t="s">
        <v>38</v>
      </c>
      <c r="C11" s="88" t="s">
        <v>38</v>
      </c>
      <c r="D11" s="88" t="s">
        <v>704</v>
      </c>
      <c r="E11" s="89" t="s">
        <v>704</v>
      </c>
      <c r="F11" s="87" t="s">
        <v>38</v>
      </c>
      <c r="G11" s="88" t="s">
        <v>38</v>
      </c>
      <c r="H11" s="88" t="s">
        <v>706</v>
      </c>
      <c r="I11" s="89" t="s">
        <v>704</v>
      </c>
      <c r="J11" s="87" t="s">
        <v>38</v>
      </c>
      <c r="K11" s="88" t="s">
        <v>38</v>
      </c>
      <c r="L11" s="88" t="s">
        <v>706</v>
      </c>
      <c r="M11" s="89" t="s">
        <v>38</v>
      </c>
      <c r="N11" s="87" t="s">
        <v>38</v>
      </c>
      <c r="O11" s="88" t="s">
        <v>38</v>
      </c>
      <c r="P11" s="88" t="s">
        <v>706</v>
      </c>
      <c r="Q11" s="89" t="s">
        <v>38</v>
      </c>
      <c r="R11" s="87" t="s">
        <v>38</v>
      </c>
      <c r="S11" s="88" t="s">
        <v>38</v>
      </c>
      <c r="T11" s="88" t="s">
        <v>706</v>
      </c>
      <c r="U11" s="89" t="s">
        <v>38</v>
      </c>
      <c r="V11" s="87" t="s">
        <v>38</v>
      </c>
      <c r="W11" s="88" t="s">
        <v>38</v>
      </c>
      <c r="X11" s="88" t="s">
        <v>706</v>
      </c>
      <c r="Y11" s="89" t="s">
        <v>38</v>
      </c>
      <c r="Z11" s="87" t="s">
        <v>38</v>
      </c>
      <c r="AA11" s="88" t="s">
        <v>38</v>
      </c>
      <c r="AB11" s="88" t="s">
        <v>706</v>
      </c>
      <c r="AC11" s="149" t="s">
        <v>38</v>
      </c>
    </row>
    <row r="12" spans="1:29" x14ac:dyDescent="0.25">
      <c r="A12" s="146" t="s">
        <v>709</v>
      </c>
      <c r="B12" s="84" t="s">
        <v>38</v>
      </c>
      <c r="C12" s="85" t="s">
        <v>38</v>
      </c>
      <c r="D12" s="85" t="s">
        <v>38</v>
      </c>
      <c r="E12" s="86" t="s">
        <v>38</v>
      </c>
      <c r="F12" s="84" t="s">
        <v>38</v>
      </c>
      <c r="G12" s="85" t="s">
        <v>38</v>
      </c>
      <c r="H12" s="85" t="s">
        <v>38</v>
      </c>
      <c r="I12" s="86" t="s">
        <v>38</v>
      </c>
      <c r="J12" s="84" t="s">
        <v>38</v>
      </c>
      <c r="K12" s="85" t="s">
        <v>38</v>
      </c>
      <c r="L12" s="85" t="s">
        <v>38</v>
      </c>
      <c r="M12" s="86" t="s">
        <v>38</v>
      </c>
      <c r="N12" s="84" t="s">
        <v>38</v>
      </c>
      <c r="O12" s="85" t="s">
        <v>38</v>
      </c>
      <c r="P12" s="85" t="s">
        <v>38</v>
      </c>
      <c r="Q12" s="86" t="s">
        <v>38</v>
      </c>
      <c r="R12" s="84" t="s">
        <v>38</v>
      </c>
      <c r="S12" s="85" t="s">
        <v>38</v>
      </c>
      <c r="T12" s="85" t="s">
        <v>38</v>
      </c>
      <c r="U12" s="86" t="s">
        <v>38</v>
      </c>
      <c r="V12" s="84" t="s">
        <v>38</v>
      </c>
      <c r="W12" s="85" t="s">
        <v>38</v>
      </c>
      <c r="X12" s="85" t="s">
        <v>38</v>
      </c>
      <c r="Y12" s="86" t="s">
        <v>38</v>
      </c>
      <c r="Z12" s="84" t="s">
        <v>38</v>
      </c>
      <c r="AA12" s="85" t="s">
        <v>38</v>
      </c>
      <c r="AB12" s="85" t="s">
        <v>38</v>
      </c>
      <c r="AC12" s="147" t="s">
        <v>38</v>
      </c>
    </row>
    <row r="13" spans="1:29" x14ac:dyDescent="0.25">
      <c r="A13" s="148" t="s">
        <v>710</v>
      </c>
      <c r="B13" s="87" t="s">
        <v>38</v>
      </c>
      <c r="C13" s="88" t="s">
        <v>704</v>
      </c>
      <c r="D13" s="88" t="s">
        <v>38</v>
      </c>
      <c r="E13" s="89" t="s">
        <v>38</v>
      </c>
      <c r="F13" s="87" t="s">
        <v>38</v>
      </c>
      <c r="G13" s="88" t="s">
        <v>704</v>
      </c>
      <c r="H13" s="88" t="s">
        <v>38</v>
      </c>
      <c r="I13" s="89" t="s">
        <v>38</v>
      </c>
      <c r="J13" s="87" t="s">
        <v>38</v>
      </c>
      <c r="K13" s="88" t="s">
        <v>704</v>
      </c>
      <c r="L13" s="88" t="s">
        <v>38</v>
      </c>
      <c r="M13" s="89" t="s">
        <v>38</v>
      </c>
      <c r="N13" s="87" t="s">
        <v>38</v>
      </c>
      <c r="O13" s="88" t="s">
        <v>704</v>
      </c>
      <c r="P13" s="88" t="s">
        <v>38</v>
      </c>
      <c r="Q13" s="89" t="s">
        <v>38</v>
      </c>
      <c r="R13" s="87" t="s">
        <v>38</v>
      </c>
      <c r="S13" s="88" t="s">
        <v>704</v>
      </c>
      <c r="T13" s="88" t="s">
        <v>38</v>
      </c>
      <c r="U13" s="89" t="s">
        <v>38</v>
      </c>
      <c r="V13" s="87" t="s">
        <v>38</v>
      </c>
      <c r="W13" s="88" t="s">
        <v>38</v>
      </c>
      <c r="X13" s="88" t="s">
        <v>38</v>
      </c>
      <c r="Y13" s="89" t="s">
        <v>38</v>
      </c>
      <c r="Z13" s="87" t="s">
        <v>38</v>
      </c>
      <c r="AA13" s="88" t="s">
        <v>38</v>
      </c>
      <c r="AB13" s="88" t="s">
        <v>38</v>
      </c>
      <c r="AC13" s="149" t="s">
        <v>38</v>
      </c>
    </row>
    <row r="14" spans="1:29" x14ac:dyDescent="0.25">
      <c r="A14" s="146" t="s">
        <v>711</v>
      </c>
      <c r="B14" s="84" t="s">
        <v>38</v>
      </c>
      <c r="C14" s="85" t="s">
        <v>38</v>
      </c>
      <c r="D14" s="85" t="s">
        <v>704</v>
      </c>
      <c r="E14" s="86" t="s">
        <v>704</v>
      </c>
      <c r="F14" s="84" t="s">
        <v>38</v>
      </c>
      <c r="G14" s="85" t="s">
        <v>38</v>
      </c>
      <c r="H14" s="85" t="s">
        <v>38</v>
      </c>
      <c r="I14" s="86" t="s">
        <v>704</v>
      </c>
      <c r="J14" s="84" t="s">
        <v>38</v>
      </c>
      <c r="K14" s="85" t="s">
        <v>38</v>
      </c>
      <c r="L14" s="85" t="s">
        <v>38</v>
      </c>
      <c r="M14" s="86" t="s">
        <v>38</v>
      </c>
      <c r="N14" s="84" t="s">
        <v>38</v>
      </c>
      <c r="O14" s="85" t="s">
        <v>38</v>
      </c>
      <c r="P14" s="85" t="s">
        <v>38</v>
      </c>
      <c r="Q14" s="86" t="s">
        <v>38</v>
      </c>
      <c r="R14" s="84" t="s">
        <v>38</v>
      </c>
      <c r="S14" s="85" t="s">
        <v>38</v>
      </c>
      <c r="T14" s="85" t="s">
        <v>38</v>
      </c>
      <c r="U14" s="86" t="s">
        <v>38</v>
      </c>
      <c r="V14" s="84" t="s">
        <v>38</v>
      </c>
      <c r="W14" s="85" t="s">
        <v>38</v>
      </c>
      <c r="X14" s="85" t="s">
        <v>38</v>
      </c>
      <c r="Y14" s="86" t="s">
        <v>38</v>
      </c>
      <c r="Z14" s="84" t="s">
        <v>38</v>
      </c>
      <c r="AA14" s="85" t="s">
        <v>38</v>
      </c>
      <c r="AB14" s="85" t="s">
        <v>38</v>
      </c>
      <c r="AC14" s="147" t="s">
        <v>38</v>
      </c>
    </row>
    <row r="15" spans="1:29" x14ac:dyDescent="0.25">
      <c r="A15" s="148" t="s">
        <v>712</v>
      </c>
      <c r="B15" s="87" t="s">
        <v>38</v>
      </c>
      <c r="C15" s="88" t="s">
        <v>38</v>
      </c>
      <c r="D15" s="88" t="s">
        <v>704</v>
      </c>
      <c r="E15" s="89" t="s">
        <v>38</v>
      </c>
      <c r="F15" s="87" t="s">
        <v>38</v>
      </c>
      <c r="G15" s="88" t="s">
        <v>38</v>
      </c>
      <c r="H15" s="88" t="s">
        <v>704</v>
      </c>
      <c r="I15" s="89" t="s">
        <v>38</v>
      </c>
      <c r="J15" s="87" t="s">
        <v>38</v>
      </c>
      <c r="K15" s="88" t="s">
        <v>38</v>
      </c>
      <c r="L15" s="88" t="s">
        <v>38</v>
      </c>
      <c r="M15" s="89" t="s">
        <v>38</v>
      </c>
      <c r="N15" s="87" t="s">
        <v>38</v>
      </c>
      <c r="O15" s="88" t="s">
        <v>38</v>
      </c>
      <c r="P15" s="88" t="s">
        <v>38</v>
      </c>
      <c r="Q15" s="89" t="s">
        <v>38</v>
      </c>
      <c r="R15" s="87" t="s">
        <v>38</v>
      </c>
      <c r="S15" s="88" t="s">
        <v>38</v>
      </c>
      <c r="T15" s="88" t="s">
        <v>38</v>
      </c>
      <c r="U15" s="89" t="s">
        <v>38</v>
      </c>
      <c r="V15" s="87" t="s">
        <v>38</v>
      </c>
      <c r="W15" s="88" t="s">
        <v>38</v>
      </c>
      <c r="X15" s="88" t="s">
        <v>38</v>
      </c>
      <c r="Y15" s="89" t="s">
        <v>38</v>
      </c>
      <c r="Z15" s="87" t="s">
        <v>38</v>
      </c>
      <c r="AA15" s="88" t="s">
        <v>38</v>
      </c>
      <c r="AB15" s="88" t="s">
        <v>38</v>
      </c>
      <c r="AC15" s="149" t="s">
        <v>38</v>
      </c>
    </row>
    <row r="16" spans="1:29" x14ac:dyDescent="0.25">
      <c r="A16" s="146" t="s">
        <v>713</v>
      </c>
      <c r="B16" s="84" t="s">
        <v>38</v>
      </c>
      <c r="C16" s="85" t="s">
        <v>38</v>
      </c>
      <c r="D16" s="85" t="s">
        <v>38</v>
      </c>
      <c r="E16" s="86" t="s">
        <v>38</v>
      </c>
      <c r="F16" s="84" t="s">
        <v>38</v>
      </c>
      <c r="G16" s="85" t="s">
        <v>38</v>
      </c>
      <c r="H16" s="85" t="s">
        <v>38</v>
      </c>
      <c r="I16" s="86" t="s">
        <v>38</v>
      </c>
      <c r="J16" s="84" t="s">
        <v>38</v>
      </c>
      <c r="K16" s="85" t="s">
        <v>38</v>
      </c>
      <c r="L16" s="85" t="s">
        <v>38</v>
      </c>
      <c r="M16" s="86" t="s">
        <v>38</v>
      </c>
      <c r="N16" s="84" t="s">
        <v>38</v>
      </c>
      <c r="O16" s="85" t="s">
        <v>38</v>
      </c>
      <c r="P16" s="85" t="s">
        <v>38</v>
      </c>
      <c r="Q16" s="86" t="s">
        <v>38</v>
      </c>
      <c r="R16" s="84" t="s">
        <v>38</v>
      </c>
      <c r="S16" s="85" t="s">
        <v>38</v>
      </c>
      <c r="T16" s="85" t="s">
        <v>38</v>
      </c>
      <c r="U16" s="86" t="s">
        <v>38</v>
      </c>
      <c r="V16" s="84" t="s">
        <v>38</v>
      </c>
      <c r="W16" s="85" t="s">
        <v>38</v>
      </c>
      <c r="X16" s="85" t="s">
        <v>38</v>
      </c>
      <c r="Y16" s="86" t="s">
        <v>38</v>
      </c>
      <c r="Z16" s="84" t="s">
        <v>38</v>
      </c>
      <c r="AA16" s="85" t="s">
        <v>38</v>
      </c>
      <c r="AB16" s="85" t="s">
        <v>38</v>
      </c>
      <c r="AC16" s="147" t="s">
        <v>38</v>
      </c>
    </row>
    <row r="17" spans="1:29" x14ac:dyDescent="0.25">
      <c r="A17" s="148" t="s">
        <v>714</v>
      </c>
      <c r="B17" s="87" t="s">
        <v>38</v>
      </c>
      <c r="C17" s="88" t="s">
        <v>704</v>
      </c>
      <c r="D17" s="88" t="s">
        <v>38</v>
      </c>
      <c r="E17" s="89" t="s">
        <v>38</v>
      </c>
      <c r="F17" s="87" t="s">
        <v>38</v>
      </c>
      <c r="G17" s="88" t="s">
        <v>704</v>
      </c>
      <c r="H17" s="88" t="s">
        <v>706</v>
      </c>
      <c r="I17" s="89" t="s">
        <v>38</v>
      </c>
      <c r="J17" s="87" t="s">
        <v>38</v>
      </c>
      <c r="K17" s="88" t="s">
        <v>38</v>
      </c>
      <c r="L17" s="88" t="s">
        <v>706</v>
      </c>
      <c r="M17" s="89" t="s">
        <v>38</v>
      </c>
      <c r="N17" s="87" t="s">
        <v>38</v>
      </c>
      <c r="O17" s="88" t="s">
        <v>38</v>
      </c>
      <c r="P17" s="88" t="s">
        <v>706</v>
      </c>
      <c r="Q17" s="89" t="s">
        <v>38</v>
      </c>
      <c r="R17" s="87" t="s">
        <v>38</v>
      </c>
      <c r="S17" s="88" t="s">
        <v>38</v>
      </c>
      <c r="T17" s="88" t="s">
        <v>706</v>
      </c>
      <c r="U17" s="89" t="s">
        <v>38</v>
      </c>
      <c r="V17" s="87" t="s">
        <v>38</v>
      </c>
      <c r="W17" s="88" t="s">
        <v>38</v>
      </c>
      <c r="X17" s="88" t="s">
        <v>706</v>
      </c>
      <c r="Y17" s="89" t="s">
        <v>38</v>
      </c>
      <c r="Z17" s="87" t="s">
        <v>38</v>
      </c>
      <c r="AA17" s="88" t="s">
        <v>38</v>
      </c>
      <c r="AB17" s="88" t="s">
        <v>706</v>
      </c>
      <c r="AC17" s="149" t="s">
        <v>38</v>
      </c>
    </row>
    <row r="18" spans="1:29" x14ac:dyDescent="0.25">
      <c r="A18" s="146" t="s">
        <v>715</v>
      </c>
      <c r="B18" s="84" t="s">
        <v>38</v>
      </c>
      <c r="C18" s="85" t="s">
        <v>38</v>
      </c>
      <c r="D18" s="85" t="s">
        <v>38</v>
      </c>
      <c r="E18" s="86" t="s">
        <v>38</v>
      </c>
      <c r="F18" s="84" t="s">
        <v>38</v>
      </c>
      <c r="G18" s="85" t="s">
        <v>38</v>
      </c>
      <c r="H18" s="85" t="s">
        <v>38</v>
      </c>
      <c r="I18" s="86" t="s">
        <v>38</v>
      </c>
      <c r="J18" s="84" t="s">
        <v>38</v>
      </c>
      <c r="K18" s="85" t="s">
        <v>38</v>
      </c>
      <c r="L18" s="85" t="s">
        <v>38</v>
      </c>
      <c r="M18" s="86" t="s">
        <v>38</v>
      </c>
      <c r="N18" s="84" t="s">
        <v>38</v>
      </c>
      <c r="O18" s="85" t="s">
        <v>38</v>
      </c>
      <c r="P18" s="85" t="s">
        <v>38</v>
      </c>
      <c r="Q18" s="86" t="s">
        <v>38</v>
      </c>
      <c r="R18" s="84" t="s">
        <v>38</v>
      </c>
      <c r="S18" s="85" t="s">
        <v>38</v>
      </c>
      <c r="T18" s="85" t="s">
        <v>38</v>
      </c>
      <c r="U18" s="86" t="s">
        <v>38</v>
      </c>
      <c r="V18" s="84" t="s">
        <v>38</v>
      </c>
      <c r="W18" s="85" t="s">
        <v>38</v>
      </c>
      <c r="X18" s="85" t="s">
        <v>38</v>
      </c>
      <c r="Y18" s="86" t="s">
        <v>38</v>
      </c>
      <c r="Z18" s="84" t="s">
        <v>38</v>
      </c>
      <c r="AA18" s="85" t="s">
        <v>38</v>
      </c>
      <c r="AB18" s="85" t="s">
        <v>38</v>
      </c>
      <c r="AC18" s="147" t="s">
        <v>38</v>
      </c>
    </row>
    <row r="19" spans="1:29" x14ac:dyDescent="0.25">
      <c r="A19" s="148" t="s">
        <v>716</v>
      </c>
      <c r="B19" s="87" t="s">
        <v>38</v>
      </c>
      <c r="C19" s="88" t="s">
        <v>38</v>
      </c>
      <c r="D19" s="88" t="s">
        <v>704</v>
      </c>
      <c r="E19" s="89" t="s">
        <v>704</v>
      </c>
      <c r="F19" s="87" t="s">
        <v>38</v>
      </c>
      <c r="G19" s="88" t="s">
        <v>704</v>
      </c>
      <c r="H19" s="88" t="s">
        <v>706</v>
      </c>
      <c r="I19" s="89" t="s">
        <v>704</v>
      </c>
      <c r="J19" s="87" t="s">
        <v>38</v>
      </c>
      <c r="K19" s="88" t="s">
        <v>704</v>
      </c>
      <c r="L19" s="88" t="s">
        <v>706</v>
      </c>
      <c r="M19" s="89" t="s">
        <v>38</v>
      </c>
      <c r="N19" s="87" t="s">
        <v>38</v>
      </c>
      <c r="O19" s="88" t="s">
        <v>38</v>
      </c>
      <c r="P19" s="88" t="s">
        <v>706</v>
      </c>
      <c r="Q19" s="89" t="s">
        <v>38</v>
      </c>
      <c r="R19" s="87" t="s">
        <v>38</v>
      </c>
      <c r="S19" s="88" t="s">
        <v>38</v>
      </c>
      <c r="T19" s="88" t="s">
        <v>706</v>
      </c>
      <c r="U19" s="89" t="s">
        <v>38</v>
      </c>
      <c r="V19" s="87" t="s">
        <v>38</v>
      </c>
      <c r="W19" s="88" t="s">
        <v>38</v>
      </c>
      <c r="X19" s="88" t="s">
        <v>706</v>
      </c>
      <c r="Y19" s="89" t="s">
        <v>38</v>
      </c>
      <c r="Z19" s="87" t="s">
        <v>38</v>
      </c>
      <c r="AA19" s="88" t="s">
        <v>38</v>
      </c>
      <c r="AB19" s="88" t="s">
        <v>706</v>
      </c>
      <c r="AC19" s="149" t="s">
        <v>38</v>
      </c>
    </row>
    <row r="20" spans="1:29" x14ac:dyDescent="0.25">
      <c r="A20" s="146" t="s">
        <v>717</v>
      </c>
      <c r="B20" s="84" t="s">
        <v>38</v>
      </c>
      <c r="C20" s="85" t="s">
        <v>38</v>
      </c>
      <c r="D20" s="85" t="s">
        <v>704</v>
      </c>
      <c r="E20" s="86" t="s">
        <v>38</v>
      </c>
      <c r="F20" s="84" t="s">
        <v>38</v>
      </c>
      <c r="G20" s="85" t="s">
        <v>38</v>
      </c>
      <c r="H20" s="85" t="s">
        <v>706</v>
      </c>
      <c r="I20" s="86" t="s">
        <v>38</v>
      </c>
      <c r="J20" s="84" t="s">
        <v>38</v>
      </c>
      <c r="K20" s="85" t="s">
        <v>38</v>
      </c>
      <c r="L20" s="85" t="s">
        <v>706</v>
      </c>
      <c r="M20" s="86" t="s">
        <v>38</v>
      </c>
      <c r="N20" s="84" t="s">
        <v>38</v>
      </c>
      <c r="O20" s="85" t="s">
        <v>38</v>
      </c>
      <c r="P20" s="85" t="s">
        <v>706</v>
      </c>
      <c r="Q20" s="86" t="s">
        <v>38</v>
      </c>
      <c r="R20" s="84" t="s">
        <v>38</v>
      </c>
      <c r="S20" s="85" t="s">
        <v>38</v>
      </c>
      <c r="T20" s="85" t="s">
        <v>706</v>
      </c>
      <c r="U20" s="86" t="s">
        <v>38</v>
      </c>
      <c r="V20" s="84" t="s">
        <v>38</v>
      </c>
      <c r="W20" s="85" t="s">
        <v>38</v>
      </c>
      <c r="X20" s="85" t="s">
        <v>706</v>
      </c>
      <c r="Y20" s="86" t="s">
        <v>38</v>
      </c>
      <c r="Z20" s="84" t="s">
        <v>38</v>
      </c>
      <c r="AA20" s="85" t="s">
        <v>38</v>
      </c>
      <c r="AB20" s="85" t="s">
        <v>706</v>
      </c>
      <c r="AC20" s="147" t="s">
        <v>38</v>
      </c>
    </row>
    <row r="21" spans="1:29" x14ac:dyDescent="0.25">
      <c r="A21" s="148" t="s">
        <v>718</v>
      </c>
      <c r="B21" s="87" t="s">
        <v>38</v>
      </c>
      <c r="C21" s="88" t="s">
        <v>38</v>
      </c>
      <c r="D21" s="88" t="s">
        <v>38</v>
      </c>
      <c r="E21" s="89" t="s">
        <v>38</v>
      </c>
      <c r="F21" s="87" t="s">
        <v>38</v>
      </c>
      <c r="G21" s="88" t="s">
        <v>38</v>
      </c>
      <c r="H21" s="88" t="s">
        <v>38</v>
      </c>
      <c r="I21" s="89" t="s">
        <v>38</v>
      </c>
      <c r="J21" s="87" t="s">
        <v>38</v>
      </c>
      <c r="K21" s="88" t="s">
        <v>38</v>
      </c>
      <c r="L21" s="88" t="s">
        <v>38</v>
      </c>
      <c r="M21" s="89" t="s">
        <v>38</v>
      </c>
      <c r="N21" s="87" t="s">
        <v>38</v>
      </c>
      <c r="O21" s="88" t="s">
        <v>38</v>
      </c>
      <c r="P21" s="88" t="s">
        <v>38</v>
      </c>
      <c r="Q21" s="89" t="s">
        <v>38</v>
      </c>
      <c r="R21" s="87" t="s">
        <v>38</v>
      </c>
      <c r="S21" s="88" t="s">
        <v>38</v>
      </c>
      <c r="T21" s="88" t="s">
        <v>38</v>
      </c>
      <c r="U21" s="89" t="s">
        <v>38</v>
      </c>
      <c r="V21" s="87" t="s">
        <v>38</v>
      </c>
      <c r="W21" s="88" t="s">
        <v>38</v>
      </c>
      <c r="X21" s="88" t="s">
        <v>38</v>
      </c>
      <c r="Y21" s="89" t="s">
        <v>38</v>
      </c>
      <c r="Z21" s="87" t="s">
        <v>38</v>
      </c>
      <c r="AA21" s="88" t="s">
        <v>38</v>
      </c>
      <c r="AB21" s="88" t="s">
        <v>38</v>
      </c>
      <c r="AC21" s="149" t="s">
        <v>38</v>
      </c>
    </row>
    <row r="22" spans="1:29" x14ac:dyDescent="0.25">
      <c r="A22" s="146" t="s">
        <v>719</v>
      </c>
      <c r="B22" s="84" t="s">
        <v>38</v>
      </c>
      <c r="C22" s="85" t="s">
        <v>38</v>
      </c>
      <c r="D22" s="85" t="s">
        <v>38</v>
      </c>
      <c r="E22" s="86" t="s">
        <v>38</v>
      </c>
      <c r="F22" s="84" t="s">
        <v>38</v>
      </c>
      <c r="G22" s="85" t="s">
        <v>38</v>
      </c>
      <c r="H22" s="85" t="s">
        <v>38</v>
      </c>
      <c r="I22" s="86" t="s">
        <v>38</v>
      </c>
      <c r="J22" s="84" t="s">
        <v>38</v>
      </c>
      <c r="K22" s="85" t="s">
        <v>38</v>
      </c>
      <c r="L22" s="85" t="s">
        <v>38</v>
      </c>
      <c r="M22" s="86" t="s">
        <v>38</v>
      </c>
      <c r="N22" s="84" t="s">
        <v>38</v>
      </c>
      <c r="O22" s="85" t="s">
        <v>38</v>
      </c>
      <c r="P22" s="85" t="s">
        <v>38</v>
      </c>
      <c r="Q22" s="86" t="s">
        <v>38</v>
      </c>
      <c r="R22" s="84" t="s">
        <v>38</v>
      </c>
      <c r="S22" s="85" t="s">
        <v>38</v>
      </c>
      <c r="T22" s="85" t="s">
        <v>38</v>
      </c>
      <c r="U22" s="86" t="s">
        <v>38</v>
      </c>
      <c r="V22" s="84" t="s">
        <v>38</v>
      </c>
      <c r="W22" s="85" t="s">
        <v>38</v>
      </c>
      <c r="X22" s="85" t="s">
        <v>38</v>
      </c>
      <c r="Y22" s="86" t="s">
        <v>38</v>
      </c>
      <c r="Z22" s="84" t="s">
        <v>38</v>
      </c>
      <c r="AA22" s="85" t="s">
        <v>38</v>
      </c>
      <c r="AB22" s="85" t="s">
        <v>38</v>
      </c>
      <c r="AC22" s="147" t="s">
        <v>38</v>
      </c>
    </row>
    <row r="23" spans="1:29" x14ac:dyDescent="0.25">
      <c r="A23" s="148" t="s">
        <v>720</v>
      </c>
      <c r="B23" s="87" t="s">
        <v>38</v>
      </c>
      <c r="C23" s="88" t="s">
        <v>38</v>
      </c>
      <c r="D23" s="88" t="s">
        <v>704</v>
      </c>
      <c r="E23" s="89" t="s">
        <v>38</v>
      </c>
      <c r="F23" s="87" t="s">
        <v>38</v>
      </c>
      <c r="G23" s="88" t="s">
        <v>38</v>
      </c>
      <c r="H23" s="88" t="s">
        <v>704</v>
      </c>
      <c r="I23" s="89" t="s">
        <v>38</v>
      </c>
      <c r="J23" s="87" t="s">
        <v>38</v>
      </c>
      <c r="K23" s="88" t="s">
        <v>38</v>
      </c>
      <c r="L23" s="88" t="s">
        <v>38</v>
      </c>
      <c r="M23" s="89" t="s">
        <v>38</v>
      </c>
      <c r="N23" s="87" t="s">
        <v>38</v>
      </c>
      <c r="O23" s="88" t="s">
        <v>38</v>
      </c>
      <c r="P23" s="88" t="s">
        <v>38</v>
      </c>
      <c r="Q23" s="89" t="s">
        <v>38</v>
      </c>
      <c r="R23" s="87" t="s">
        <v>38</v>
      </c>
      <c r="S23" s="88" t="s">
        <v>38</v>
      </c>
      <c r="T23" s="88" t="s">
        <v>38</v>
      </c>
      <c r="U23" s="89" t="s">
        <v>38</v>
      </c>
      <c r="V23" s="87" t="s">
        <v>38</v>
      </c>
      <c r="W23" s="88" t="s">
        <v>38</v>
      </c>
      <c r="X23" s="88" t="s">
        <v>38</v>
      </c>
      <c r="Y23" s="89" t="s">
        <v>38</v>
      </c>
      <c r="Z23" s="87" t="s">
        <v>38</v>
      </c>
      <c r="AA23" s="88" t="s">
        <v>38</v>
      </c>
      <c r="AB23" s="88" t="s">
        <v>38</v>
      </c>
      <c r="AC23" s="149" t="s">
        <v>38</v>
      </c>
    </row>
    <row r="24" spans="1:29" x14ac:dyDescent="0.25">
      <c r="A24" s="146" t="s">
        <v>721</v>
      </c>
      <c r="B24" s="84" t="s">
        <v>38</v>
      </c>
      <c r="C24" s="85" t="s">
        <v>38</v>
      </c>
      <c r="D24" s="85" t="s">
        <v>38</v>
      </c>
      <c r="E24" s="86" t="s">
        <v>38</v>
      </c>
      <c r="F24" s="84" t="s">
        <v>38</v>
      </c>
      <c r="G24" s="85" t="s">
        <v>38</v>
      </c>
      <c r="H24" s="85" t="s">
        <v>704</v>
      </c>
      <c r="I24" s="86" t="s">
        <v>38</v>
      </c>
      <c r="J24" s="84" t="s">
        <v>38</v>
      </c>
      <c r="K24" s="85" t="s">
        <v>38</v>
      </c>
      <c r="L24" s="85" t="s">
        <v>38</v>
      </c>
      <c r="M24" s="86" t="s">
        <v>38</v>
      </c>
      <c r="N24" s="84" t="s">
        <v>38</v>
      </c>
      <c r="O24" s="85" t="s">
        <v>38</v>
      </c>
      <c r="P24" s="85" t="s">
        <v>38</v>
      </c>
      <c r="Q24" s="86" t="s">
        <v>38</v>
      </c>
      <c r="R24" s="84" t="s">
        <v>38</v>
      </c>
      <c r="S24" s="85" t="s">
        <v>38</v>
      </c>
      <c r="T24" s="85" t="s">
        <v>38</v>
      </c>
      <c r="U24" s="86" t="s">
        <v>38</v>
      </c>
      <c r="V24" s="84" t="s">
        <v>38</v>
      </c>
      <c r="W24" s="85" t="s">
        <v>38</v>
      </c>
      <c r="X24" s="85" t="s">
        <v>38</v>
      </c>
      <c r="Y24" s="86" t="s">
        <v>38</v>
      </c>
      <c r="Z24" s="84" t="s">
        <v>38</v>
      </c>
      <c r="AA24" s="85" t="s">
        <v>38</v>
      </c>
      <c r="AB24" s="85" t="s">
        <v>38</v>
      </c>
      <c r="AC24" s="147" t="s">
        <v>38</v>
      </c>
    </row>
    <row r="25" spans="1:29" x14ac:dyDescent="0.25">
      <c r="A25" s="148" t="s">
        <v>722</v>
      </c>
      <c r="B25" s="87" t="s">
        <v>38</v>
      </c>
      <c r="C25" s="88" t="s">
        <v>704</v>
      </c>
      <c r="D25" s="88" t="s">
        <v>704</v>
      </c>
      <c r="E25" s="89" t="s">
        <v>704</v>
      </c>
      <c r="F25" s="87" t="s">
        <v>38</v>
      </c>
      <c r="G25" s="88" t="s">
        <v>704</v>
      </c>
      <c r="H25" s="88" t="s">
        <v>704</v>
      </c>
      <c r="I25" s="89" t="s">
        <v>704</v>
      </c>
      <c r="J25" s="87" t="s">
        <v>38</v>
      </c>
      <c r="K25" s="88" t="s">
        <v>704</v>
      </c>
      <c r="L25" s="88" t="s">
        <v>704</v>
      </c>
      <c r="M25" s="89" t="s">
        <v>704</v>
      </c>
      <c r="N25" s="87" t="s">
        <v>38</v>
      </c>
      <c r="O25" s="88" t="s">
        <v>704</v>
      </c>
      <c r="P25" s="88" t="s">
        <v>704</v>
      </c>
      <c r="Q25" s="89" t="s">
        <v>704</v>
      </c>
      <c r="R25" s="87" t="s">
        <v>38</v>
      </c>
      <c r="S25" s="88" t="s">
        <v>704</v>
      </c>
      <c r="T25" s="88" t="s">
        <v>704</v>
      </c>
      <c r="U25" s="89" t="s">
        <v>704</v>
      </c>
      <c r="V25" s="87" t="s">
        <v>38</v>
      </c>
      <c r="W25" s="88" t="s">
        <v>704</v>
      </c>
      <c r="X25" s="88" t="s">
        <v>704</v>
      </c>
      <c r="Y25" s="89" t="s">
        <v>704</v>
      </c>
      <c r="Z25" s="87" t="s">
        <v>38</v>
      </c>
      <c r="AA25" s="88" t="s">
        <v>704</v>
      </c>
      <c r="AB25" s="88" t="s">
        <v>704</v>
      </c>
      <c r="AC25" s="149" t="s">
        <v>704</v>
      </c>
    </row>
    <row r="26" spans="1:29" x14ac:dyDescent="0.25">
      <c r="A26" s="146" t="s">
        <v>723</v>
      </c>
      <c r="B26" s="84" t="s">
        <v>38</v>
      </c>
      <c r="C26" s="85" t="s">
        <v>38</v>
      </c>
      <c r="D26" s="85" t="s">
        <v>38</v>
      </c>
      <c r="E26" s="86" t="s">
        <v>38</v>
      </c>
      <c r="F26" s="84" t="s">
        <v>38</v>
      </c>
      <c r="G26" s="85" t="s">
        <v>38</v>
      </c>
      <c r="H26" s="85" t="s">
        <v>38</v>
      </c>
      <c r="I26" s="86" t="s">
        <v>38</v>
      </c>
      <c r="J26" s="84" t="s">
        <v>38</v>
      </c>
      <c r="K26" s="85" t="s">
        <v>38</v>
      </c>
      <c r="L26" s="85" t="s">
        <v>38</v>
      </c>
      <c r="M26" s="86" t="s">
        <v>38</v>
      </c>
      <c r="N26" s="84" t="s">
        <v>38</v>
      </c>
      <c r="O26" s="85" t="s">
        <v>38</v>
      </c>
      <c r="P26" s="85" t="s">
        <v>38</v>
      </c>
      <c r="Q26" s="86" t="s">
        <v>38</v>
      </c>
      <c r="R26" s="84" t="s">
        <v>38</v>
      </c>
      <c r="S26" s="85" t="s">
        <v>38</v>
      </c>
      <c r="T26" s="85" t="s">
        <v>38</v>
      </c>
      <c r="U26" s="86" t="s">
        <v>38</v>
      </c>
      <c r="V26" s="84" t="s">
        <v>38</v>
      </c>
      <c r="W26" s="85" t="s">
        <v>38</v>
      </c>
      <c r="X26" s="85" t="s">
        <v>38</v>
      </c>
      <c r="Y26" s="86" t="s">
        <v>38</v>
      </c>
      <c r="Z26" s="84" t="s">
        <v>38</v>
      </c>
      <c r="AA26" s="85" t="s">
        <v>38</v>
      </c>
      <c r="AB26" s="85" t="s">
        <v>38</v>
      </c>
      <c r="AC26" s="147" t="s">
        <v>38</v>
      </c>
    </row>
    <row r="27" spans="1:29" x14ac:dyDescent="0.25">
      <c r="A27" s="148" t="s">
        <v>724</v>
      </c>
      <c r="B27" s="87" t="s">
        <v>38</v>
      </c>
      <c r="C27" s="88" t="s">
        <v>704</v>
      </c>
      <c r="D27" s="88" t="s">
        <v>704</v>
      </c>
      <c r="E27" s="89" t="s">
        <v>38</v>
      </c>
      <c r="F27" s="87" t="s">
        <v>38</v>
      </c>
      <c r="G27" s="88" t="s">
        <v>38</v>
      </c>
      <c r="H27" s="88" t="s">
        <v>704</v>
      </c>
      <c r="I27" s="89" t="s">
        <v>38</v>
      </c>
      <c r="J27" s="87" t="s">
        <v>38</v>
      </c>
      <c r="K27" s="88" t="s">
        <v>38</v>
      </c>
      <c r="L27" s="88" t="s">
        <v>704</v>
      </c>
      <c r="M27" s="89" t="s">
        <v>38</v>
      </c>
      <c r="N27" s="87" t="s">
        <v>38</v>
      </c>
      <c r="O27" s="88" t="s">
        <v>38</v>
      </c>
      <c r="P27" s="88" t="s">
        <v>704</v>
      </c>
      <c r="Q27" s="89" t="s">
        <v>38</v>
      </c>
      <c r="R27" s="87" t="s">
        <v>38</v>
      </c>
      <c r="S27" s="88" t="s">
        <v>38</v>
      </c>
      <c r="T27" s="88" t="s">
        <v>704</v>
      </c>
      <c r="U27" s="89" t="s">
        <v>38</v>
      </c>
      <c r="V27" s="87" t="s">
        <v>38</v>
      </c>
      <c r="W27" s="88" t="s">
        <v>38</v>
      </c>
      <c r="X27" s="88" t="s">
        <v>704</v>
      </c>
      <c r="Y27" s="89" t="s">
        <v>38</v>
      </c>
      <c r="Z27" s="87" t="s">
        <v>38</v>
      </c>
      <c r="AA27" s="88" t="s">
        <v>38</v>
      </c>
      <c r="AB27" s="88" t="s">
        <v>704</v>
      </c>
      <c r="AC27" s="149" t="s">
        <v>38</v>
      </c>
    </row>
    <row r="28" spans="1:29" ht="17.25" x14ac:dyDescent="0.25">
      <c r="A28" s="150" t="s">
        <v>725</v>
      </c>
      <c r="B28" s="151" t="s">
        <v>210</v>
      </c>
      <c r="C28" s="152" t="s">
        <v>210</v>
      </c>
      <c r="D28" s="152" t="s">
        <v>210</v>
      </c>
      <c r="E28" s="153" t="s">
        <v>210</v>
      </c>
      <c r="F28" s="151" t="s">
        <v>210</v>
      </c>
      <c r="G28" s="152" t="s">
        <v>210</v>
      </c>
      <c r="H28" s="152" t="s">
        <v>210</v>
      </c>
      <c r="I28" s="153" t="s">
        <v>210</v>
      </c>
      <c r="J28" s="151" t="s">
        <v>210</v>
      </c>
      <c r="K28" s="152" t="s">
        <v>210</v>
      </c>
      <c r="L28" s="152" t="s">
        <v>210</v>
      </c>
      <c r="M28" s="153" t="s">
        <v>210</v>
      </c>
      <c r="N28" s="151" t="s">
        <v>210</v>
      </c>
      <c r="O28" s="152" t="s">
        <v>210</v>
      </c>
      <c r="P28" s="152" t="s">
        <v>210</v>
      </c>
      <c r="Q28" s="153" t="s">
        <v>210</v>
      </c>
      <c r="R28" s="151" t="s">
        <v>38</v>
      </c>
      <c r="S28" s="152" t="s">
        <v>38</v>
      </c>
      <c r="T28" s="152" t="s">
        <v>38</v>
      </c>
      <c r="U28" s="153" t="s">
        <v>38</v>
      </c>
      <c r="V28" s="151" t="s">
        <v>38</v>
      </c>
      <c r="W28" s="152" t="s">
        <v>38</v>
      </c>
      <c r="X28" s="152" t="s">
        <v>38</v>
      </c>
      <c r="Y28" s="153" t="s">
        <v>38</v>
      </c>
      <c r="Z28" s="151" t="s">
        <v>38</v>
      </c>
      <c r="AA28" s="152" t="s">
        <v>38</v>
      </c>
      <c r="AB28" s="152" t="s">
        <v>38</v>
      </c>
      <c r="AC28" s="154" t="s">
        <v>38</v>
      </c>
    </row>
    <row r="29" spans="1:29" s="26" customFormat="1" ht="12" x14ac:dyDescent="0.25">
      <c r="A29" s="26" t="s">
        <v>726</v>
      </c>
    </row>
    <row r="30" spans="1:29" s="26" customFormat="1" ht="12" x14ac:dyDescent="0.25">
      <c r="A30" s="26" t="s">
        <v>727</v>
      </c>
    </row>
    <row r="31" spans="1:29" s="26" customFormat="1" ht="12" x14ac:dyDescent="0.25">
      <c r="A31" s="26" t="s">
        <v>728</v>
      </c>
    </row>
    <row r="32" spans="1:29" s="26" customFormat="1" ht="12" x14ac:dyDescent="0.25">
      <c r="A32" s="26" t="s">
        <v>729</v>
      </c>
    </row>
  </sheetData>
  <mergeCells count="8">
    <mergeCell ref="A3:G3"/>
    <mergeCell ref="V6:Y6"/>
    <mergeCell ref="Z6:AC6"/>
    <mergeCell ref="B6:E6"/>
    <mergeCell ref="F6:I6"/>
    <mergeCell ref="J6:M6"/>
    <mergeCell ref="N6:Q6"/>
    <mergeCell ref="R6:U6"/>
  </mergeCells>
  <hyperlinks>
    <hyperlink ref="A1" location="'Contents'!B7" display="⇐ Return to contents" xr:uid="{00000000-0004-0000-0A00-000000000000}"/>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9">
    <tabColor theme="6" tint="0.39997558519241921"/>
  </sheetPr>
  <dimension ref="A1:K68"/>
  <sheetViews>
    <sheetView showGridLines="0" zoomScaleNormal="100" workbookViewId="0">
      <selection activeCell="B1" sqref="B1"/>
    </sheetView>
  </sheetViews>
  <sheetFormatPr defaultRowHeight="15" x14ac:dyDescent="0.25"/>
  <cols>
    <col min="1" max="1" width="52.140625" customWidth="1"/>
    <col min="2" max="14" width="17.140625" customWidth="1"/>
  </cols>
  <sheetData>
    <row r="1" spans="1:11" x14ac:dyDescent="0.25">
      <c r="A1" s="2" t="s">
        <v>20</v>
      </c>
      <c r="B1" s="51"/>
      <c r="C1" s="51"/>
      <c r="D1" s="51"/>
      <c r="E1" s="51"/>
      <c r="F1" s="51"/>
      <c r="G1" s="51"/>
      <c r="H1" s="51"/>
      <c r="I1" s="51"/>
      <c r="J1" s="51"/>
      <c r="K1" s="51"/>
    </row>
    <row r="2" spans="1:11" s="23" customFormat="1" ht="31.5" x14ac:dyDescent="0.5">
      <c r="A2" s="62" t="s">
        <v>730</v>
      </c>
      <c r="B2" s="62"/>
      <c r="C2" s="62"/>
      <c r="D2" s="62"/>
      <c r="E2" s="62"/>
      <c r="F2" s="62"/>
      <c r="G2" s="62"/>
      <c r="H2" s="62"/>
      <c r="I2" s="62"/>
      <c r="J2" s="62"/>
      <c r="K2" s="62"/>
    </row>
    <row r="3" spans="1:11" x14ac:dyDescent="0.25">
      <c r="A3" s="51" t="s">
        <v>731</v>
      </c>
      <c r="B3" s="51"/>
      <c r="C3" s="51"/>
      <c r="D3" s="51"/>
      <c r="E3" s="51"/>
      <c r="F3" s="51"/>
      <c r="G3" s="51"/>
      <c r="H3" s="51"/>
      <c r="I3" s="51"/>
      <c r="J3" s="51"/>
      <c r="K3" s="51"/>
    </row>
    <row r="4" spans="1:11" x14ac:dyDescent="0.25">
      <c r="A4" s="51" t="s">
        <v>732</v>
      </c>
      <c r="B4" s="51"/>
      <c r="C4" s="51"/>
      <c r="D4" s="51"/>
      <c r="E4" s="51"/>
      <c r="F4" s="51"/>
      <c r="G4" s="51"/>
      <c r="H4" s="51"/>
      <c r="I4" s="51"/>
      <c r="J4" s="51"/>
      <c r="K4" s="51"/>
    </row>
    <row r="5" spans="1:11" x14ac:dyDescent="0.25">
      <c r="A5" s="51"/>
      <c r="B5" s="51"/>
      <c r="C5" s="51"/>
      <c r="D5" s="51"/>
      <c r="E5" s="51"/>
      <c r="F5" s="51"/>
      <c r="G5" s="51"/>
      <c r="H5" s="51"/>
      <c r="I5" s="51"/>
      <c r="J5" s="51"/>
      <c r="K5" s="51"/>
    </row>
    <row r="6" spans="1:11" s="1" customFormat="1" ht="75" x14ac:dyDescent="0.25">
      <c r="A6" s="52" t="s">
        <v>733</v>
      </c>
      <c r="B6" s="90" t="s">
        <v>734</v>
      </c>
      <c r="C6" s="91" t="s">
        <v>735</v>
      </c>
      <c r="D6" s="90" t="s">
        <v>736</v>
      </c>
      <c r="E6" s="91" t="s">
        <v>737</v>
      </c>
      <c r="F6" s="90" t="s">
        <v>738</v>
      </c>
      <c r="G6" s="91" t="s">
        <v>739</v>
      </c>
      <c r="H6" s="90" t="s">
        <v>740</v>
      </c>
      <c r="I6" s="52" t="s">
        <v>741</v>
      </c>
      <c r="J6" s="52"/>
      <c r="K6" s="51"/>
    </row>
    <row r="7" spans="1:11" x14ac:dyDescent="0.25">
      <c r="A7" s="51" t="s">
        <v>742</v>
      </c>
      <c r="B7" s="92">
        <v>7.9095510000000004</v>
      </c>
      <c r="C7" s="76">
        <v>31</v>
      </c>
      <c r="D7" s="92">
        <v>8.0207656000000007</v>
      </c>
      <c r="E7" s="76">
        <v>93</v>
      </c>
      <c r="F7" s="92">
        <v>7.5960130000000001</v>
      </c>
      <c r="G7" s="76">
        <v>69</v>
      </c>
      <c r="H7" s="92">
        <v>2.6792734999999999</v>
      </c>
      <c r="I7" s="16">
        <v>259</v>
      </c>
      <c r="J7" s="51"/>
      <c r="K7" s="51"/>
    </row>
    <row r="8" spans="1:11" x14ac:dyDescent="0.25">
      <c r="A8" s="51" t="s">
        <v>743</v>
      </c>
      <c r="B8" s="92">
        <v>7.7896419000000003</v>
      </c>
      <c r="C8" s="76">
        <v>78</v>
      </c>
      <c r="D8" s="92">
        <v>7.9423126999999996</v>
      </c>
      <c r="E8" s="76">
        <v>118</v>
      </c>
      <c r="F8" s="92">
        <v>7.6499227999999997</v>
      </c>
      <c r="G8" s="76">
        <v>51</v>
      </c>
      <c r="H8" s="92">
        <v>2.7227006</v>
      </c>
      <c r="I8" s="16">
        <v>238</v>
      </c>
      <c r="J8" s="51"/>
      <c r="K8" s="51"/>
    </row>
    <row r="9" spans="1:11" x14ac:dyDescent="0.25">
      <c r="A9" s="51" t="s">
        <v>744</v>
      </c>
      <c r="B9" s="92">
        <v>7.7228667</v>
      </c>
      <c r="C9" s="76">
        <v>127</v>
      </c>
      <c r="D9" s="92">
        <v>8.0885996000000002</v>
      </c>
      <c r="E9" s="76">
        <v>66</v>
      </c>
      <c r="F9" s="92">
        <v>7.6781942000000001</v>
      </c>
      <c r="G9" s="76">
        <v>40</v>
      </c>
      <c r="H9" s="92">
        <v>2.9783521999999998</v>
      </c>
      <c r="I9" s="16">
        <v>117</v>
      </c>
      <c r="J9" s="51"/>
      <c r="K9" s="51"/>
    </row>
    <row r="10" spans="1:11" x14ac:dyDescent="0.25">
      <c r="A10" s="51" t="s">
        <v>745</v>
      </c>
      <c r="B10" s="92">
        <v>7.6875070000000001</v>
      </c>
      <c r="C10" s="76">
        <v>153</v>
      </c>
      <c r="D10" s="92">
        <v>8.1307621999999995</v>
      </c>
      <c r="E10" s="76">
        <v>51</v>
      </c>
      <c r="F10" s="92">
        <v>7.4515953000000001</v>
      </c>
      <c r="G10" s="76">
        <v>154</v>
      </c>
      <c r="H10" s="92">
        <v>2.4695743000000001</v>
      </c>
      <c r="I10" s="16">
        <v>317</v>
      </c>
      <c r="J10" s="51"/>
      <c r="K10" s="51"/>
    </row>
    <row r="11" spans="1:11" x14ac:dyDescent="0.25">
      <c r="A11" s="51" t="s">
        <v>746</v>
      </c>
      <c r="B11" s="92">
        <v>7.6737095999999996</v>
      </c>
      <c r="C11" s="76">
        <v>162</v>
      </c>
      <c r="D11" s="92">
        <v>8.0480398999999991</v>
      </c>
      <c r="E11" s="76">
        <v>79</v>
      </c>
      <c r="F11" s="92">
        <v>7.3020167999999996</v>
      </c>
      <c r="G11" s="76">
        <v>280</v>
      </c>
      <c r="H11" s="92">
        <v>3.2751222000000002</v>
      </c>
      <c r="I11" s="16">
        <v>25</v>
      </c>
      <c r="J11" s="51"/>
      <c r="K11" s="51"/>
    </row>
    <row r="12" spans="1:11" x14ac:dyDescent="0.25">
      <c r="A12" s="51" t="s">
        <v>747</v>
      </c>
      <c r="B12" s="92">
        <v>7.6261536000000003</v>
      </c>
      <c r="C12" s="76">
        <v>198</v>
      </c>
      <c r="D12" s="92">
        <v>7.9167997000000003</v>
      </c>
      <c r="E12" s="76">
        <v>133</v>
      </c>
      <c r="F12" s="92">
        <v>7.3561439999999996</v>
      </c>
      <c r="G12" s="76">
        <v>234</v>
      </c>
      <c r="H12" s="92">
        <v>2.8305528</v>
      </c>
      <c r="I12" s="16">
        <v>191</v>
      </c>
      <c r="J12" s="51"/>
      <c r="K12" s="51"/>
    </row>
    <row r="13" spans="1:11" x14ac:dyDescent="0.25">
      <c r="A13" s="51" t="s">
        <v>748</v>
      </c>
      <c r="B13" s="92">
        <v>7.5931917000000002</v>
      </c>
      <c r="C13" s="76">
        <v>225</v>
      </c>
      <c r="D13" s="92">
        <v>7.7896054000000001</v>
      </c>
      <c r="E13" s="76">
        <v>208</v>
      </c>
      <c r="F13" s="92">
        <v>7.1378278999999996</v>
      </c>
      <c r="G13" s="76">
        <v>329</v>
      </c>
      <c r="H13" s="92">
        <v>3.5138615999999998</v>
      </c>
      <c r="I13" s="16">
        <v>4</v>
      </c>
      <c r="J13" s="51"/>
      <c r="K13" s="51"/>
    </row>
    <row r="14" spans="1:11" x14ac:dyDescent="0.25">
      <c r="A14" s="51" t="s">
        <v>749</v>
      </c>
      <c r="B14" s="92">
        <v>7.5592065000000002</v>
      </c>
      <c r="C14" s="76">
        <v>245</v>
      </c>
      <c r="D14" s="92">
        <v>7.9520580000000001</v>
      </c>
      <c r="E14" s="76">
        <v>116</v>
      </c>
      <c r="F14" s="92">
        <v>7.3114913000000001</v>
      </c>
      <c r="G14" s="76">
        <v>274</v>
      </c>
      <c r="H14" s="92">
        <v>2.7500776999999998</v>
      </c>
      <c r="I14" s="16">
        <v>228</v>
      </c>
      <c r="J14" s="51"/>
      <c r="K14" s="51"/>
    </row>
    <row r="15" spans="1:11" x14ac:dyDescent="0.25">
      <c r="A15" s="51" t="s">
        <v>750</v>
      </c>
      <c r="B15" s="92">
        <v>7.5521912999999996</v>
      </c>
      <c r="C15" s="76">
        <v>251</v>
      </c>
      <c r="D15" s="92">
        <v>7.7158549000000001</v>
      </c>
      <c r="E15" s="76">
        <v>257</v>
      </c>
      <c r="F15" s="92">
        <v>7.3761314000000002</v>
      </c>
      <c r="G15" s="76">
        <v>212</v>
      </c>
      <c r="H15" s="92">
        <v>3.1037593000000001</v>
      </c>
      <c r="I15" s="16">
        <v>68</v>
      </c>
      <c r="J15" s="51"/>
      <c r="K15" s="51"/>
    </row>
    <row r="16" spans="1:11" x14ac:dyDescent="0.25">
      <c r="A16" s="51" t="s">
        <v>751</v>
      </c>
      <c r="B16" s="92">
        <v>7.5392685000000004</v>
      </c>
      <c r="C16" s="76">
        <v>259</v>
      </c>
      <c r="D16" s="92">
        <v>7.9021185000000003</v>
      </c>
      <c r="E16" s="76">
        <v>140</v>
      </c>
      <c r="F16" s="92">
        <v>7.2856189000000002</v>
      </c>
      <c r="G16" s="76">
        <v>284</v>
      </c>
      <c r="H16" s="92">
        <v>3.5289044000000001</v>
      </c>
      <c r="I16" s="16">
        <v>3</v>
      </c>
      <c r="J16" s="51"/>
      <c r="K16" s="51"/>
    </row>
    <row r="17" spans="1:11" x14ac:dyDescent="0.25">
      <c r="A17" s="51" t="s">
        <v>752</v>
      </c>
      <c r="B17" s="92">
        <v>7.4255886999999996</v>
      </c>
      <c r="C17" s="76">
        <v>318</v>
      </c>
      <c r="D17" s="92">
        <v>7.7206831999999999</v>
      </c>
      <c r="E17" s="76">
        <v>253</v>
      </c>
      <c r="F17" s="92">
        <v>7.2122470999999999</v>
      </c>
      <c r="G17" s="76">
        <v>317</v>
      </c>
      <c r="H17" s="92">
        <v>2.9308325000000002</v>
      </c>
      <c r="I17" s="16">
        <v>137</v>
      </c>
      <c r="J17" s="51"/>
      <c r="K17" s="51"/>
    </row>
    <row r="18" spans="1:11" x14ac:dyDescent="0.25">
      <c r="A18" s="51" t="s">
        <v>753</v>
      </c>
      <c r="B18" s="77"/>
      <c r="C18" s="55"/>
      <c r="D18" s="77"/>
      <c r="E18" s="55"/>
      <c r="F18" s="77"/>
      <c r="G18" s="55"/>
      <c r="H18" s="77"/>
      <c r="I18" s="55"/>
      <c r="J18" s="51"/>
      <c r="K18" s="51"/>
    </row>
    <row r="19" spans="1:11" x14ac:dyDescent="0.25">
      <c r="A19" s="51"/>
      <c r="B19" s="51"/>
      <c r="C19" s="51"/>
      <c r="D19" s="51"/>
      <c r="E19" s="51"/>
      <c r="F19" s="51"/>
      <c r="G19" s="51"/>
      <c r="H19" s="51"/>
      <c r="I19" s="51"/>
      <c r="J19" s="51"/>
      <c r="K19" s="51"/>
    </row>
    <row r="20" spans="1:11" s="1" customFormat="1" ht="75" x14ac:dyDescent="0.25">
      <c r="A20" s="93" t="s">
        <v>754</v>
      </c>
      <c r="B20" s="94" t="s">
        <v>734</v>
      </c>
      <c r="C20" s="95" t="s">
        <v>755</v>
      </c>
      <c r="D20" s="94" t="s">
        <v>736</v>
      </c>
      <c r="E20" s="95" t="s">
        <v>756</v>
      </c>
      <c r="F20" s="94" t="s">
        <v>738</v>
      </c>
      <c r="G20" s="95" t="s">
        <v>757</v>
      </c>
      <c r="H20" s="94" t="s">
        <v>740</v>
      </c>
      <c r="I20" s="95" t="s">
        <v>758</v>
      </c>
      <c r="J20" s="52"/>
      <c r="K20" s="51"/>
    </row>
    <row r="21" spans="1:11" x14ac:dyDescent="0.25">
      <c r="A21" s="51" t="s">
        <v>759</v>
      </c>
      <c r="B21" s="92">
        <v>8.1813119000000007</v>
      </c>
      <c r="C21" s="96"/>
      <c r="D21" s="92">
        <v>8.3889057999999999</v>
      </c>
      <c r="E21" s="96"/>
      <c r="F21" s="92">
        <v>7.8751872000000001</v>
      </c>
      <c r="G21" s="96"/>
      <c r="H21" s="92">
        <v>2.6908222999999998</v>
      </c>
      <c r="I21" s="97"/>
      <c r="J21" s="51"/>
      <c r="K21" s="51"/>
    </row>
    <row r="22" spans="1:11" x14ac:dyDescent="0.25">
      <c r="A22" s="51" t="s">
        <v>760</v>
      </c>
      <c r="B22" s="92">
        <v>7.9242410000000003</v>
      </c>
      <c r="C22" s="96"/>
      <c r="D22" s="92">
        <v>8.3723834999999998</v>
      </c>
      <c r="E22" s="96"/>
      <c r="F22" s="92">
        <v>7.6229418000000004</v>
      </c>
      <c r="G22" s="96"/>
      <c r="H22" s="92">
        <v>2.7762167999999998</v>
      </c>
      <c r="I22" s="97"/>
      <c r="J22" s="51"/>
      <c r="K22" s="51"/>
    </row>
    <row r="23" spans="1:11" x14ac:dyDescent="0.25">
      <c r="A23" s="51" t="s">
        <v>761</v>
      </c>
      <c r="B23" s="92">
        <v>7.8030564</v>
      </c>
      <c r="C23" s="96"/>
      <c r="D23" s="92">
        <v>7.7807718000000001</v>
      </c>
      <c r="E23" s="96"/>
      <c r="F23" s="92">
        <v>7.3917032999999996</v>
      </c>
      <c r="G23" s="96"/>
      <c r="H23" s="92">
        <v>3.0393843999999999</v>
      </c>
      <c r="I23" s="97"/>
      <c r="J23" s="51"/>
      <c r="K23" s="51"/>
    </row>
    <row r="24" spans="1:11" x14ac:dyDescent="0.25">
      <c r="A24" s="51" t="s">
        <v>762</v>
      </c>
      <c r="B24" s="92">
        <v>7.7990189000000001</v>
      </c>
      <c r="C24" s="96"/>
      <c r="D24" s="92">
        <v>8.0824941999999993</v>
      </c>
      <c r="E24" s="96"/>
      <c r="F24" s="92">
        <v>7.6069483</v>
      </c>
      <c r="G24" s="96"/>
      <c r="H24" s="92">
        <v>2.6128255999999999</v>
      </c>
      <c r="I24" s="97"/>
      <c r="J24" s="51"/>
      <c r="K24" s="51"/>
    </row>
    <row r="25" spans="1:11" x14ac:dyDescent="0.25">
      <c r="A25" s="51" t="s">
        <v>763</v>
      </c>
      <c r="B25" s="92">
        <v>7.7926843000000003</v>
      </c>
      <c r="C25" s="96"/>
      <c r="D25" s="92">
        <v>8.2818863</v>
      </c>
      <c r="E25" s="96"/>
      <c r="F25" s="92">
        <v>7.5756785999999998</v>
      </c>
      <c r="G25" s="96"/>
      <c r="H25" s="92">
        <v>3.1053747</v>
      </c>
      <c r="I25" s="97"/>
      <c r="J25" s="51"/>
      <c r="K25" s="51"/>
    </row>
    <row r="26" spans="1:11" x14ac:dyDescent="0.25">
      <c r="A26" s="51" t="s">
        <v>764</v>
      </c>
      <c r="B26" s="92">
        <v>7.7790670000000004</v>
      </c>
      <c r="C26" s="96"/>
      <c r="D26" s="92">
        <v>7.8313008000000002</v>
      </c>
      <c r="E26" s="96"/>
      <c r="F26" s="92">
        <v>7.4781839000000003</v>
      </c>
      <c r="G26" s="96"/>
      <c r="H26" s="92">
        <v>2.6373643000000002</v>
      </c>
      <c r="I26" s="97"/>
      <c r="J26" s="51"/>
      <c r="K26" s="51"/>
    </row>
    <row r="27" spans="1:11" x14ac:dyDescent="0.25">
      <c r="A27" s="51" t="s">
        <v>765</v>
      </c>
      <c r="B27" s="92">
        <v>7.7152215000000002</v>
      </c>
      <c r="C27" s="96"/>
      <c r="D27" s="92">
        <v>7.8671309000000003</v>
      </c>
      <c r="E27" s="96"/>
      <c r="F27" s="92">
        <v>7.4524024000000004</v>
      </c>
      <c r="G27" s="96"/>
      <c r="H27" s="92">
        <v>3.3467337000000001</v>
      </c>
      <c r="I27" s="97"/>
      <c r="J27" s="51"/>
      <c r="K27" s="51"/>
    </row>
    <row r="28" spans="1:11" x14ac:dyDescent="0.25">
      <c r="A28" s="51" t="s">
        <v>766</v>
      </c>
      <c r="B28" s="92">
        <v>7.6680617</v>
      </c>
      <c r="C28" s="96"/>
      <c r="D28" s="92">
        <v>7.7604226000000001</v>
      </c>
      <c r="E28" s="96"/>
      <c r="F28" s="92">
        <v>7.4097248999999996</v>
      </c>
      <c r="G28" s="96"/>
      <c r="H28" s="92">
        <v>2.5403894</v>
      </c>
      <c r="I28" s="97"/>
      <c r="J28" s="51"/>
      <c r="K28" s="51"/>
    </row>
    <row r="29" spans="1:11" x14ac:dyDescent="0.25">
      <c r="A29" s="51" t="s">
        <v>767</v>
      </c>
      <c r="B29" s="92">
        <v>7.6541882000000001</v>
      </c>
      <c r="C29" s="96"/>
      <c r="D29" s="92">
        <v>7.9991251999999999</v>
      </c>
      <c r="E29" s="96"/>
      <c r="F29" s="92">
        <v>7.3369016</v>
      </c>
      <c r="G29" s="96"/>
      <c r="H29" s="92">
        <v>3.127561</v>
      </c>
      <c r="I29" s="97"/>
      <c r="J29" s="51"/>
      <c r="K29" s="51"/>
    </row>
    <row r="30" spans="1:11" x14ac:dyDescent="0.25">
      <c r="A30" s="51" t="s">
        <v>768</v>
      </c>
      <c r="B30" s="92">
        <v>7.4345945999999996</v>
      </c>
      <c r="C30" s="96"/>
      <c r="D30" s="92">
        <v>7.7367932000000001</v>
      </c>
      <c r="E30" s="96"/>
      <c r="F30" s="92">
        <v>7.4141165999999998</v>
      </c>
      <c r="G30" s="96"/>
      <c r="H30" s="92">
        <v>2.9020625999999998</v>
      </c>
      <c r="I30" s="97"/>
      <c r="J30" s="51"/>
      <c r="K30" s="51"/>
    </row>
    <row r="31" spans="1:11" x14ac:dyDescent="0.25">
      <c r="A31" s="51" t="s">
        <v>769</v>
      </c>
      <c r="B31" s="98">
        <v>7.4230611</v>
      </c>
      <c r="C31" s="99"/>
      <c r="D31" s="98">
        <v>7.5815913999999998</v>
      </c>
      <c r="E31" s="99"/>
      <c r="F31" s="98">
        <v>7.3080467999999996</v>
      </c>
      <c r="G31" s="99"/>
      <c r="H31" s="98">
        <v>2.7964375000000001</v>
      </c>
      <c r="I31" s="100"/>
      <c r="J31" s="51"/>
      <c r="K31" s="51"/>
    </row>
    <row r="32" spans="1:11" x14ac:dyDescent="0.25">
      <c r="A32" s="51"/>
      <c r="B32" s="51"/>
      <c r="C32" s="51"/>
      <c r="D32" s="51"/>
      <c r="E32" s="51"/>
      <c r="F32" s="51"/>
      <c r="G32" s="51"/>
      <c r="H32" s="51"/>
      <c r="I32" s="51"/>
      <c r="J32" s="51"/>
      <c r="K32" s="51"/>
    </row>
    <row r="33" spans="1:11" s="25" customFormat="1" ht="18.75" x14ac:dyDescent="0.3">
      <c r="A33" s="63" t="s">
        <v>770</v>
      </c>
      <c r="B33" s="63"/>
      <c r="C33" s="63"/>
      <c r="D33" s="63"/>
      <c r="E33" s="63"/>
      <c r="F33" s="63"/>
      <c r="G33" s="63"/>
      <c r="H33" s="63"/>
      <c r="I33" s="63"/>
      <c r="J33" s="63"/>
      <c r="K33" s="63"/>
    </row>
    <row r="34" spans="1:11" s="1" customFormat="1" ht="60" x14ac:dyDescent="0.25">
      <c r="A34" s="52" t="s">
        <v>109</v>
      </c>
      <c r="B34" s="52" t="s">
        <v>771</v>
      </c>
      <c r="C34" s="52" t="s">
        <v>772</v>
      </c>
      <c r="D34" s="52"/>
      <c r="E34" s="51"/>
      <c r="F34" s="52"/>
      <c r="G34" s="52"/>
      <c r="H34" s="52"/>
      <c r="I34" s="52"/>
      <c r="J34" s="52"/>
      <c r="K34" s="52"/>
    </row>
    <row r="35" spans="1:11" ht="45" x14ac:dyDescent="0.25">
      <c r="A35" s="52" t="s">
        <v>773</v>
      </c>
      <c r="B35" s="51">
        <v>8.06</v>
      </c>
      <c r="C35" s="51">
        <v>7.8</v>
      </c>
      <c r="D35" s="51"/>
      <c r="E35" s="51"/>
      <c r="F35" s="51"/>
      <c r="G35" s="51"/>
      <c r="H35" s="51"/>
      <c r="I35" s="51"/>
      <c r="J35" s="51"/>
      <c r="K35" s="51"/>
    </row>
    <row r="36" spans="1:11" x14ac:dyDescent="0.25">
      <c r="A36" s="51" t="s">
        <v>774</v>
      </c>
      <c r="B36" s="51"/>
      <c r="C36" s="51"/>
      <c r="D36" s="51"/>
      <c r="E36" s="51"/>
      <c r="F36" s="51"/>
      <c r="G36" s="51"/>
      <c r="H36" s="51"/>
      <c r="I36" s="51"/>
      <c r="J36" s="51"/>
      <c r="K36" s="51"/>
    </row>
    <row r="37" spans="1:11" x14ac:dyDescent="0.25">
      <c r="A37" s="51" t="s">
        <v>775</v>
      </c>
      <c r="B37" s="51"/>
      <c r="C37" s="51"/>
      <c r="D37" s="51"/>
      <c r="E37" s="51"/>
      <c r="F37" s="51"/>
      <c r="G37" s="51"/>
      <c r="H37" s="51"/>
      <c r="I37" s="51"/>
      <c r="J37" s="51"/>
      <c r="K37" s="51"/>
    </row>
    <row r="38" spans="1:11" x14ac:dyDescent="0.25">
      <c r="A38" s="51"/>
      <c r="B38" s="51"/>
      <c r="C38" s="51"/>
      <c r="D38" s="51"/>
      <c r="E38" s="51"/>
      <c r="F38" s="51"/>
      <c r="G38" s="51"/>
      <c r="H38" s="51"/>
      <c r="I38" s="51"/>
      <c r="J38" s="51"/>
      <c r="K38" s="51"/>
    </row>
    <row r="39" spans="1:11" x14ac:dyDescent="0.25">
      <c r="A39" s="51" t="s">
        <v>776</v>
      </c>
      <c r="B39" s="51"/>
      <c r="C39" s="51"/>
      <c r="D39" s="51"/>
      <c r="E39" s="51"/>
      <c r="F39" s="51"/>
      <c r="G39" s="51"/>
      <c r="H39" s="51"/>
      <c r="I39" s="51"/>
      <c r="J39" s="51"/>
      <c r="K39" s="51"/>
    </row>
    <row r="40" spans="1:11" x14ac:dyDescent="0.25">
      <c r="A40" s="51" t="s">
        <v>777</v>
      </c>
      <c r="B40" s="51"/>
      <c r="C40" s="51"/>
      <c r="D40" s="51"/>
      <c r="E40" s="51"/>
      <c r="F40" s="51"/>
      <c r="G40" s="51"/>
      <c r="H40" s="51"/>
      <c r="I40" s="51"/>
      <c r="J40" s="51"/>
      <c r="K40" s="51"/>
    </row>
    <row r="41" spans="1:11" x14ac:dyDescent="0.25">
      <c r="A41" s="51"/>
      <c r="B41" s="51"/>
      <c r="C41" s="51"/>
      <c r="D41" s="51"/>
      <c r="E41" s="51"/>
      <c r="F41" s="51"/>
      <c r="G41" s="51"/>
      <c r="H41" s="51"/>
      <c r="I41" s="51"/>
      <c r="J41" s="51"/>
      <c r="K41" s="51"/>
    </row>
    <row r="42" spans="1:11" s="25" customFormat="1" ht="21" x14ac:dyDescent="0.3">
      <c r="A42" s="63" t="s">
        <v>778</v>
      </c>
      <c r="B42" s="63"/>
      <c r="C42" s="63"/>
      <c r="D42" s="63"/>
      <c r="E42" s="63"/>
      <c r="F42" s="63"/>
      <c r="G42" s="63"/>
      <c r="H42" s="63"/>
      <c r="I42" s="63"/>
      <c r="J42" s="63"/>
      <c r="K42" s="63"/>
    </row>
    <row r="43" spans="1:11" s="1" customFormat="1" ht="45" x14ac:dyDescent="0.25">
      <c r="A43" s="52" t="s">
        <v>564</v>
      </c>
      <c r="B43" s="52" t="s">
        <v>99</v>
      </c>
      <c r="C43" s="52" t="s">
        <v>100</v>
      </c>
      <c r="D43" s="52" t="s">
        <v>101</v>
      </c>
      <c r="E43" s="52" t="s">
        <v>779</v>
      </c>
      <c r="F43" s="51"/>
      <c r="G43" s="52"/>
      <c r="H43" s="52"/>
      <c r="I43" s="52"/>
      <c r="J43" s="52"/>
      <c r="K43" s="52"/>
    </row>
    <row r="44" spans="1:11" x14ac:dyDescent="0.25">
      <c r="A44" s="51" t="s">
        <v>209</v>
      </c>
      <c r="B44" s="59">
        <v>0.92112879884225762</v>
      </c>
      <c r="C44" s="59">
        <v>0.92880794701986757</v>
      </c>
      <c r="D44" s="59">
        <v>0.9088235294117647</v>
      </c>
      <c r="E44" s="51" t="s">
        <v>780</v>
      </c>
      <c r="F44" s="51"/>
      <c r="G44" s="51"/>
      <c r="H44" s="51"/>
      <c r="I44" s="51"/>
      <c r="J44" s="51"/>
      <c r="K44" s="51"/>
    </row>
    <row r="45" spans="1:11" x14ac:dyDescent="0.25">
      <c r="A45" s="51" t="s">
        <v>212</v>
      </c>
      <c r="B45" s="59">
        <v>0.91988049972840846</v>
      </c>
      <c r="C45" s="59">
        <v>0.92818015824710898</v>
      </c>
      <c r="D45" s="59">
        <v>0.91961023142509135</v>
      </c>
      <c r="E45" s="51" t="s">
        <v>780</v>
      </c>
      <c r="F45" s="51"/>
      <c r="G45" s="51"/>
      <c r="H45" s="51"/>
      <c r="I45" s="51"/>
      <c r="J45" s="51"/>
      <c r="K45" s="51"/>
    </row>
    <row r="46" spans="1:11" x14ac:dyDescent="0.25">
      <c r="A46" s="51" t="s">
        <v>214</v>
      </c>
      <c r="B46" s="59">
        <v>0.89677653024266568</v>
      </c>
      <c r="C46" s="59">
        <v>0.93316624895572264</v>
      </c>
      <c r="D46" s="59">
        <v>0.90781250000000002</v>
      </c>
      <c r="E46" s="51" t="s">
        <v>780</v>
      </c>
      <c r="F46" s="51"/>
      <c r="G46" s="51"/>
      <c r="H46" s="51"/>
      <c r="I46" s="51"/>
      <c r="J46" s="51"/>
      <c r="K46" s="51"/>
    </row>
    <row r="47" spans="1:11" x14ac:dyDescent="0.25">
      <c r="A47" s="51" t="s">
        <v>216</v>
      </c>
      <c r="B47" s="59">
        <v>0.93110735418427726</v>
      </c>
      <c r="C47" s="59">
        <v>0.92708333333333337</v>
      </c>
      <c r="D47" s="59">
        <v>0.9280639431616341</v>
      </c>
      <c r="E47" s="51" t="s">
        <v>780</v>
      </c>
      <c r="F47" s="51"/>
      <c r="G47" s="51"/>
      <c r="H47" s="51"/>
      <c r="I47" s="51"/>
      <c r="J47" s="51"/>
      <c r="K47" s="51"/>
    </row>
    <row r="48" spans="1:11" x14ac:dyDescent="0.25">
      <c r="A48" s="51" t="s">
        <v>218</v>
      </c>
      <c r="B48" s="59" t="s">
        <v>210</v>
      </c>
      <c r="C48" s="59" t="s">
        <v>210</v>
      </c>
      <c r="D48" s="59">
        <v>0.90300000000000002</v>
      </c>
      <c r="E48" s="51" t="s">
        <v>780</v>
      </c>
      <c r="F48" s="51"/>
      <c r="G48" s="51"/>
      <c r="H48" s="51"/>
      <c r="I48" s="51"/>
      <c r="J48" s="51"/>
      <c r="K48" s="51"/>
    </row>
    <row r="49" spans="1:11" x14ac:dyDescent="0.25">
      <c r="A49" s="51" t="s">
        <v>220</v>
      </c>
      <c r="B49" s="59" t="s">
        <v>210</v>
      </c>
      <c r="C49" s="59" t="s">
        <v>210</v>
      </c>
      <c r="D49" s="59">
        <v>0.92800000000000005</v>
      </c>
      <c r="E49" s="51" t="s">
        <v>780</v>
      </c>
      <c r="F49" s="51"/>
      <c r="G49" s="51"/>
      <c r="H49" s="51"/>
      <c r="I49" s="51"/>
      <c r="J49" s="51"/>
      <c r="K49" s="51"/>
    </row>
    <row r="50" spans="1:11" x14ac:dyDescent="0.25">
      <c r="A50" s="51" t="s">
        <v>222</v>
      </c>
      <c r="B50" s="59">
        <v>0.9051576631630408</v>
      </c>
      <c r="C50" s="59">
        <v>0.87244616234124794</v>
      </c>
      <c r="D50" s="59">
        <v>0.88388123011664899</v>
      </c>
      <c r="E50" s="51" t="s">
        <v>780</v>
      </c>
      <c r="F50" s="51"/>
      <c r="G50" s="51"/>
      <c r="H50" s="51"/>
      <c r="I50" s="51"/>
      <c r="J50" s="51"/>
      <c r="K50" s="51"/>
    </row>
    <row r="51" spans="1:11" x14ac:dyDescent="0.25">
      <c r="A51" s="51" t="s">
        <v>224</v>
      </c>
      <c r="B51" s="59">
        <v>0.92833443928334436</v>
      </c>
      <c r="C51" s="59">
        <v>0.94281376518218618</v>
      </c>
      <c r="D51" s="59">
        <v>0.94157411878319652</v>
      </c>
      <c r="E51" s="51" t="s">
        <v>780</v>
      </c>
      <c r="F51" s="51"/>
      <c r="G51" s="51"/>
      <c r="H51" s="51"/>
      <c r="I51" s="51"/>
      <c r="J51" s="51"/>
      <c r="K51" s="51"/>
    </row>
    <row r="52" spans="1:11" x14ac:dyDescent="0.25">
      <c r="A52" s="51" t="s">
        <v>226</v>
      </c>
      <c r="B52" s="59">
        <v>0.93600000000000005</v>
      </c>
      <c r="C52" s="59">
        <v>0.93799999999999994</v>
      </c>
      <c r="D52" s="59">
        <v>0.93899999999999995</v>
      </c>
      <c r="E52" s="51" t="s">
        <v>780</v>
      </c>
      <c r="F52" s="51"/>
      <c r="G52" s="51"/>
      <c r="H52" s="51"/>
      <c r="I52" s="51"/>
      <c r="J52" s="51"/>
      <c r="K52" s="51"/>
    </row>
    <row r="53" spans="1:11" x14ac:dyDescent="0.25">
      <c r="A53" s="51" t="s">
        <v>228</v>
      </c>
      <c r="B53" s="59">
        <v>0.92</v>
      </c>
      <c r="C53" s="59">
        <v>0.92400000000000004</v>
      </c>
      <c r="D53" s="59">
        <v>0.93</v>
      </c>
      <c r="E53" s="51" t="s">
        <v>780</v>
      </c>
      <c r="F53" s="51"/>
      <c r="G53" s="51"/>
      <c r="H53" s="51"/>
      <c r="I53" s="51"/>
      <c r="J53" s="51"/>
      <c r="K53" s="51"/>
    </row>
    <row r="54" spans="1:11" x14ac:dyDescent="0.25">
      <c r="A54" s="51"/>
      <c r="B54" s="51"/>
      <c r="C54" s="51"/>
      <c r="D54" s="51"/>
      <c r="E54" s="51"/>
      <c r="F54" s="51"/>
      <c r="G54" s="51"/>
      <c r="H54" s="51"/>
      <c r="I54" s="51"/>
      <c r="J54" s="51"/>
      <c r="K54" s="51"/>
    </row>
    <row r="55" spans="1:11" s="25" customFormat="1" ht="21" x14ac:dyDescent="0.3">
      <c r="A55" s="63" t="s">
        <v>781</v>
      </c>
      <c r="B55" s="63"/>
      <c r="C55" s="63"/>
      <c r="D55" s="63"/>
      <c r="E55" s="63"/>
      <c r="F55" s="63"/>
      <c r="G55" s="63"/>
      <c r="H55" s="63"/>
      <c r="I55" s="63"/>
      <c r="J55" s="63"/>
      <c r="K55" s="63"/>
    </row>
    <row r="56" spans="1:11" s="1" customFormat="1" ht="45" x14ac:dyDescent="0.25">
      <c r="A56" s="52" t="s">
        <v>564</v>
      </c>
      <c r="B56" s="52" t="s">
        <v>99</v>
      </c>
      <c r="C56" s="52" t="s">
        <v>100</v>
      </c>
      <c r="D56" s="52" t="s">
        <v>101</v>
      </c>
      <c r="E56" s="52" t="s">
        <v>779</v>
      </c>
      <c r="F56" s="51"/>
      <c r="G56" s="52"/>
      <c r="H56" s="52"/>
      <c r="I56" s="52"/>
      <c r="J56" s="52"/>
      <c r="K56" s="52"/>
    </row>
    <row r="57" spans="1:11" x14ac:dyDescent="0.25">
      <c r="A57" s="51" t="s">
        <v>209</v>
      </c>
      <c r="B57" s="59">
        <v>0.71242774566473988</v>
      </c>
      <c r="C57" s="59">
        <v>0.72185430463576161</v>
      </c>
      <c r="D57" s="59">
        <v>0.6966126656848306</v>
      </c>
      <c r="E57" s="51" t="s">
        <v>780</v>
      </c>
      <c r="F57" s="51"/>
      <c r="G57" s="51"/>
      <c r="H57" s="51"/>
      <c r="I57" s="51"/>
      <c r="J57" s="51"/>
      <c r="K57" s="51"/>
    </row>
    <row r="58" spans="1:11" x14ac:dyDescent="0.25">
      <c r="A58" s="51" t="s">
        <v>212</v>
      </c>
      <c r="B58" s="59">
        <v>0.69019820798262288</v>
      </c>
      <c r="C58" s="59">
        <v>0.68594035301278145</v>
      </c>
      <c r="D58" s="59">
        <v>0.69835466179159045</v>
      </c>
      <c r="E58" s="51" t="s">
        <v>780</v>
      </c>
      <c r="F58" s="51"/>
      <c r="G58" s="51"/>
      <c r="H58" s="51"/>
      <c r="I58" s="51"/>
      <c r="J58" s="51"/>
      <c r="K58" s="51"/>
    </row>
    <row r="59" spans="1:11" x14ac:dyDescent="0.25">
      <c r="A59" s="51" t="s">
        <v>214</v>
      </c>
      <c r="B59" s="59">
        <v>0.65182772348896123</v>
      </c>
      <c r="C59" s="59">
        <v>0.68755221386800336</v>
      </c>
      <c r="D59" s="59">
        <v>0.70078125000000002</v>
      </c>
      <c r="E59" s="51" t="s">
        <v>780</v>
      </c>
      <c r="F59" s="51"/>
      <c r="G59" s="51"/>
      <c r="H59" s="51"/>
      <c r="I59" s="51"/>
      <c r="J59" s="51"/>
      <c r="K59" s="51"/>
    </row>
    <row r="60" spans="1:11" x14ac:dyDescent="0.25">
      <c r="A60" s="51" t="s">
        <v>216</v>
      </c>
      <c r="B60" s="59">
        <v>0.68583509513742069</v>
      </c>
      <c r="C60" s="59">
        <v>0.70142180094786732</v>
      </c>
      <c r="D60" s="59">
        <v>0.69503546099290781</v>
      </c>
      <c r="E60" s="51" t="s">
        <v>780</v>
      </c>
      <c r="F60" s="51"/>
      <c r="G60" s="51"/>
      <c r="H60" s="51"/>
      <c r="I60" s="51"/>
      <c r="J60" s="51"/>
      <c r="K60" s="51"/>
    </row>
    <row r="61" spans="1:11" x14ac:dyDescent="0.25">
      <c r="A61" s="51" t="s">
        <v>218</v>
      </c>
      <c r="B61" s="59" t="s">
        <v>210</v>
      </c>
      <c r="C61" s="59" t="s">
        <v>210</v>
      </c>
      <c r="D61" s="59">
        <v>0.68300000000000005</v>
      </c>
      <c r="E61" s="51" t="s">
        <v>780</v>
      </c>
      <c r="F61" s="51"/>
      <c r="G61" s="51"/>
      <c r="H61" s="51"/>
      <c r="I61" s="51"/>
      <c r="J61" s="51"/>
      <c r="K61" s="51"/>
    </row>
    <row r="62" spans="1:11" x14ac:dyDescent="0.25">
      <c r="A62" s="51" t="s">
        <v>220</v>
      </c>
      <c r="B62" s="59" t="s">
        <v>210</v>
      </c>
      <c r="C62" s="59" t="s">
        <v>210</v>
      </c>
      <c r="D62" s="59">
        <v>0.74399999999999999</v>
      </c>
      <c r="E62" s="51" t="s">
        <v>780</v>
      </c>
      <c r="F62" s="51"/>
      <c r="G62" s="51"/>
      <c r="H62" s="51"/>
      <c r="I62" s="51"/>
      <c r="J62" s="51"/>
      <c r="K62" s="51"/>
    </row>
    <row r="63" spans="1:11" x14ac:dyDescent="0.25">
      <c r="A63" s="51" t="s">
        <v>222</v>
      </c>
      <c r="B63" s="59">
        <v>0.7113175262771938</v>
      </c>
      <c r="C63" s="59">
        <v>0.67900552486187848</v>
      </c>
      <c r="D63" s="59">
        <v>0.68328912466843506</v>
      </c>
      <c r="E63" s="51" t="s">
        <v>780</v>
      </c>
      <c r="F63" s="51"/>
      <c r="G63" s="51"/>
      <c r="H63" s="51"/>
      <c r="I63" s="51"/>
      <c r="J63" s="51"/>
      <c r="K63" s="51"/>
    </row>
    <row r="64" spans="1:11" x14ac:dyDescent="0.25">
      <c r="A64" s="51" t="s">
        <v>224</v>
      </c>
      <c r="B64" s="59">
        <v>0.72212389380530972</v>
      </c>
      <c r="C64" s="59">
        <v>0.71848101265822784</v>
      </c>
      <c r="D64" s="59">
        <v>0.72876447876447881</v>
      </c>
      <c r="E64" s="51" t="s">
        <v>780</v>
      </c>
      <c r="F64" s="51"/>
      <c r="G64" s="51"/>
      <c r="H64" s="51"/>
      <c r="I64" s="51"/>
      <c r="J64" s="51"/>
      <c r="K64" s="51"/>
    </row>
    <row r="65" spans="1:11" x14ac:dyDescent="0.25">
      <c r="A65" s="51" t="s">
        <v>226</v>
      </c>
      <c r="B65" s="59">
        <v>0.75677603423680462</v>
      </c>
      <c r="C65" s="59">
        <v>0.75900720576461167</v>
      </c>
      <c r="D65" s="59">
        <v>0.76331360946745563</v>
      </c>
      <c r="E65" s="51" t="s">
        <v>780</v>
      </c>
      <c r="F65" s="51"/>
      <c r="G65" s="51"/>
      <c r="H65" s="51"/>
      <c r="I65" s="51"/>
      <c r="J65" s="51"/>
      <c r="K65" s="51"/>
    </row>
    <row r="66" spans="1:11" x14ac:dyDescent="0.25">
      <c r="A66" s="51" t="s">
        <v>228</v>
      </c>
      <c r="B66" s="59">
        <v>0.70899999999999996</v>
      </c>
      <c r="C66" s="59">
        <v>0.70599999999999996</v>
      </c>
      <c r="D66" s="59">
        <v>0.71099999999999997</v>
      </c>
      <c r="E66" s="51" t="s">
        <v>780</v>
      </c>
      <c r="F66" s="51"/>
      <c r="G66" s="51"/>
      <c r="H66" s="51"/>
      <c r="I66" s="51"/>
      <c r="J66" s="51"/>
      <c r="K66" s="51"/>
    </row>
    <row r="67" spans="1:11" s="26" customFormat="1" ht="12" x14ac:dyDescent="0.25">
      <c r="A67" s="26" t="s">
        <v>782</v>
      </c>
    </row>
    <row r="68" spans="1:11" s="26" customFormat="1" ht="12" x14ac:dyDescent="0.25">
      <c r="A68" s="26" t="s">
        <v>783</v>
      </c>
    </row>
  </sheetData>
  <conditionalFormatting sqref="C7:C17 E7:E17 G7:G17 I7:I17">
    <cfRule type="colorScale" priority="1">
      <colorScale>
        <cfvo type="num" val="1"/>
        <cfvo type="num" val="358"/>
        <color theme="9" tint="0.39997558519241921"/>
        <color rgb="FFFCFCFF"/>
      </colorScale>
    </cfRule>
  </conditionalFormatting>
  <hyperlinks>
    <hyperlink ref="A1" location="'Contents'!B7" display="⇐ Return to contents" xr:uid="{00000000-0004-0000-0B00-000000000000}"/>
  </hyperlinks>
  <pageMargins left="0.7" right="0.7" top="0.75" bottom="0.75" header="0.3" footer="0.3"/>
  <tableParts count="5">
    <tablePart r:id="rId1"/>
    <tablePart r:id="rId2"/>
    <tablePart r:id="rId3"/>
    <tablePart r:id="rId4"/>
    <tablePart r:id="rId5"/>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4">
    <tabColor theme="4" tint="0.39997558519241921"/>
  </sheetPr>
  <dimension ref="A1:H74"/>
  <sheetViews>
    <sheetView showGridLines="0" zoomScaleNormal="100" workbookViewId="0">
      <selection activeCell="B1" sqref="B1"/>
    </sheetView>
  </sheetViews>
  <sheetFormatPr defaultColWidth="8.85546875" defaultRowHeight="15" x14ac:dyDescent="0.25"/>
  <cols>
    <col min="2" max="2" width="3.140625" customWidth="1"/>
    <col min="3" max="3" width="20.7109375" customWidth="1"/>
    <col min="4" max="4" width="60.7109375" customWidth="1"/>
    <col min="5" max="5" width="20.7109375" customWidth="1"/>
    <col min="6" max="6" width="3.140625" customWidth="1"/>
    <col min="8" max="8" width="9.140625" customWidth="1"/>
  </cols>
  <sheetData>
    <row r="1" spans="1:8" ht="15.75" thickBot="1" x14ac:dyDescent="0.3">
      <c r="A1" s="101" t="s">
        <v>20</v>
      </c>
      <c r="B1" s="36"/>
    </row>
    <row r="2" spans="1:8" ht="18" customHeight="1" x14ac:dyDescent="0.25">
      <c r="B2" s="37"/>
      <c r="C2" s="38"/>
      <c r="D2" s="38"/>
      <c r="E2" s="38"/>
      <c r="F2" s="39"/>
    </row>
    <row r="3" spans="1:8" s="28" customFormat="1" ht="28.5" x14ac:dyDescent="0.35">
      <c r="B3" s="29"/>
      <c r="C3" s="237" t="s">
        <v>0</v>
      </c>
      <c r="D3" s="237"/>
      <c r="E3" s="237"/>
      <c r="F3" s="40"/>
      <c r="G3" s="49"/>
      <c r="H3"/>
    </row>
    <row r="4" spans="1:8" s="28" customFormat="1" ht="61.5" x14ac:dyDescent="0.35">
      <c r="B4" s="29"/>
      <c r="C4" s="238" t="s">
        <v>1</v>
      </c>
      <c r="D4" s="238"/>
      <c r="E4" s="238"/>
      <c r="F4" s="40"/>
      <c r="G4" s="49"/>
      <c r="H4"/>
    </row>
    <row r="5" spans="1:8" s="28" customFormat="1" ht="4.9000000000000004" customHeight="1" x14ac:dyDescent="0.35">
      <c r="B5" s="29"/>
      <c r="C5" s="112"/>
      <c r="D5" s="112"/>
      <c r="E5" s="112"/>
      <c r="F5" s="40"/>
      <c r="G5" s="49"/>
      <c r="H5"/>
    </row>
    <row r="6" spans="1:8" ht="28.5" customHeight="1" x14ac:dyDescent="0.3">
      <c r="B6" s="41"/>
      <c r="C6" s="240" t="s">
        <v>21</v>
      </c>
      <c r="D6" s="240"/>
      <c r="E6" s="240"/>
      <c r="F6" s="31"/>
      <c r="G6" s="1"/>
    </row>
    <row r="7" spans="1:8" ht="30" x14ac:dyDescent="0.25">
      <c r="B7" s="41"/>
      <c r="C7" s="11" t="s">
        <v>22</v>
      </c>
      <c r="D7" s="11" t="s">
        <v>23</v>
      </c>
      <c r="E7" s="32" t="s">
        <v>24</v>
      </c>
      <c r="F7" s="42"/>
    </row>
    <row r="8" spans="1:8" ht="18" customHeight="1" x14ac:dyDescent="0.25">
      <c r="B8" s="41"/>
      <c r="C8" s="43" t="s">
        <v>25</v>
      </c>
      <c r="D8" s="11"/>
      <c r="E8" s="12"/>
      <c r="F8" s="42"/>
    </row>
    <row r="9" spans="1:8" ht="18" customHeight="1" x14ac:dyDescent="0.25">
      <c r="B9" s="41"/>
      <c r="C9" s="43"/>
      <c r="D9" s="43" t="s">
        <v>26</v>
      </c>
      <c r="E9" s="12"/>
      <c r="F9" s="42"/>
    </row>
    <row r="10" spans="1:8" ht="18" customHeight="1" x14ac:dyDescent="0.25">
      <c r="B10" s="41"/>
      <c r="C10" s="43"/>
      <c r="D10" s="43" t="s">
        <v>27</v>
      </c>
      <c r="E10" s="12"/>
      <c r="F10" s="42"/>
    </row>
    <row r="11" spans="1:8" ht="18" customHeight="1" x14ac:dyDescent="0.25">
      <c r="B11" s="41"/>
      <c r="C11" s="43"/>
      <c r="D11" s="43" t="s">
        <v>28</v>
      </c>
      <c r="E11" s="12"/>
      <c r="F11" s="42"/>
    </row>
    <row r="12" spans="1:8" ht="18" customHeight="1" x14ac:dyDescent="0.25">
      <c r="B12" s="41"/>
      <c r="C12" s="43"/>
      <c r="D12" s="43" t="s">
        <v>29</v>
      </c>
      <c r="E12" s="12"/>
      <c r="F12" s="42"/>
    </row>
    <row r="13" spans="1:8" ht="18" customHeight="1" x14ac:dyDescent="0.25">
      <c r="B13" s="41"/>
      <c r="C13" s="43"/>
      <c r="D13" s="43" t="s">
        <v>30</v>
      </c>
      <c r="E13" s="12"/>
      <c r="F13" s="42"/>
    </row>
    <row r="14" spans="1:8" ht="18" customHeight="1" x14ac:dyDescent="0.25">
      <c r="B14" s="41"/>
      <c r="C14" s="43"/>
      <c r="D14" s="43" t="s">
        <v>31</v>
      </c>
      <c r="E14" s="12"/>
      <c r="F14" s="42"/>
    </row>
    <row r="15" spans="1:8" ht="18" customHeight="1" x14ac:dyDescent="0.25">
      <c r="B15" s="41"/>
      <c r="C15" s="43"/>
      <c r="D15" s="43" t="s">
        <v>32</v>
      </c>
      <c r="E15" s="12"/>
      <c r="F15" s="42"/>
    </row>
    <row r="16" spans="1:8" ht="18" customHeight="1" x14ac:dyDescent="0.25">
      <c r="B16" s="41"/>
      <c r="C16" s="43"/>
      <c r="D16" s="43" t="s">
        <v>33</v>
      </c>
      <c r="E16" s="12"/>
      <c r="F16" s="42"/>
    </row>
    <row r="17" spans="2:6" ht="18" customHeight="1" x14ac:dyDescent="0.25">
      <c r="B17" s="41"/>
      <c r="C17" s="43"/>
      <c r="D17" s="43" t="s">
        <v>34</v>
      </c>
      <c r="E17" s="12"/>
      <c r="F17" s="42"/>
    </row>
    <row r="18" spans="2:6" ht="18" customHeight="1" x14ac:dyDescent="0.25">
      <c r="B18" s="41"/>
      <c r="C18" s="43" t="s">
        <v>35</v>
      </c>
      <c r="D18" s="33"/>
      <c r="E18" s="12"/>
      <c r="F18" s="42"/>
    </row>
    <row r="19" spans="2:6" ht="18" customHeight="1" x14ac:dyDescent="0.25">
      <c r="B19" s="41"/>
      <c r="C19" s="43"/>
      <c r="D19" s="43" t="s">
        <v>36</v>
      </c>
      <c r="E19" s="12"/>
      <c r="F19" s="42"/>
    </row>
    <row r="20" spans="2:6" ht="18" customHeight="1" x14ac:dyDescent="0.25">
      <c r="B20" s="41"/>
      <c r="C20" s="43"/>
      <c r="D20" s="43" t="s">
        <v>37</v>
      </c>
      <c r="E20" s="12" t="s">
        <v>38</v>
      </c>
      <c r="F20" s="42"/>
    </row>
    <row r="21" spans="2:6" ht="18" customHeight="1" x14ac:dyDescent="0.25">
      <c r="B21" s="41"/>
      <c r="C21" s="43"/>
      <c r="D21" s="43" t="s">
        <v>39</v>
      </c>
      <c r="E21" s="12" t="s">
        <v>38</v>
      </c>
      <c r="F21" s="42"/>
    </row>
    <row r="22" spans="2:6" ht="18" customHeight="1" x14ac:dyDescent="0.25">
      <c r="B22" s="41"/>
      <c r="C22" s="43"/>
      <c r="D22" s="43" t="s">
        <v>40</v>
      </c>
      <c r="E22" s="12"/>
      <c r="F22" s="42"/>
    </row>
    <row r="23" spans="2:6" ht="18" customHeight="1" x14ac:dyDescent="0.25">
      <c r="B23" s="41"/>
      <c r="C23" s="43"/>
      <c r="D23" s="43" t="s">
        <v>41</v>
      </c>
      <c r="E23" s="12" t="s">
        <v>38</v>
      </c>
      <c r="F23" s="42"/>
    </row>
    <row r="24" spans="2:6" ht="18" customHeight="1" x14ac:dyDescent="0.25">
      <c r="B24" s="41"/>
      <c r="C24" s="43"/>
      <c r="D24" s="43" t="s">
        <v>42</v>
      </c>
      <c r="E24" s="12" t="s">
        <v>38</v>
      </c>
      <c r="F24" s="42"/>
    </row>
    <row r="25" spans="2:6" ht="18" customHeight="1" x14ac:dyDescent="0.25">
      <c r="B25" s="41"/>
      <c r="C25" s="43"/>
      <c r="D25" s="43" t="s">
        <v>43</v>
      </c>
      <c r="E25" s="12" t="s">
        <v>38</v>
      </c>
      <c r="F25" s="42"/>
    </row>
    <row r="26" spans="2:6" ht="18" customHeight="1" x14ac:dyDescent="0.25">
      <c r="B26" s="41"/>
      <c r="C26" s="43"/>
      <c r="D26" s="43" t="s">
        <v>44</v>
      </c>
      <c r="E26" s="12" t="s">
        <v>38</v>
      </c>
      <c r="F26" s="42"/>
    </row>
    <row r="27" spans="2:6" ht="18" customHeight="1" x14ac:dyDescent="0.25">
      <c r="B27" s="41"/>
      <c r="C27" s="43" t="s">
        <v>45</v>
      </c>
      <c r="D27" s="33"/>
      <c r="E27" s="12"/>
      <c r="F27" s="42"/>
    </row>
    <row r="28" spans="2:6" ht="18" customHeight="1" x14ac:dyDescent="0.25">
      <c r="B28" s="41"/>
      <c r="C28" s="43"/>
      <c r="D28" s="43" t="s">
        <v>46</v>
      </c>
      <c r="E28" s="12"/>
      <c r="F28" s="42"/>
    </row>
    <row r="29" spans="2:6" ht="18" customHeight="1" x14ac:dyDescent="0.25">
      <c r="B29" s="41"/>
      <c r="C29" s="43"/>
      <c r="D29" s="43" t="s">
        <v>47</v>
      </c>
      <c r="E29" s="12" t="s">
        <v>38</v>
      </c>
      <c r="F29" s="42"/>
    </row>
    <row r="30" spans="2:6" ht="18" customHeight="1" x14ac:dyDescent="0.25">
      <c r="B30" s="41"/>
      <c r="C30" s="43"/>
      <c r="D30" s="43" t="s">
        <v>48</v>
      </c>
      <c r="E30" s="12" t="s">
        <v>38</v>
      </c>
      <c r="F30" s="42"/>
    </row>
    <row r="31" spans="2:6" ht="18" customHeight="1" x14ac:dyDescent="0.25">
      <c r="B31" s="41"/>
      <c r="C31" s="43"/>
      <c r="D31" s="43" t="s">
        <v>49</v>
      </c>
      <c r="E31" s="12" t="s">
        <v>38</v>
      </c>
      <c r="F31" s="42"/>
    </row>
    <row r="32" spans="2:6" ht="18" customHeight="1" x14ac:dyDescent="0.25">
      <c r="B32" s="41"/>
      <c r="C32" s="43"/>
      <c r="D32" s="43" t="s">
        <v>50</v>
      </c>
      <c r="E32" s="12" t="s">
        <v>38</v>
      </c>
      <c r="F32" s="42"/>
    </row>
    <row r="33" spans="2:6" ht="18" customHeight="1" x14ac:dyDescent="0.25">
      <c r="B33" s="41"/>
      <c r="C33" s="43"/>
      <c r="D33" s="43" t="s">
        <v>51</v>
      </c>
      <c r="E33" s="12" t="s">
        <v>38</v>
      </c>
      <c r="F33" s="42"/>
    </row>
    <row r="34" spans="2:6" ht="18" customHeight="1" x14ac:dyDescent="0.25">
      <c r="B34" s="41"/>
      <c r="C34" s="43" t="s">
        <v>52</v>
      </c>
      <c r="D34" s="33"/>
      <c r="E34" s="12"/>
      <c r="F34" s="42"/>
    </row>
    <row r="35" spans="2:6" ht="18" customHeight="1" x14ac:dyDescent="0.25">
      <c r="B35" s="41"/>
      <c r="C35" s="43"/>
      <c r="D35" s="43" t="s">
        <v>53</v>
      </c>
      <c r="E35" s="12" t="s">
        <v>38</v>
      </c>
      <c r="F35" s="42"/>
    </row>
    <row r="36" spans="2:6" ht="18" customHeight="1" x14ac:dyDescent="0.25">
      <c r="B36" s="41"/>
      <c r="C36" s="43"/>
      <c r="D36" s="43" t="s">
        <v>54</v>
      </c>
      <c r="E36" s="12" t="s">
        <v>38</v>
      </c>
      <c r="F36" s="42"/>
    </row>
    <row r="37" spans="2:6" ht="18" customHeight="1" x14ac:dyDescent="0.25">
      <c r="B37" s="41"/>
      <c r="C37" s="43"/>
      <c r="D37" s="43" t="s">
        <v>55</v>
      </c>
      <c r="E37" s="12" t="s">
        <v>38</v>
      </c>
      <c r="F37" s="42"/>
    </row>
    <row r="38" spans="2:6" ht="18" customHeight="1" x14ac:dyDescent="0.25">
      <c r="B38" s="41"/>
      <c r="C38" s="43"/>
      <c r="D38" s="43" t="s">
        <v>56</v>
      </c>
      <c r="E38" s="12"/>
      <c r="F38" s="42"/>
    </row>
    <row r="39" spans="2:6" ht="18" customHeight="1" x14ac:dyDescent="0.25">
      <c r="B39" s="41"/>
      <c r="C39" s="43" t="s">
        <v>57</v>
      </c>
      <c r="D39" s="33"/>
      <c r="E39" s="12"/>
      <c r="F39" s="42"/>
    </row>
    <row r="40" spans="2:6" ht="18" customHeight="1" x14ac:dyDescent="0.25">
      <c r="B40" s="41"/>
      <c r="C40" s="43"/>
      <c r="D40" s="43" t="s">
        <v>58</v>
      </c>
      <c r="E40" s="12" t="s">
        <v>38</v>
      </c>
      <c r="F40" s="42"/>
    </row>
    <row r="41" spans="2:6" ht="18" customHeight="1" x14ac:dyDescent="0.25">
      <c r="B41" s="41"/>
      <c r="C41" s="43" t="s">
        <v>59</v>
      </c>
      <c r="D41" s="33"/>
      <c r="E41" s="12"/>
      <c r="F41" s="42"/>
    </row>
    <row r="42" spans="2:6" ht="18" customHeight="1" x14ac:dyDescent="0.25">
      <c r="B42" s="41"/>
      <c r="C42" s="43"/>
      <c r="D42" s="43" t="s">
        <v>60</v>
      </c>
      <c r="E42" s="12"/>
      <c r="F42" s="42"/>
    </row>
    <row r="43" spans="2:6" ht="18" customHeight="1" x14ac:dyDescent="0.25">
      <c r="B43" s="41"/>
      <c r="C43" s="43"/>
      <c r="D43" s="43" t="s">
        <v>61</v>
      </c>
      <c r="E43" s="12"/>
      <c r="F43" s="42"/>
    </row>
    <row r="44" spans="2:6" ht="18" customHeight="1" x14ac:dyDescent="0.25">
      <c r="B44" s="41"/>
      <c r="C44" s="43"/>
      <c r="D44" s="43" t="s">
        <v>62</v>
      </c>
      <c r="E44" s="12"/>
      <c r="F44" s="42"/>
    </row>
    <row r="45" spans="2:6" ht="18" customHeight="1" x14ac:dyDescent="0.25">
      <c r="B45" s="41"/>
      <c r="C45" s="43"/>
      <c r="D45" s="43" t="s">
        <v>63</v>
      </c>
      <c r="E45" s="12"/>
      <c r="F45" s="42"/>
    </row>
    <row r="46" spans="2:6" ht="18" customHeight="1" x14ac:dyDescent="0.25">
      <c r="B46" s="41"/>
      <c r="C46" s="43"/>
      <c r="D46" s="43" t="s">
        <v>64</v>
      </c>
      <c r="E46" s="12"/>
      <c r="F46" s="42"/>
    </row>
    <row r="47" spans="2:6" ht="18" customHeight="1" x14ac:dyDescent="0.25">
      <c r="B47" s="41"/>
      <c r="C47" s="43"/>
      <c r="D47" s="43" t="s">
        <v>65</v>
      </c>
      <c r="E47" s="12"/>
      <c r="F47" s="42"/>
    </row>
    <row r="48" spans="2:6" ht="18" customHeight="1" x14ac:dyDescent="0.25">
      <c r="B48" s="41"/>
      <c r="C48" s="43"/>
      <c r="D48" s="43" t="s">
        <v>66</v>
      </c>
      <c r="E48" s="12"/>
      <c r="F48" s="42"/>
    </row>
    <row r="49" spans="2:6" ht="18" customHeight="1" x14ac:dyDescent="0.25">
      <c r="B49" s="41"/>
      <c r="C49" s="43" t="s">
        <v>67</v>
      </c>
      <c r="D49" s="33"/>
      <c r="E49" s="12"/>
      <c r="F49" s="42"/>
    </row>
    <row r="50" spans="2:6" ht="18" customHeight="1" x14ac:dyDescent="0.25">
      <c r="B50" s="41"/>
      <c r="C50" s="43"/>
      <c r="D50" s="43" t="s">
        <v>68</v>
      </c>
      <c r="E50" s="12" t="s">
        <v>38</v>
      </c>
      <c r="F50" s="42"/>
    </row>
    <row r="51" spans="2:6" ht="18" customHeight="1" x14ac:dyDescent="0.25">
      <c r="B51" s="41"/>
      <c r="C51" s="43"/>
      <c r="D51" s="43" t="s">
        <v>69</v>
      </c>
      <c r="E51" s="12" t="s">
        <v>38</v>
      </c>
      <c r="F51" s="42"/>
    </row>
    <row r="52" spans="2:6" ht="18" customHeight="1" x14ac:dyDescent="0.25">
      <c r="B52" s="41"/>
      <c r="C52" s="43"/>
      <c r="D52" s="43" t="s">
        <v>70</v>
      </c>
      <c r="E52" s="12" t="s">
        <v>38</v>
      </c>
      <c r="F52" s="42"/>
    </row>
    <row r="53" spans="2:6" ht="18" customHeight="1" x14ac:dyDescent="0.25">
      <c r="B53" s="41"/>
      <c r="C53" s="43"/>
      <c r="D53" s="43" t="s">
        <v>71</v>
      </c>
      <c r="E53" s="12" t="s">
        <v>38</v>
      </c>
      <c r="F53" s="42"/>
    </row>
    <row r="54" spans="2:6" ht="18" customHeight="1" x14ac:dyDescent="0.25">
      <c r="B54" s="41"/>
      <c r="C54" s="43" t="s">
        <v>72</v>
      </c>
      <c r="D54" s="33"/>
      <c r="E54" s="12"/>
      <c r="F54" s="42"/>
    </row>
    <row r="55" spans="2:6" ht="18" customHeight="1" x14ac:dyDescent="0.25">
      <c r="B55" s="41"/>
      <c r="C55" s="43"/>
      <c r="D55" s="43" t="s">
        <v>73</v>
      </c>
      <c r="E55" s="12"/>
      <c r="F55" s="42"/>
    </row>
    <row r="56" spans="2:6" ht="18" customHeight="1" x14ac:dyDescent="0.25">
      <c r="B56" s="41"/>
      <c r="C56" s="43"/>
      <c r="D56" s="43" t="s">
        <v>74</v>
      </c>
      <c r="E56" s="12" t="s">
        <v>38</v>
      </c>
      <c r="F56" s="42"/>
    </row>
    <row r="57" spans="2:6" ht="18" customHeight="1" x14ac:dyDescent="0.25">
      <c r="B57" s="41"/>
      <c r="C57" s="43"/>
      <c r="D57" s="43" t="s">
        <v>75</v>
      </c>
      <c r="E57" s="12" t="s">
        <v>38</v>
      </c>
      <c r="F57" s="42"/>
    </row>
    <row r="58" spans="2:6" ht="18" customHeight="1" x14ac:dyDescent="0.25">
      <c r="B58" s="41"/>
      <c r="C58" s="43"/>
      <c r="D58" s="43" t="s">
        <v>76</v>
      </c>
      <c r="E58" s="12" t="s">
        <v>38</v>
      </c>
      <c r="F58" s="42"/>
    </row>
    <row r="59" spans="2:6" ht="18" customHeight="1" x14ac:dyDescent="0.25">
      <c r="B59" s="41"/>
      <c r="C59" s="43"/>
      <c r="D59" s="43" t="s">
        <v>77</v>
      </c>
      <c r="E59" s="12"/>
      <c r="F59" s="42"/>
    </row>
    <row r="60" spans="2:6" ht="18" customHeight="1" x14ac:dyDescent="0.25">
      <c r="B60" s="41"/>
      <c r="C60" s="43"/>
      <c r="D60" s="43" t="s">
        <v>78</v>
      </c>
      <c r="E60" s="12" t="s">
        <v>38</v>
      </c>
      <c r="F60" s="42"/>
    </row>
    <row r="61" spans="2:6" ht="18" customHeight="1" x14ac:dyDescent="0.25">
      <c r="B61" s="41"/>
      <c r="C61" s="43"/>
      <c r="D61" s="43" t="s">
        <v>79</v>
      </c>
      <c r="E61" s="12" t="s">
        <v>38</v>
      </c>
      <c r="F61" s="42"/>
    </row>
    <row r="62" spans="2:6" ht="18" customHeight="1" x14ac:dyDescent="0.25">
      <c r="B62" s="41"/>
      <c r="C62" s="43" t="s">
        <v>80</v>
      </c>
      <c r="D62" s="33"/>
      <c r="E62" s="12"/>
      <c r="F62" s="42"/>
    </row>
    <row r="63" spans="2:6" ht="18" customHeight="1" x14ac:dyDescent="0.25">
      <c r="B63" s="41"/>
      <c r="C63" s="43"/>
      <c r="D63" s="43" t="s">
        <v>81</v>
      </c>
      <c r="E63" s="12"/>
      <c r="F63" s="42"/>
    </row>
    <row r="64" spans="2:6" ht="18" customHeight="1" x14ac:dyDescent="0.25">
      <c r="B64" s="41"/>
      <c r="C64" s="43"/>
      <c r="D64" s="43" t="s">
        <v>82</v>
      </c>
      <c r="E64" s="12"/>
      <c r="F64" s="42"/>
    </row>
    <row r="65" spans="2:6" x14ac:dyDescent="0.25">
      <c r="B65" s="41"/>
      <c r="C65" s="43"/>
      <c r="D65" s="43" t="s">
        <v>83</v>
      </c>
      <c r="E65" s="12"/>
      <c r="F65" s="42"/>
    </row>
    <row r="66" spans="2:6" x14ac:dyDescent="0.25">
      <c r="B66" s="41"/>
      <c r="C66" s="43"/>
      <c r="D66" s="43" t="s">
        <v>84</v>
      </c>
      <c r="E66" s="12"/>
      <c r="F66" s="42"/>
    </row>
    <row r="67" spans="2:6" x14ac:dyDescent="0.25">
      <c r="B67" s="41"/>
      <c r="C67" s="43" t="s">
        <v>85</v>
      </c>
      <c r="D67" s="33"/>
      <c r="E67" s="12"/>
      <c r="F67" s="42"/>
    </row>
    <row r="68" spans="2:6" x14ac:dyDescent="0.25">
      <c r="B68" s="41"/>
      <c r="C68" s="43" t="s">
        <v>86</v>
      </c>
      <c r="D68" s="33"/>
      <c r="E68" s="12"/>
      <c r="F68" s="42"/>
    </row>
    <row r="69" spans="2:6" x14ac:dyDescent="0.25">
      <c r="B69" s="41"/>
      <c r="C69" s="43"/>
      <c r="D69" s="43" t="s">
        <v>87</v>
      </c>
      <c r="E69" s="12"/>
      <c r="F69" s="42"/>
    </row>
    <row r="70" spans="2:6" x14ac:dyDescent="0.25">
      <c r="B70" s="41"/>
      <c r="C70" s="43"/>
      <c r="D70" s="43" t="s">
        <v>88</v>
      </c>
      <c r="E70" s="12"/>
      <c r="F70" s="42"/>
    </row>
    <row r="71" spans="2:6" x14ac:dyDescent="0.25">
      <c r="B71" s="41"/>
      <c r="C71" s="43"/>
      <c r="D71" s="43" t="s">
        <v>89</v>
      </c>
      <c r="E71" s="12"/>
      <c r="F71" s="42"/>
    </row>
    <row r="72" spans="2:6" x14ac:dyDescent="0.25">
      <c r="B72" s="41"/>
      <c r="C72" s="43"/>
      <c r="D72" s="43" t="s">
        <v>90</v>
      </c>
      <c r="E72" s="12"/>
      <c r="F72" s="42"/>
    </row>
    <row r="73" spans="2:6" x14ac:dyDescent="0.25">
      <c r="B73" s="41"/>
      <c r="C73" s="43"/>
      <c r="D73" s="43" t="s">
        <v>91</v>
      </c>
      <c r="E73" s="12"/>
      <c r="F73" s="42"/>
    </row>
    <row r="74" spans="2:6" ht="15.75" thickBot="1" x14ac:dyDescent="0.3">
      <c r="B74" s="45"/>
      <c r="C74" s="47"/>
      <c r="D74" s="47"/>
      <c r="E74" s="47"/>
      <c r="F74" s="48"/>
    </row>
  </sheetData>
  <mergeCells count="3">
    <mergeCell ref="C3:E3"/>
    <mergeCell ref="C4:E4"/>
    <mergeCell ref="C6:E6"/>
  </mergeCells>
  <hyperlinks>
    <hyperlink ref="C8" location="'Summary'!A1" display="1. Summary" xr:uid="{BDFEBEFB-33C6-47A5-AC2C-39DFD52D7E81}"/>
    <hyperlink ref="D9" location="'Summary'!$B$6:$C$38" display="Visitor Trends" xr:uid="{094FEE67-4ABF-41AF-89A1-354DB8BC9B1D}"/>
    <hyperlink ref="D10" location="'Summary'!$A$44:$P$48" display="Adult Participation" xr:uid="{48B79D15-B821-48DC-A003-9027062BFFE9}"/>
    <hyperlink ref="D11" location="'Summary'!$A$49:$P$52" display="Child Participation" xr:uid="{89E33CCB-E976-473D-B8E1-C743F3521122}"/>
    <hyperlink ref="D12" location="'Summary'!$A$60:$D$86" display="Heritage Open Days" xr:uid="{0414792C-3F95-4B19-AB66-2AA02901B204}"/>
    <hyperlink ref="D13" location="'Summary'!$A$91:$N$94" display="Memberships" xr:uid="{184CF3C9-FF33-4392-BED3-9A7CBE496A91}"/>
    <hyperlink ref="D14" location="'Summary'!$A$95:$N$98" display="Membership Trends" xr:uid="{0BDF20C8-6546-4EAB-9A02-50E145E67298}"/>
    <hyperlink ref="D15" location="'Summary'!$A$100:$B$103" display="Membership Growth" xr:uid="{BDB75C1E-E561-48E6-AA0D-A5FE7F9879A8}"/>
    <hyperlink ref="D16" location="'Summary'!$A$112:$B$118" display="Volunteering" xr:uid="{866913F2-C40A-406C-B4DA-8B6EEDCF613A}"/>
    <hyperlink ref="D17" location="'Summary'!$A$133:$B$154" display="Educational Visits" xr:uid="{78043D4E-55A5-43B4-9821-9E1C5FF73392}"/>
    <hyperlink ref="C18" location="'Visits'!A1" display="2. Visits" xr:uid="{EC6127CC-3268-4F1F-A539-876E6E934113}"/>
    <hyperlink ref="D19" location="'Visits'!$B$9:$AJ$17" display="Visits to historic properties - by Type" xr:uid="{D1FF1AB0-EEF8-49A8-8252-DCA2B10CB8A9}"/>
    <hyperlink ref="D20" location="'Visits'!$A$20:$AJ$30" display="Visits to historic properties - by Region" xr:uid="{3F7C1916-0DAA-4D96-8E8E-27D6E35E0BDF}"/>
    <hyperlink ref="D21" location="'Visits'!$A$37:$S$47" display="Number of visits to staffed English Heritage sites" xr:uid="{F0486F21-55C3-4A3C-BAA9-CA3F40F241C5}"/>
    <hyperlink ref="D22" location="'Visits'!$B$50:$T$58" display="Number of visits to National Trust properties" xr:uid="{5E57B7EA-90BD-4ADC-9B78-E079DF8D21AB}"/>
    <hyperlink ref="D23" location="'Visits'!$A$62:$S$72" display="Historic Houses membership" xr:uid="{68DCBC63-0DE0-4846-B710-EA746E7895ED}"/>
    <hyperlink ref="D24" location="'Visits'!$A$73:$S$83" display="Number of Historic Houses properties that are open to the public" xr:uid="{0517B4C9-AA1E-4B9F-9B23-8F40CB25DF74}"/>
    <hyperlink ref="D25" location="'Visits'!$A$84:$T$94" display="Number of visits to Historic Houses properties" xr:uid="{E73AA0FE-1A77-4CAD-A8CA-E311163B09B1}"/>
    <hyperlink ref="D26" location="'Visits'!$A$102:$P$103" display="Churches Conservation Trust visits" xr:uid="{0C3CACDC-9EF1-4080-A5FC-AA5767CB2B05}"/>
    <hyperlink ref="C27" location="'Participation'!A1" display="3. Participation" xr:uid="{A46B7A93-466E-4AF8-A1D6-88B53FFAC852}"/>
    <hyperlink ref="D28" location="'Participation'!$B$71:$C$81" display="TPS - Participation by IMD Decile" xr:uid="{0D84CE97-D4CB-4594-80ED-2DEAB4434A60}"/>
    <hyperlink ref="D29" location="'Participation'!$A$55:$AM$68" display="TPS - Youth Participation in Heritage" xr:uid="{885FE5A5-EA6A-41E3-AD38-3731800B63BC}"/>
    <hyperlink ref="D30" location="'Participation'!$A$43:$AM$53" display="TPS - Adult Participation in Heritage - Adults Living With Limiting Illness or Disability" xr:uid="{0C5FAD24-8833-4FD9-ACAC-238773B5CA73}"/>
    <hyperlink ref="D31" location="'Participation'!$A$32:$AM$42" display="TPS - Adult Participation in Heritage - Black and Minority Ethnic Groups" xr:uid="{D5A9D276-93FE-4EF1-AE6C-FECF9647334F}"/>
    <hyperlink ref="D32" location="'Participation'!$A$21:$AM$31" display="TPS - Adult Participation in Heritage - Lower SocioEconomic Groups" xr:uid="{16A84CE9-564B-4EEE-8F13-419482A1E3B5}"/>
    <hyperlink ref="D33" location="'Participation'!$A$10:$AM$20" display="TPS - Adult Participation in Heritage" xr:uid="{C50CF514-61E3-4D8E-90D9-C4F96CC8534F}"/>
    <hyperlink ref="C34" location="'Membership'!A1" display="4. Membership" xr:uid="{12844CFB-A0CF-4710-88AB-A41041741F2D}"/>
    <hyperlink ref="D35" location="'Membership'!$A$5:$X$16" display="English Heritage membership" xr:uid="{F4F0F16B-05EB-4310-9EBA-8793DEC4BB30}"/>
    <hyperlink ref="D36" location="'Membership'!$A$41:$R$51" display="Historic Houses - Visiting members" xr:uid="{E85994EC-E031-43E0-9745-806288DF0CBF}"/>
    <hyperlink ref="D37" location="'Membership'!$A$58:$V$69" display="Institute of Historic Building Conservation membership" xr:uid="{4D310036-B163-434C-B145-D189AC114E89}"/>
    <hyperlink ref="D38" location="'Membership'!$B$23:$X$34" display="National Trust membership" xr:uid="{02E0AE9A-8858-49D9-91B3-6C5C4B64BB2D}"/>
    <hyperlink ref="C39" location="'Heritage Open Days'!A1" display="5. Heritage Open Days" xr:uid="{48A4B43F-6126-4304-A169-04A00A1509E3}"/>
    <hyperlink ref="D40" location="'Heritage Open Days'!$A$5:$AH$19" display="Heritage Open Days events" xr:uid="{39517031-8A7E-45F7-A075-03FBFDBEB936}"/>
    <hyperlink ref="C41" location="'Volunteering'!A1" display="6. Volunteering" xr:uid="{061497ED-CCD4-4AA5-88CF-652739F1FC88}"/>
    <hyperlink ref="D42" location="'Volunteering'!$A$6:$V$15" display="National Trust volunteers" xr:uid="{31E5389E-750D-4B82-B041-CC290751537C}"/>
    <hyperlink ref="D43" location="'Volunteering'!$A$22:$E$29" display="English Heritage volunteers" xr:uid="{9FD94754-B496-4826-9664-02E62EF56398}"/>
    <hyperlink ref="D44" location="'Volunteering'!$A$32:$J$40" display="English Heritage volunteers - 2010-18" xr:uid="{34129A0D-1D6D-4050-A72C-6D3EF688CC1C}"/>
    <hyperlink ref="D45" location="'Volunteering'!$A$45:$H$46" display="Heritage Open Day volunteers" xr:uid="{FAC9465F-6C60-451D-9D9D-F83C6A9413E9}"/>
    <hyperlink ref="D46" location="'Volunteering'!$A$54:$B$55" display="TPS - Approximate number of historic environment volunteers" xr:uid="{3887ACFF-26A0-49A5-8E2D-9105B0F11F14}"/>
    <hyperlink ref="D47" location="'Volunteering'!$A$70:$B$80" display="TPS - Adult heritage volunteers by region" xr:uid="{50A189CB-46B2-4DD7-96CC-18DFB4A06237}"/>
    <hyperlink ref="D48" location="'Volunteering'!$A$58:$B$67" display="TPS - Heritage volunteer demographics" xr:uid="{49E50BBA-1265-493F-8C45-4823668E7A30}"/>
    <hyperlink ref="C49" location="'Museums and Galleries'!A1" display="7. Museums and Galleries" xr:uid="{39883E33-9B64-4D88-8E45-91FD92D3E901}"/>
    <hyperlink ref="D50" location="'Museums and Galleries'!$A$8:$R$22" display="ACE - Acceditation by region" xr:uid="{D2222EC0-0C11-4014-A091-6EA6DD37EB0F}"/>
    <hyperlink ref="D51" location="'Museums and Galleries'!$A$40:$P$50" display="ACE - Designated collections by region" xr:uid="{9FA931A4-19DF-4561-A129-7AFC7A980DC0}"/>
    <hyperlink ref="D52" location="'Museums and Galleries'!$A$27:$P$37" display="ACE - Designation by region" xr:uid="{BA168134-A213-4F57-ABA7-1D2958C9B3AC}"/>
    <hyperlink ref="D53" location="'Museums and Galleries'!$A$55:$I$65" display="ACE - Renaissance" xr:uid="{8B92CFF8-D66E-4A97-9D3A-8CEEF0DA7B88}"/>
    <hyperlink ref="C54" location="'Educational Visits'!A1" display="8. Educational Visits" xr:uid="{F2E0FE43-1175-4057-8E50-130B1F3AFE7E}"/>
    <hyperlink ref="D55" location="'Educational Visits'!$B$8:$X$16" display="Educational visits by attraction type" xr:uid="{8EC5669F-6972-4A6B-9E14-8795075CC476}"/>
    <hyperlink ref="D56" location="'Educational Visits'!$A$17:$X$27" display="Educational visits by region" xr:uid="{2898A24A-4728-487B-89B7-F36FC57CA98E}"/>
    <hyperlink ref="D57" location="'Educational Visits'!$A$39:$X$49" display="Educational visits to English Heritage sites" xr:uid="{EEDBB73C-407C-4389-8B4F-1F5761429EC7}"/>
    <hyperlink ref="D58" location="'Educational Visits'!$A$50:$X$60" display="Educational visits - English Heritage Discovery Visits" xr:uid="{2882B474-A8B3-4E7E-9170-91A8D7CD558C}"/>
    <hyperlink ref="D59" location="'Educational Visits'!$B$66:$U$74" display="Educational visits to National Trust sites" xr:uid="{81BCDE27-B17C-4F15-BBC1-742BF2F740BA}"/>
    <hyperlink ref="D60" location="'Educational Visits'!$A$79:$T$89" display="Educational visits to Historic Houses properties" xr:uid="{3F2AD8CE-1FF8-4773-96F6-AC3BF7413DC5}"/>
    <hyperlink ref="D61" location="'Educational Visits'!$A$90:$T$100" display="Historic Houses school programmes" xr:uid="{981C019A-EAC0-4B84-B69F-FE82A7B45ADD}"/>
    <hyperlink ref="C62" location="'Education'!A1" display="9. Education" xr:uid="{98D8357E-8588-46C0-A7ED-222510D7FC47}"/>
    <hyperlink ref="D63" location="'Education'!$A$6:$V$10" display="History GCSE and A-Level students by academic year" xr:uid="{48052612-020D-474B-89C9-9E3F3C1EC067}"/>
    <hyperlink ref="D64" location="'Education'!$A$25:$U$33" display="Students of historic environment related topics - percentage of total students" xr:uid="{D7DFE37C-1647-424D-ABC3-B8DC06B78FE9}"/>
    <hyperlink ref="D65" location="'Education'!$A$15:$W$23" display="Students of historic environment related topics in Higher Education in the UK by academic year" xr:uid="{653D80FB-C50F-41AC-92F9-BA91E31B3598}"/>
    <hyperlink ref="D66" location="'Education'!$A$41:$H$49" display="Percentage of higher education students by subject and country" xr:uid="{6E709ECC-D409-4C35-B4F8-90DCBA63ADA2}"/>
    <hyperlink ref="C67" location="'Social Media'!A1" display="10. Social Media" xr:uid="{A05A84BA-C382-48DE-8682-CF6102D034A9}"/>
    <hyperlink ref="C68" location="'Wellbeing'!A1" display="11. Wellbeing" xr:uid="{2570DA11-6FAF-40BA-B0AB-A1DB4E39F63E}"/>
    <hyperlink ref="D69" location="'Wellbeing'!$A$6:$I$17" display="Wellbeing of historic environment-adjacent employees" xr:uid="{0BFC0BCC-ED13-47BE-AC48-84EBB187425A}"/>
    <hyperlink ref="D70" location="'Wellbeing'!$A$20:$I$31" display="Wellbeing of other occupations" xr:uid="{D224CE46-4651-4D40-A5CE-91D948B93042}"/>
    <hyperlink ref="D71" location="'Wellbeing'!$A$34:$C$35" display="TPS - Happiness by participation in heritage" xr:uid="{68C387BF-585B-429B-A756-00670D5C05EF}"/>
    <hyperlink ref="D72" location="'Wellbeing'!$A$43:$E$53" display="TPS - Importance of saving historic features" xr:uid="{A04112F2-76F4-47FA-9961-5970EFF9082E}"/>
    <hyperlink ref="D73" location="'Wellbeing'!$A$56:$E$66" display="TPS - Interest in the history of where we live" xr:uid="{C9A2B390-AF22-4010-AE1F-1E0F18F80319}"/>
    <hyperlink ref="A1" location="'Contents'!B7" display="⇐ Return to contents" xr:uid="{F74ACE5A-C6DE-4A21-A1F6-C4EB8A51A6FC}"/>
  </hyperlink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6190AE-7666-456D-A9A0-60FB042AE8D9}">
  <sheetPr codeName="Sheet11"/>
  <dimension ref="A1:Q160"/>
  <sheetViews>
    <sheetView showGridLines="0" zoomScaleNormal="100" workbookViewId="0">
      <selection activeCell="B1" sqref="B1"/>
    </sheetView>
  </sheetViews>
  <sheetFormatPr defaultRowHeight="15" x14ac:dyDescent="0.25"/>
  <cols>
    <col min="1" max="1" width="35.28515625" style="1" customWidth="1"/>
    <col min="2" max="2" width="21.5703125" customWidth="1"/>
    <col min="3" max="15" width="18.7109375" customWidth="1"/>
    <col min="16" max="17" width="19" customWidth="1"/>
  </cols>
  <sheetData>
    <row r="1" spans="1:16" x14ac:dyDescent="0.25">
      <c r="A1" s="2" t="s">
        <v>20</v>
      </c>
    </row>
    <row r="2" spans="1:16" ht="31.5" x14ac:dyDescent="0.5">
      <c r="A2" s="50" t="s">
        <v>92</v>
      </c>
      <c r="B2" s="51"/>
      <c r="C2" s="51"/>
      <c r="D2" s="51"/>
      <c r="E2" s="51"/>
      <c r="F2" s="51"/>
      <c r="G2" s="51"/>
      <c r="H2" s="51"/>
      <c r="I2" s="51"/>
      <c r="J2" s="51"/>
      <c r="K2" s="51"/>
      <c r="L2" s="51"/>
      <c r="M2" s="51"/>
      <c r="N2" s="51"/>
      <c r="O2" s="51"/>
      <c r="P2" s="51"/>
    </row>
    <row r="3" spans="1:16" x14ac:dyDescent="0.25">
      <c r="A3" s="52"/>
      <c r="B3" s="51"/>
      <c r="C3" s="51"/>
      <c r="D3" s="51"/>
      <c r="E3" s="51"/>
      <c r="F3" s="51"/>
      <c r="G3" s="51"/>
      <c r="H3" s="51"/>
      <c r="I3" s="51"/>
      <c r="J3" s="51"/>
      <c r="K3" s="51"/>
      <c r="L3" s="51"/>
      <c r="M3" s="51"/>
      <c r="N3" s="51"/>
      <c r="O3" s="51"/>
      <c r="P3" s="51"/>
    </row>
    <row r="4" spans="1:16" x14ac:dyDescent="0.25">
      <c r="A4" s="52"/>
      <c r="B4" s="51"/>
      <c r="C4" s="51"/>
      <c r="D4" s="51"/>
      <c r="E4" s="51"/>
      <c r="F4" s="51"/>
      <c r="G4" s="51"/>
      <c r="H4" s="51"/>
      <c r="I4" s="51"/>
      <c r="J4" s="51"/>
      <c r="K4" s="51"/>
      <c r="L4" s="51"/>
      <c r="M4" s="51"/>
      <c r="N4" s="51"/>
      <c r="O4" s="51"/>
      <c r="P4" s="51"/>
    </row>
    <row r="5" spans="1:16" s="24" customFormat="1" ht="27.75" x14ac:dyDescent="0.45">
      <c r="A5" s="53" t="s">
        <v>93</v>
      </c>
      <c r="B5" s="54"/>
      <c r="C5" s="54"/>
      <c r="D5" s="54"/>
      <c r="E5" s="54"/>
      <c r="F5" s="54"/>
      <c r="G5" s="54"/>
      <c r="H5" s="54"/>
      <c r="I5" s="54"/>
      <c r="J5" s="54"/>
      <c r="K5" s="54"/>
      <c r="L5" s="54"/>
      <c r="M5" s="54"/>
      <c r="N5" s="54"/>
      <c r="O5" s="54"/>
      <c r="P5" s="54"/>
    </row>
    <row r="6" spans="1:16" s="1" customFormat="1" ht="45" x14ac:dyDescent="0.25">
      <c r="A6" s="52"/>
      <c r="B6" s="52" t="s">
        <v>94</v>
      </c>
      <c r="C6" s="52" t="s">
        <v>95</v>
      </c>
      <c r="D6" s="52"/>
      <c r="E6" s="52"/>
      <c r="F6" s="52"/>
      <c r="G6" s="52"/>
      <c r="H6" s="52"/>
      <c r="I6" s="52"/>
      <c r="J6" s="52"/>
      <c r="K6" s="52"/>
      <c r="L6" s="52"/>
      <c r="M6" s="52"/>
      <c r="N6" s="52"/>
      <c r="O6" s="52"/>
      <c r="P6" s="52"/>
    </row>
    <row r="7" spans="1:16" x14ac:dyDescent="0.25">
      <c r="A7" s="52"/>
      <c r="B7" s="52">
        <v>1989</v>
      </c>
      <c r="C7" s="55">
        <v>100</v>
      </c>
      <c r="D7" s="51"/>
      <c r="E7" s="51"/>
      <c r="F7" s="51"/>
      <c r="G7" s="51"/>
      <c r="H7" s="51"/>
      <c r="I7" s="51"/>
      <c r="J7" s="51"/>
      <c r="K7" s="51"/>
      <c r="L7" s="51"/>
      <c r="M7" s="51"/>
      <c r="N7" s="51"/>
      <c r="O7" s="51"/>
      <c r="P7" s="51"/>
    </row>
    <row r="8" spans="1:16" x14ac:dyDescent="0.25">
      <c r="A8" s="52"/>
      <c r="B8" s="52">
        <v>1990</v>
      </c>
      <c r="C8" s="55">
        <v>102</v>
      </c>
      <c r="D8" s="51"/>
      <c r="E8" s="51"/>
      <c r="F8" s="51"/>
      <c r="G8" s="51"/>
      <c r="H8" s="51"/>
      <c r="I8" s="51"/>
      <c r="J8" s="51"/>
      <c r="K8" s="51"/>
      <c r="L8" s="51"/>
      <c r="M8" s="51"/>
      <c r="N8" s="51"/>
      <c r="O8" s="51"/>
      <c r="P8" s="51"/>
    </row>
    <row r="9" spans="1:16" x14ac:dyDescent="0.25">
      <c r="A9" s="52"/>
      <c r="B9" s="52">
        <v>1991</v>
      </c>
      <c r="C9" s="55">
        <v>99</v>
      </c>
      <c r="D9" s="51"/>
      <c r="E9" s="51"/>
      <c r="F9" s="51"/>
      <c r="G9" s="51"/>
      <c r="H9" s="51"/>
      <c r="I9" s="51"/>
      <c r="J9" s="51"/>
      <c r="K9" s="51"/>
      <c r="L9" s="51"/>
      <c r="M9" s="51"/>
      <c r="N9" s="51"/>
      <c r="O9" s="51"/>
      <c r="P9" s="51"/>
    </row>
    <row r="10" spans="1:16" x14ac:dyDescent="0.25">
      <c r="A10" s="52"/>
      <c r="B10" s="52">
        <v>1992</v>
      </c>
      <c r="C10" s="55">
        <v>100</v>
      </c>
      <c r="D10" s="51"/>
      <c r="E10" s="51"/>
      <c r="F10" s="51"/>
      <c r="G10" s="51"/>
      <c r="H10" s="51"/>
      <c r="I10" s="51"/>
      <c r="J10" s="51"/>
      <c r="K10" s="51"/>
      <c r="L10" s="51"/>
      <c r="M10" s="51"/>
      <c r="N10" s="51"/>
      <c r="O10" s="51"/>
      <c r="P10" s="51"/>
    </row>
    <row r="11" spans="1:16" x14ac:dyDescent="0.25">
      <c r="A11" s="52"/>
      <c r="B11" s="52">
        <v>1993</v>
      </c>
      <c r="C11" s="55">
        <v>102</v>
      </c>
      <c r="D11" s="51"/>
      <c r="E11" s="51"/>
      <c r="F11" s="51"/>
      <c r="G11" s="51"/>
      <c r="H11" s="51"/>
      <c r="I11" s="51"/>
      <c r="J11" s="51"/>
      <c r="K11" s="51"/>
      <c r="L11" s="51"/>
      <c r="M11" s="51"/>
      <c r="N11" s="51"/>
      <c r="O11" s="51"/>
      <c r="P11" s="51"/>
    </row>
    <row r="12" spans="1:16" x14ac:dyDescent="0.25">
      <c r="A12" s="52"/>
      <c r="B12" s="52">
        <v>1994</v>
      </c>
      <c r="C12" s="55">
        <v>103</v>
      </c>
      <c r="D12" s="51"/>
      <c r="E12" s="51"/>
      <c r="F12" s="51"/>
      <c r="G12" s="51"/>
      <c r="H12" s="51"/>
      <c r="I12" s="51"/>
      <c r="J12" s="51"/>
      <c r="K12" s="51"/>
      <c r="L12" s="51"/>
      <c r="M12" s="51"/>
      <c r="N12" s="51"/>
      <c r="O12" s="51"/>
      <c r="P12" s="51"/>
    </row>
    <row r="13" spans="1:16" x14ac:dyDescent="0.25">
      <c r="A13" s="52"/>
      <c r="B13" s="52">
        <v>1995</v>
      </c>
      <c r="C13" s="55">
        <v>104</v>
      </c>
      <c r="D13" s="51"/>
      <c r="E13" s="51"/>
      <c r="F13" s="51"/>
      <c r="G13" s="51"/>
      <c r="H13" s="51"/>
      <c r="I13" s="51"/>
      <c r="J13" s="51"/>
      <c r="K13" s="51"/>
      <c r="L13" s="51"/>
      <c r="M13" s="51"/>
      <c r="N13" s="51"/>
      <c r="O13" s="51"/>
      <c r="P13" s="51"/>
    </row>
    <row r="14" spans="1:16" x14ac:dyDescent="0.25">
      <c r="A14" s="52"/>
      <c r="B14" s="52">
        <v>1996</v>
      </c>
      <c r="C14" s="55">
        <v>107</v>
      </c>
      <c r="D14" s="51"/>
      <c r="E14" s="51"/>
      <c r="F14" s="51"/>
      <c r="G14" s="51"/>
      <c r="H14" s="51"/>
      <c r="I14" s="51"/>
      <c r="J14" s="51"/>
      <c r="K14" s="51"/>
      <c r="L14" s="51"/>
      <c r="M14" s="51"/>
      <c r="N14" s="51"/>
      <c r="O14" s="51"/>
      <c r="P14" s="51"/>
    </row>
    <row r="15" spans="1:16" x14ac:dyDescent="0.25">
      <c r="A15" s="52"/>
      <c r="B15" s="52">
        <v>1997</v>
      </c>
      <c r="C15" s="55">
        <v>105</v>
      </c>
      <c r="D15" s="51"/>
      <c r="E15" s="51"/>
      <c r="F15" s="51"/>
      <c r="G15" s="51"/>
      <c r="H15" s="51"/>
      <c r="I15" s="51"/>
      <c r="J15" s="51"/>
      <c r="K15" s="51"/>
      <c r="L15" s="51"/>
      <c r="M15" s="51"/>
      <c r="N15" s="51"/>
      <c r="O15" s="51"/>
      <c r="P15" s="51"/>
    </row>
    <row r="16" spans="1:16" x14ac:dyDescent="0.25">
      <c r="A16" s="52"/>
      <c r="B16" s="52">
        <v>1998</v>
      </c>
      <c r="C16" s="55">
        <v>103</v>
      </c>
      <c r="D16" s="51"/>
      <c r="E16" s="51"/>
      <c r="F16" s="51"/>
      <c r="G16" s="51"/>
      <c r="H16" s="51"/>
      <c r="I16" s="51"/>
      <c r="J16" s="51"/>
      <c r="K16" s="51"/>
      <c r="L16" s="51"/>
      <c r="M16" s="51"/>
      <c r="N16" s="51"/>
      <c r="O16" s="51"/>
      <c r="P16" s="51"/>
    </row>
    <row r="17" spans="1:16" x14ac:dyDescent="0.25">
      <c r="A17" s="52"/>
      <c r="B17" s="52">
        <v>1999</v>
      </c>
      <c r="C17" s="55">
        <v>100</v>
      </c>
      <c r="D17" s="51"/>
      <c r="E17" s="51"/>
      <c r="F17" s="51"/>
      <c r="G17" s="51"/>
      <c r="H17" s="51"/>
      <c r="I17" s="51"/>
      <c r="J17" s="51"/>
      <c r="K17" s="51"/>
      <c r="L17" s="51"/>
      <c r="M17" s="51"/>
      <c r="N17" s="51"/>
      <c r="O17" s="51"/>
      <c r="P17" s="51"/>
    </row>
    <row r="18" spans="1:16" x14ac:dyDescent="0.25">
      <c r="A18" s="52"/>
      <c r="B18" s="52">
        <v>2000</v>
      </c>
      <c r="C18" s="55">
        <v>96</v>
      </c>
      <c r="D18" s="51"/>
      <c r="E18" s="51"/>
      <c r="F18" s="51"/>
      <c r="G18" s="51"/>
      <c r="H18" s="51"/>
      <c r="I18" s="51"/>
      <c r="J18" s="51"/>
      <c r="K18" s="51"/>
      <c r="L18" s="51"/>
      <c r="M18" s="51"/>
      <c r="N18" s="51"/>
      <c r="O18" s="51"/>
      <c r="P18" s="51"/>
    </row>
    <row r="19" spans="1:16" x14ac:dyDescent="0.25">
      <c r="A19" s="52"/>
      <c r="B19" s="52">
        <v>2001</v>
      </c>
      <c r="C19" s="55">
        <v>92</v>
      </c>
      <c r="D19" s="51"/>
      <c r="E19" s="51"/>
      <c r="F19" s="51"/>
      <c r="G19" s="51"/>
      <c r="H19" s="51"/>
      <c r="I19" s="51"/>
      <c r="J19" s="51"/>
      <c r="K19" s="51"/>
      <c r="L19" s="51"/>
      <c r="M19" s="51"/>
      <c r="N19" s="51"/>
      <c r="O19" s="51"/>
      <c r="P19" s="51"/>
    </row>
    <row r="20" spans="1:16" x14ac:dyDescent="0.25">
      <c r="A20" s="52"/>
      <c r="B20" s="52">
        <v>2002</v>
      </c>
      <c r="C20" s="55">
        <v>99</v>
      </c>
      <c r="D20" s="51"/>
      <c r="E20" s="51"/>
      <c r="F20" s="51"/>
      <c r="G20" s="51"/>
      <c r="H20" s="51"/>
      <c r="I20" s="51"/>
      <c r="J20" s="51"/>
      <c r="K20" s="51"/>
      <c r="L20" s="51"/>
      <c r="M20" s="51"/>
      <c r="N20" s="51"/>
      <c r="O20" s="51"/>
      <c r="P20" s="51"/>
    </row>
    <row r="21" spans="1:16" x14ac:dyDescent="0.25">
      <c r="A21" s="52"/>
      <c r="B21" s="52">
        <v>2003</v>
      </c>
      <c r="C21" s="55">
        <v>102</v>
      </c>
      <c r="D21" s="51"/>
      <c r="E21" s="51"/>
      <c r="F21" s="51"/>
      <c r="G21" s="51"/>
      <c r="H21" s="51"/>
      <c r="I21" s="51"/>
      <c r="J21" s="51"/>
      <c r="K21" s="51"/>
      <c r="L21" s="51"/>
      <c r="M21" s="51"/>
      <c r="N21" s="51"/>
      <c r="O21" s="51"/>
      <c r="P21" s="51"/>
    </row>
    <row r="22" spans="1:16" x14ac:dyDescent="0.25">
      <c r="A22" s="52"/>
      <c r="B22" s="52">
        <v>2004</v>
      </c>
      <c r="C22" s="55">
        <v>101</v>
      </c>
      <c r="D22" s="51"/>
      <c r="E22" s="51"/>
      <c r="F22" s="51"/>
      <c r="G22" s="51"/>
      <c r="H22" s="51"/>
      <c r="I22" s="51"/>
      <c r="J22" s="51"/>
      <c r="K22" s="51"/>
      <c r="L22" s="51"/>
      <c r="M22" s="51"/>
      <c r="N22" s="51"/>
      <c r="O22" s="51"/>
      <c r="P22" s="51"/>
    </row>
    <row r="23" spans="1:16" x14ac:dyDescent="0.25">
      <c r="A23" s="52"/>
      <c r="B23" s="52">
        <v>2005</v>
      </c>
      <c r="C23" s="55">
        <v>102</v>
      </c>
      <c r="D23" s="51"/>
      <c r="E23" s="51"/>
      <c r="F23" s="51"/>
      <c r="G23" s="51"/>
      <c r="H23" s="51"/>
      <c r="I23" s="51"/>
      <c r="J23" s="51"/>
      <c r="K23" s="51"/>
      <c r="L23" s="51"/>
      <c r="M23" s="51"/>
      <c r="N23" s="51"/>
      <c r="O23" s="51"/>
      <c r="P23" s="51"/>
    </row>
    <row r="24" spans="1:16" x14ac:dyDescent="0.25">
      <c r="A24" s="52"/>
      <c r="B24" s="52">
        <v>2006</v>
      </c>
      <c r="C24" s="55">
        <v>104</v>
      </c>
      <c r="D24" s="51"/>
      <c r="E24" s="51"/>
      <c r="F24" s="51"/>
      <c r="G24" s="51"/>
      <c r="H24" s="51"/>
      <c r="I24" s="51"/>
      <c r="J24" s="51"/>
      <c r="K24" s="51"/>
      <c r="L24" s="51"/>
      <c r="M24" s="51"/>
      <c r="N24" s="51"/>
      <c r="O24" s="51"/>
      <c r="P24" s="51"/>
    </row>
    <row r="25" spans="1:16" x14ac:dyDescent="0.25">
      <c r="A25" s="52"/>
      <c r="B25" s="52">
        <v>2007</v>
      </c>
      <c r="C25" s="55">
        <v>106</v>
      </c>
      <c r="D25" s="51"/>
      <c r="E25" s="51"/>
      <c r="F25" s="51"/>
      <c r="G25" s="51"/>
      <c r="H25" s="51"/>
      <c r="I25" s="51"/>
      <c r="J25" s="51"/>
      <c r="K25" s="51"/>
      <c r="L25" s="51"/>
      <c r="M25" s="51"/>
      <c r="N25" s="51"/>
      <c r="O25" s="51"/>
      <c r="P25" s="51"/>
    </row>
    <row r="26" spans="1:16" x14ac:dyDescent="0.25">
      <c r="A26" s="52"/>
      <c r="B26" s="52">
        <v>2008</v>
      </c>
      <c r="C26" s="55">
        <v>108</v>
      </c>
      <c r="D26" s="51"/>
      <c r="E26" s="51"/>
      <c r="F26" s="51"/>
      <c r="G26" s="51"/>
      <c r="H26" s="51"/>
      <c r="I26" s="51"/>
      <c r="J26" s="51"/>
      <c r="K26" s="51"/>
      <c r="L26" s="51"/>
      <c r="M26" s="51"/>
      <c r="N26" s="51"/>
      <c r="O26" s="51"/>
      <c r="P26" s="51"/>
    </row>
    <row r="27" spans="1:16" x14ac:dyDescent="0.25">
      <c r="A27" s="52"/>
      <c r="B27" s="52">
        <v>2009</v>
      </c>
      <c r="C27" s="55">
        <v>117</v>
      </c>
      <c r="D27" s="51"/>
      <c r="E27" s="51"/>
      <c r="F27" s="51"/>
      <c r="G27" s="51"/>
      <c r="H27" s="51"/>
      <c r="I27" s="51"/>
      <c r="J27" s="51"/>
      <c r="K27" s="51"/>
      <c r="L27" s="51"/>
      <c r="M27" s="51"/>
      <c r="N27" s="51"/>
      <c r="O27" s="51"/>
      <c r="P27" s="51"/>
    </row>
    <row r="28" spans="1:16" x14ac:dyDescent="0.25">
      <c r="A28" s="52"/>
      <c r="B28" s="52">
        <v>2010</v>
      </c>
      <c r="C28" s="55">
        <v>119</v>
      </c>
      <c r="D28" s="51"/>
      <c r="E28" s="51"/>
      <c r="F28" s="51"/>
      <c r="G28" s="51"/>
      <c r="H28" s="51"/>
      <c r="I28" s="51"/>
      <c r="J28" s="51"/>
      <c r="K28" s="51"/>
      <c r="L28" s="51"/>
      <c r="M28" s="51"/>
      <c r="N28" s="51"/>
      <c r="O28" s="51"/>
      <c r="P28" s="51"/>
    </row>
    <row r="29" spans="1:16" x14ac:dyDescent="0.25">
      <c r="A29" s="52"/>
      <c r="B29" s="52">
        <v>2011</v>
      </c>
      <c r="C29" s="55">
        <v>127</v>
      </c>
      <c r="D29" s="51"/>
      <c r="E29" s="51"/>
      <c r="F29" s="51"/>
      <c r="G29" s="51"/>
      <c r="H29" s="51"/>
      <c r="I29" s="51"/>
      <c r="J29" s="51"/>
      <c r="K29" s="51"/>
      <c r="L29" s="51"/>
      <c r="M29" s="51"/>
      <c r="N29" s="51"/>
      <c r="O29" s="51"/>
      <c r="P29" s="51"/>
    </row>
    <row r="30" spans="1:16" x14ac:dyDescent="0.25">
      <c r="A30" s="52"/>
      <c r="B30" s="52">
        <v>2012</v>
      </c>
      <c r="C30" s="55">
        <v>123</v>
      </c>
      <c r="D30" s="51"/>
      <c r="E30" s="51"/>
      <c r="F30" s="51"/>
      <c r="G30" s="51"/>
      <c r="H30" s="51"/>
      <c r="I30" s="51"/>
      <c r="J30" s="51"/>
      <c r="K30" s="51"/>
      <c r="L30" s="51"/>
      <c r="M30" s="51"/>
      <c r="N30" s="51"/>
      <c r="O30" s="51"/>
      <c r="P30" s="51"/>
    </row>
    <row r="31" spans="1:16" x14ac:dyDescent="0.25">
      <c r="A31" s="52"/>
      <c r="B31" s="52">
        <v>2013</v>
      </c>
      <c r="C31" s="55">
        <v>132</v>
      </c>
      <c r="D31" s="51"/>
      <c r="E31" s="51"/>
      <c r="F31" s="51"/>
      <c r="G31" s="51"/>
      <c r="H31" s="51"/>
      <c r="I31" s="51"/>
      <c r="J31" s="51"/>
      <c r="K31" s="51"/>
      <c r="L31" s="51"/>
      <c r="M31" s="51"/>
      <c r="N31" s="51"/>
      <c r="O31" s="51"/>
      <c r="P31" s="51"/>
    </row>
    <row r="32" spans="1:16" x14ac:dyDescent="0.25">
      <c r="A32" s="52"/>
      <c r="B32" s="52">
        <v>2014</v>
      </c>
      <c r="C32" s="55">
        <v>136</v>
      </c>
      <c r="D32" s="51"/>
      <c r="E32" s="51"/>
      <c r="F32" s="51"/>
      <c r="G32" s="51"/>
      <c r="H32" s="51"/>
      <c r="I32" s="51"/>
      <c r="J32" s="51"/>
      <c r="K32" s="51"/>
      <c r="L32" s="51"/>
      <c r="M32" s="51"/>
      <c r="N32" s="51"/>
      <c r="O32" s="51"/>
      <c r="P32" s="51"/>
    </row>
    <row r="33" spans="1:17" x14ac:dyDescent="0.25">
      <c r="A33" s="52"/>
      <c r="B33" s="52">
        <v>2015</v>
      </c>
      <c r="C33" s="55">
        <v>139</v>
      </c>
      <c r="D33" s="51"/>
      <c r="E33" s="51"/>
      <c r="F33" s="51"/>
      <c r="G33" s="51"/>
      <c r="H33" s="51"/>
      <c r="I33" s="51"/>
      <c r="J33" s="51"/>
      <c r="K33" s="51"/>
      <c r="L33" s="51"/>
      <c r="M33" s="51"/>
      <c r="N33" s="51"/>
      <c r="O33" s="51"/>
      <c r="P33" s="51"/>
    </row>
    <row r="34" spans="1:17" x14ac:dyDescent="0.25">
      <c r="A34" s="52"/>
      <c r="B34" s="52">
        <v>2016</v>
      </c>
      <c r="C34" s="55">
        <v>144</v>
      </c>
      <c r="D34" s="51"/>
      <c r="E34" s="51"/>
      <c r="F34" s="51"/>
      <c r="G34" s="51"/>
      <c r="H34" s="51"/>
      <c r="I34" s="51"/>
      <c r="J34" s="51"/>
      <c r="K34" s="51"/>
      <c r="L34" s="51"/>
      <c r="M34" s="51"/>
      <c r="N34" s="51"/>
      <c r="O34" s="51"/>
      <c r="P34" s="51"/>
    </row>
    <row r="35" spans="1:17" x14ac:dyDescent="0.25">
      <c r="A35" s="52"/>
      <c r="B35" s="52">
        <v>2017</v>
      </c>
      <c r="C35" s="55">
        <v>155</v>
      </c>
      <c r="D35" s="51"/>
      <c r="E35" s="51"/>
      <c r="F35" s="51"/>
      <c r="G35" s="51"/>
      <c r="H35" s="51"/>
      <c r="I35" s="51"/>
      <c r="J35" s="51"/>
      <c r="K35" s="51"/>
      <c r="L35" s="51"/>
      <c r="M35" s="51"/>
      <c r="N35" s="51"/>
      <c r="O35" s="51"/>
      <c r="P35" s="51"/>
    </row>
    <row r="36" spans="1:17" x14ac:dyDescent="0.25">
      <c r="A36" s="52"/>
      <c r="B36" s="52">
        <v>2018</v>
      </c>
      <c r="C36" s="55">
        <v>149</v>
      </c>
      <c r="D36" s="51"/>
      <c r="E36" s="51"/>
      <c r="F36" s="51"/>
      <c r="G36" s="51"/>
      <c r="H36" s="51"/>
      <c r="I36" s="51"/>
      <c r="J36" s="51"/>
      <c r="K36" s="51"/>
      <c r="L36" s="51"/>
      <c r="M36" s="51"/>
      <c r="N36" s="51"/>
      <c r="O36" s="51"/>
      <c r="P36" s="51"/>
    </row>
    <row r="37" spans="1:17" x14ac:dyDescent="0.25">
      <c r="A37" s="51"/>
      <c r="B37" s="52">
        <v>2019</v>
      </c>
      <c r="C37" s="55">
        <v>156</v>
      </c>
      <c r="D37" s="51"/>
      <c r="E37" s="51"/>
      <c r="F37" s="51"/>
      <c r="G37" s="51"/>
      <c r="H37" s="51"/>
      <c r="I37" s="51"/>
      <c r="J37" s="51"/>
      <c r="K37" s="51"/>
      <c r="L37" s="51"/>
      <c r="M37" s="51"/>
      <c r="N37" s="51"/>
      <c r="O37" s="51"/>
      <c r="P37" s="51"/>
    </row>
    <row r="38" spans="1:17" x14ac:dyDescent="0.25">
      <c r="A38" s="51"/>
      <c r="B38" s="233">
        <v>2020</v>
      </c>
      <c r="C38" s="117">
        <v>62</v>
      </c>
      <c r="D38" s="51"/>
      <c r="E38" s="51"/>
      <c r="F38" s="51"/>
      <c r="G38" s="51"/>
      <c r="H38" s="51"/>
      <c r="I38" s="51"/>
      <c r="J38" s="51"/>
      <c r="K38" s="51"/>
      <c r="L38" s="51"/>
      <c r="M38" s="51"/>
      <c r="N38" s="51"/>
      <c r="O38" s="51"/>
      <c r="P38" s="51"/>
    </row>
    <row r="39" spans="1:17" s="6" customFormat="1" x14ac:dyDescent="0.25">
      <c r="A39" s="19"/>
      <c r="B39" s="234" t="s">
        <v>788</v>
      </c>
      <c r="C39" s="166">
        <v>30200000</v>
      </c>
    </row>
    <row r="40" spans="1:17" s="6" customFormat="1" x14ac:dyDescent="0.25">
      <c r="A40" s="19"/>
      <c r="B40" s="234" t="s">
        <v>787</v>
      </c>
      <c r="C40" s="158">
        <f>(C38-C37)/C37</f>
        <v>-0.60256410256410253</v>
      </c>
    </row>
    <row r="41" spans="1:17" x14ac:dyDescent="0.25">
      <c r="A41" s="52"/>
      <c r="B41" s="51" t="s">
        <v>96</v>
      </c>
      <c r="C41" s="51"/>
      <c r="D41" s="51"/>
      <c r="E41" s="51"/>
      <c r="F41" s="51"/>
      <c r="G41" s="51"/>
      <c r="H41" s="51"/>
      <c r="I41" s="51"/>
      <c r="J41" s="51"/>
      <c r="K41" s="51"/>
      <c r="L41" s="51"/>
      <c r="M41" s="51"/>
      <c r="N41" s="51"/>
      <c r="O41" s="51"/>
      <c r="P41" s="51"/>
    </row>
    <row r="42" spans="1:17" x14ac:dyDescent="0.25">
      <c r="A42" s="52"/>
      <c r="B42" s="51"/>
      <c r="C42" s="51"/>
      <c r="D42" s="51"/>
      <c r="E42" s="51"/>
      <c r="F42" s="51"/>
      <c r="G42" s="51"/>
      <c r="H42" s="51"/>
      <c r="I42" s="51"/>
      <c r="J42" s="51"/>
      <c r="K42" s="51"/>
      <c r="L42" s="51"/>
      <c r="M42" s="51"/>
      <c r="N42" s="51"/>
      <c r="O42" s="51"/>
      <c r="P42" s="51"/>
    </row>
    <row r="43" spans="1:17" s="35" customFormat="1" ht="4.9000000000000004" customHeight="1" x14ac:dyDescent="0.25">
      <c r="A43" s="56"/>
      <c r="B43" s="57"/>
      <c r="C43" s="57"/>
      <c r="D43" s="57"/>
      <c r="E43" s="57"/>
      <c r="F43" s="57"/>
      <c r="G43" s="57"/>
      <c r="H43" s="57"/>
      <c r="I43" s="57"/>
      <c r="J43" s="57"/>
      <c r="K43" s="57"/>
      <c r="L43" s="57"/>
      <c r="M43" s="57"/>
      <c r="N43" s="57"/>
      <c r="O43" s="57"/>
      <c r="P43" s="57"/>
    </row>
    <row r="44" spans="1:17" x14ac:dyDescent="0.25">
      <c r="A44" s="52"/>
      <c r="B44" s="51"/>
      <c r="C44" s="51"/>
      <c r="D44" s="51"/>
      <c r="E44" s="51"/>
      <c r="F44" s="51"/>
      <c r="G44" s="51"/>
      <c r="H44" s="51"/>
      <c r="I44" s="51"/>
      <c r="J44" s="51"/>
      <c r="K44" s="51"/>
      <c r="L44" s="51"/>
      <c r="M44" s="51"/>
      <c r="N44" s="51"/>
      <c r="O44" s="51"/>
      <c r="P44" s="51"/>
    </row>
    <row r="45" spans="1:17" s="24" customFormat="1" ht="27.75" x14ac:dyDescent="0.45">
      <c r="A45" s="58" t="s">
        <v>97</v>
      </c>
      <c r="B45" s="54"/>
      <c r="C45" s="54"/>
      <c r="D45" s="54"/>
      <c r="E45" s="54"/>
      <c r="F45" s="54"/>
      <c r="G45" s="54"/>
      <c r="H45" s="54"/>
      <c r="I45" s="54"/>
      <c r="J45" s="54"/>
      <c r="K45" s="54"/>
      <c r="L45" s="54"/>
      <c r="M45" s="54"/>
      <c r="N45" s="54"/>
      <c r="O45" s="54"/>
      <c r="P45" s="54"/>
    </row>
    <row r="46" spans="1:17" s="24" customFormat="1" ht="27.75" x14ac:dyDescent="0.45">
      <c r="A46" s="236" t="s">
        <v>789</v>
      </c>
      <c r="B46" s="54"/>
      <c r="C46" s="54"/>
      <c r="D46" s="54"/>
      <c r="E46" s="54"/>
      <c r="F46" s="54"/>
      <c r="G46" s="54"/>
      <c r="H46" s="54"/>
      <c r="I46" s="54"/>
      <c r="J46" s="54"/>
      <c r="K46" s="54"/>
      <c r="L46" s="54"/>
      <c r="M46" s="54"/>
      <c r="N46" s="54"/>
      <c r="O46" s="54"/>
      <c r="P46" s="54"/>
    </row>
    <row r="47" spans="1:17" s="1" customFormat="1" ht="45" x14ac:dyDescent="0.25">
      <c r="A47" s="52" t="s">
        <v>98</v>
      </c>
      <c r="B47" s="52" t="s">
        <v>99</v>
      </c>
      <c r="C47" s="52" t="s">
        <v>100</v>
      </c>
      <c r="D47" s="52" t="s">
        <v>101</v>
      </c>
      <c r="E47" s="52" t="s">
        <v>102</v>
      </c>
      <c r="F47" s="52" t="s">
        <v>103</v>
      </c>
      <c r="G47" s="52" t="s">
        <v>104</v>
      </c>
      <c r="H47" s="52" t="s">
        <v>105</v>
      </c>
      <c r="I47" s="52" t="s">
        <v>106</v>
      </c>
      <c r="J47" s="52" t="s">
        <v>107</v>
      </c>
      <c r="K47" s="52" t="s">
        <v>108</v>
      </c>
      <c r="L47" s="52" t="s">
        <v>109</v>
      </c>
      <c r="M47" s="52" t="s">
        <v>110</v>
      </c>
      <c r="N47" s="52" t="s">
        <v>111</v>
      </c>
      <c r="O47" s="52" t="s">
        <v>112</v>
      </c>
      <c r="P47" s="52" t="s">
        <v>113</v>
      </c>
      <c r="Q47" s="233" t="s">
        <v>234</v>
      </c>
    </row>
    <row r="48" spans="1:17" x14ac:dyDescent="0.25">
      <c r="A48" s="52" t="s">
        <v>114</v>
      </c>
      <c r="B48" s="59">
        <v>0.69900000000000007</v>
      </c>
      <c r="C48" s="59">
        <v>0.69299999999999995</v>
      </c>
      <c r="D48" s="59">
        <v>0.71099999999999997</v>
      </c>
      <c r="E48" s="59">
        <v>0.68500000000000005</v>
      </c>
      <c r="F48" s="59">
        <v>0.70400000000000007</v>
      </c>
      <c r="G48" s="59">
        <v>0.70700000000000007</v>
      </c>
      <c r="H48" s="59">
        <v>0.74299999999999999</v>
      </c>
      <c r="I48" s="59">
        <v>0.72699999999999998</v>
      </c>
      <c r="J48" s="59">
        <v>0.72499999999999998</v>
      </c>
      <c r="K48" s="59">
        <v>0.72599999999999998</v>
      </c>
      <c r="L48" s="59">
        <v>0.73199999999999998</v>
      </c>
      <c r="M48" s="59">
        <v>0.74199323761948599</v>
      </c>
      <c r="N48" s="59">
        <v>0.72799999999999998</v>
      </c>
      <c r="O48" s="59">
        <v>0.72399999999999998</v>
      </c>
      <c r="P48" s="59">
        <v>0.74399999999999999</v>
      </c>
      <c r="Q48" s="235" t="s">
        <v>210</v>
      </c>
    </row>
    <row r="49" spans="1:17" ht="30" x14ac:dyDescent="0.25">
      <c r="A49" s="52" t="s">
        <v>115</v>
      </c>
      <c r="B49" s="59">
        <v>0.57100000000000006</v>
      </c>
      <c r="C49" s="59">
        <v>0.57299999999999995</v>
      </c>
      <c r="D49" s="59">
        <v>0.59399999999999997</v>
      </c>
      <c r="E49" s="59">
        <v>0.56700000000000006</v>
      </c>
      <c r="F49" s="59">
        <v>0.57299999999999995</v>
      </c>
      <c r="G49" s="59">
        <v>0.58499999999999996</v>
      </c>
      <c r="H49" s="59">
        <v>0.63200000000000001</v>
      </c>
      <c r="I49" s="59">
        <v>0.623</v>
      </c>
      <c r="J49" s="59">
        <v>0.59399999999999997</v>
      </c>
      <c r="K49" s="59">
        <v>0.63400000000000001</v>
      </c>
      <c r="L49" s="59">
        <v>0.61</v>
      </c>
      <c r="M49" s="59">
        <v>0.61699999999999999</v>
      </c>
      <c r="N49" s="59">
        <v>0.61</v>
      </c>
      <c r="O49" s="59">
        <v>0.61099999999999999</v>
      </c>
      <c r="P49" s="59">
        <v>0.61199999999999999</v>
      </c>
      <c r="Q49" s="235" t="s">
        <v>210</v>
      </c>
    </row>
    <row r="50" spans="1:17" x14ac:dyDescent="0.25">
      <c r="A50" s="52" t="s">
        <v>116</v>
      </c>
      <c r="B50" s="59">
        <v>0.50700000000000001</v>
      </c>
      <c r="C50" s="59">
        <v>0.48299999999999998</v>
      </c>
      <c r="D50" s="59">
        <v>0.54100000000000004</v>
      </c>
      <c r="E50" s="59">
        <v>0.502</v>
      </c>
      <c r="F50" s="59">
        <v>0.505</v>
      </c>
      <c r="G50" s="59">
        <v>0.54299999999999993</v>
      </c>
      <c r="H50" s="59">
        <v>0.61399999999999999</v>
      </c>
      <c r="I50" s="59">
        <v>0.57200000000000006</v>
      </c>
      <c r="J50" s="59">
        <v>0.59799999999999998</v>
      </c>
      <c r="K50" s="59">
        <v>0.56299999999999994</v>
      </c>
      <c r="L50" s="59">
        <v>0.57299999999999995</v>
      </c>
      <c r="M50" s="59">
        <v>0.58099999999999996</v>
      </c>
      <c r="N50" s="59">
        <v>0.54200000000000004</v>
      </c>
      <c r="O50" s="59">
        <v>0.55200000000000005</v>
      </c>
      <c r="P50" s="59">
        <v>0.57099999999999995</v>
      </c>
      <c r="Q50" s="235" t="s">
        <v>210</v>
      </c>
    </row>
    <row r="51" spans="1:17" ht="30" x14ac:dyDescent="0.25">
      <c r="A51" s="52" t="s">
        <v>117</v>
      </c>
      <c r="B51" s="59">
        <v>0.63900000000000001</v>
      </c>
      <c r="C51" s="59">
        <v>0.64400000000000002</v>
      </c>
      <c r="D51" s="59">
        <v>0.65400000000000003</v>
      </c>
      <c r="E51" s="59">
        <v>0.61899999999999999</v>
      </c>
      <c r="F51" s="59">
        <v>0.622</v>
      </c>
      <c r="G51" s="59">
        <v>0.65599999999999992</v>
      </c>
      <c r="H51" s="59">
        <v>0.67</v>
      </c>
      <c r="I51" s="59">
        <v>0.69400000000000006</v>
      </c>
      <c r="J51" s="59">
        <v>0.67</v>
      </c>
      <c r="K51" s="59">
        <v>0.67700000000000005</v>
      </c>
      <c r="L51" s="59">
        <v>0.68</v>
      </c>
      <c r="M51" s="59">
        <v>0.7</v>
      </c>
      <c r="N51" s="59">
        <v>0.68500000000000005</v>
      </c>
      <c r="O51" s="59">
        <v>0.71599999999999997</v>
      </c>
      <c r="P51" s="59">
        <v>0.70799999999999996</v>
      </c>
      <c r="Q51" s="235" t="s">
        <v>210</v>
      </c>
    </row>
    <row r="52" spans="1:17" s="1" customFormat="1" ht="45" x14ac:dyDescent="0.25">
      <c r="A52" s="52" t="s">
        <v>118</v>
      </c>
      <c r="B52" s="52" t="s">
        <v>99</v>
      </c>
      <c r="C52" s="52" t="s">
        <v>100</v>
      </c>
      <c r="D52" s="52" t="s">
        <v>101</v>
      </c>
      <c r="E52" s="52" t="s">
        <v>102</v>
      </c>
      <c r="F52" s="52" t="s">
        <v>103</v>
      </c>
      <c r="G52" s="52" t="s">
        <v>104</v>
      </c>
      <c r="H52" s="52" t="s">
        <v>105</v>
      </c>
      <c r="I52" s="52" t="s">
        <v>106</v>
      </c>
      <c r="J52" s="52" t="s">
        <v>107</v>
      </c>
      <c r="K52" s="52" t="s">
        <v>108</v>
      </c>
      <c r="L52" s="52" t="s">
        <v>109</v>
      </c>
      <c r="M52" s="52" t="s">
        <v>110</v>
      </c>
      <c r="N52" s="52" t="s">
        <v>111</v>
      </c>
      <c r="O52" s="52" t="s">
        <v>112</v>
      </c>
      <c r="P52" s="52" t="s">
        <v>113</v>
      </c>
      <c r="Q52" s="233" t="s">
        <v>234</v>
      </c>
    </row>
    <row r="53" spans="1:17" x14ac:dyDescent="0.25">
      <c r="A53" s="52" t="s">
        <v>119</v>
      </c>
      <c r="B53" s="60"/>
      <c r="C53" s="59">
        <v>0.72</v>
      </c>
      <c r="D53" s="59">
        <v>0.73199999999999998</v>
      </c>
      <c r="E53" s="59">
        <v>0.65099999999999991</v>
      </c>
      <c r="F53" s="59">
        <v>0.71</v>
      </c>
      <c r="G53" s="59">
        <v>0.69299999999999995</v>
      </c>
      <c r="H53" s="59">
        <v>0.72799999999999998</v>
      </c>
      <c r="I53" s="59">
        <v>0.71900000000000008</v>
      </c>
      <c r="J53" s="59">
        <v>0.66900000000000004</v>
      </c>
      <c r="K53" s="59">
        <v>0.69200000000000006</v>
      </c>
      <c r="L53" s="59">
        <v>0.69499999999999995</v>
      </c>
      <c r="M53" s="59">
        <v>0.70399999999999996</v>
      </c>
      <c r="N53" s="59">
        <v>0.68200000000000005</v>
      </c>
      <c r="O53" s="59">
        <v>0.67200000000000004</v>
      </c>
      <c r="P53" s="59">
        <v>0.67500000000000004</v>
      </c>
      <c r="Q53" s="235" t="s">
        <v>210</v>
      </c>
    </row>
    <row r="54" spans="1:17" x14ac:dyDescent="0.25">
      <c r="A54" s="52" t="s">
        <v>120</v>
      </c>
      <c r="B54" s="60"/>
      <c r="C54" s="60"/>
      <c r="D54" s="60"/>
      <c r="E54" s="59">
        <v>0.69099999999999995</v>
      </c>
      <c r="F54" s="59">
        <v>0.75599999999999989</v>
      </c>
      <c r="G54" s="59">
        <v>0.71599999999999997</v>
      </c>
      <c r="H54" s="59">
        <v>0.72299999999999998</v>
      </c>
      <c r="I54" s="59">
        <v>0.72499999999999998</v>
      </c>
      <c r="J54" s="59">
        <v>0.68500000000000005</v>
      </c>
      <c r="K54" s="59">
        <v>0.68900000000000006</v>
      </c>
      <c r="L54" s="59">
        <v>0.70099999999999996</v>
      </c>
      <c r="M54" s="59">
        <v>0.68200000000000005</v>
      </c>
      <c r="N54" s="59">
        <v>0.67600000000000005</v>
      </c>
      <c r="O54" s="59">
        <v>0.69199999999999995</v>
      </c>
      <c r="P54" s="59">
        <v>0.66400000000000003</v>
      </c>
      <c r="Q54" s="235" t="s">
        <v>210</v>
      </c>
    </row>
    <row r="55" spans="1:17" x14ac:dyDescent="0.25">
      <c r="A55" s="52" t="s">
        <v>121</v>
      </c>
      <c r="B55" s="60"/>
      <c r="C55" s="60"/>
      <c r="D55" s="60"/>
      <c r="E55" s="59">
        <v>0.71400000000000008</v>
      </c>
      <c r="F55" s="59">
        <v>0.79400000000000004</v>
      </c>
      <c r="G55" s="59">
        <v>0.72599999999999998</v>
      </c>
      <c r="H55" s="59">
        <v>0.71900000000000008</v>
      </c>
      <c r="I55" s="59">
        <v>0.72900000000000009</v>
      </c>
      <c r="J55" s="59">
        <v>0.69799999999999995</v>
      </c>
      <c r="K55" s="59">
        <v>0.68700000000000006</v>
      </c>
      <c r="L55" s="59">
        <v>0.70599999999999996</v>
      </c>
      <c r="M55" s="59">
        <v>0.66600000000000004</v>
      </c>
      <c r="N55" s="59">
        <v>0.67100000000000004</v>
      </c>
      <c r="O55" s="59">
        <v>0.70499999999999996</v>
      </c>
      <c r="P55" s="59">
        <v>0.66300000000000003</v>
      </c>
      <c r="Q55" s="235" t="s">
        <v>210</v>
      </c>
    </row>
    <row r="56" spans="1:17" x14ac:dyDescent="0.25">
      <c r="A56" s="52" t="s">
        <v>122</v>
      </c>
      <c r="B56" s="51"/>
      <c r="C56" s="51"/>
      <c r="D56" s="51"/>
      <c r="E56" s="51"/>
      <c r="F56" s="51"/>
      <c r="G56" s="51"/>
      <c r="H56" s="51"/>
      <c r="I56" s="51"/>
      <c r="J56" s="51"/>
      <c r="K56" s="51"/>
      <c r="L56" s="51"/>
      <c r="M56" s="51"/>
      <c r="N56" s="51"/>
      <c r="O56" s="51"/>
      <c r="P56" s="51"/>
    </row>
    <row r="57" spans="1:17" x14ac:dyDescent="0.25">
      <c r="A57" s="52"/>
      <c r="B57" s="51"/>
      <c r="C57" s="51"/>
      <c r="D57" s="51"/>
      <c r="E57" s="51"/>
      <c r="F57" s="51"/>
      <c r="G57" s="51"/>
      <c r="H57" s="51"/>
      <c r="I57" s="51"/>
      <c r="J57" s="51"/>
      <c r="K57" s="51"/>
      <c r="L57" s="51"/>
      <c r="M57" s="51"/>
      <c r="N57" s="51"/>
      <c r="O57" s="51"/>
      <c r="P57" s="51"/>
    </row>
    <row r="58" spans="1:17" x14ac:dyDescent="0.25">
      <c r="A58" s="52"/>
      <c r="B58" s="51"/>
      <c r="C58" s="51"/>
      <c r="D58" s="51"/>
      <c r="E58" s="51"/>
      <c r="F58" s="51"/>
      <c r="G58" s="51"/>
      <c r="H58" s="51"/>
      <c r="I58" s="51"/>
      <c r="J58" s="51"/>
      <c r="K58" s="51"/>
      <c r="L58" s="51"/>
      <c r="M58" s="51"/>
      <c r="N58" s="51"/>
      <c r="O58" s="51"/>
      <c r="P58" s="51"/>
    </row>
    <row r="59" spans="1:17" s="35" customFormat="1" ht="4.9000000000000004" customHeight="1" x14ac:dyDescent="0.25">
      <c r="A59" s="56"/>
      <c r="B59" s="57"/>
      <c r="C59" s="57"/>
      <c r="D59" s="57"/>
      <c r="E59" s="57"/>
      <c r="F59" s="57"/>
      <c r="G59" s="57"/>
      <c r="H59" s="57"/>
      <c r="I59" s="57"/>
      <c r="J59" s="57"/>
      <c r="K59" s="57"/>
      <c r="L59" s="57"/>
      <c r="M59" s="57"/>
      <c r="N59" s="57"/>
      <c r="O59" s="57"/>
      <c r="P59" s="57"/>
    </row>
    <row r="60" spans="1:17" x14ac:dyDescent="0.25">
      <c r="A60" s="52"/>
      <c r="B60" s="51"/>
      <c r="C60" s="51"/>
      <c r="D60" s="51"/>
      <c r="E60" s="51"/>
      <c r="F60" s="51"/>
      <c r="G60" s="51"/>
      <c r="H60" s="51"/>
      <c r="I60" s="51"/>
      <c r="J60" s="51"/>
      <c r="K60" s="51"/>
      <c r="L60" s="51"/>
      <c r="M60" s="51"/>
      <c r="N60" s="51"/>
      <c r="O60" s="51"/>
      <c r="P60" s="51"/>
    </row>
    <row r="61" spans="1:17" x14ac:dyDescent="0.25">
      <c r="A61" s="52"/>
      <c r="B61" s="51"/>
      <c r="C61" s="51"/>
      <c r="D61" s="51"/>
      <c r="E61" s="51"/>
      <c r="F61" s="51"/>
      <c r="G61" s="51"/>
      <c r="H61" s="51"/>
      <c r="I61" s="51"/>
      <c r="J61" s="51"/>
      <c r="K61" s="51"/>
      <c r="L61" s="51"/>
      <c r="M61" s="51"/>
      <c r="N61" s="51"/>
      <c r="O61" s="51"/>
      <c r="P61" s="51"/>
    </row>
    <row r="62" spans="1:17" s="24" customFormat="1" ht="27.75" x14ac:dyDescent="0.45">
      <c r="A62" s="53" t="s">
        <v>123</v>
      </c>
      <c r="B62" s="54"/>
      <c r="C62" s="54"/>
      <c r="D62" s="54"/>
      <c r="E62" s="54"/>
      <c r="F62" s="54"/>
      <c r="G62" s="54"/>
      <c r="H62" s="54"/>
      <c r="I62" s="54"/>
      <c r="J62" s="54"/>
      <c r="K62" s="54"/>
      <c r="L62" s="54"/>
      <c r="M62" s="54"/>
      <c r="N62" s="54"/>
      <c r="O62" s="54"/>
      <c r="P62" s="54"/>
    </row>
    <row r="63" spans="1:17" s="1" customFormat="1" ht="30" x14ac:dyDescent="0.25">
      <c r="A63" s="52" t="s">
        <v>124</v>
      </c>
      <c r="B63" s="52" t="s">
        <v>125</v>
      </c>
      <c r="C63" s="52" t="s">
        <v>126</v>
      </c>
      <c r="D63" s="52" t="s">
        <v>127</v>
      </c>
      <c r="E63" s="52"/>
      <c r="F63" s="52"/>
      <c r="G63" s="52"/>
      <c r="H63" s="52"/>
      <c r="I63" s="52"/>
      <c r="J63" s="52"/>
      <c r="K63" s="52"/>
      <c r="L63" s="52"/>
      <c r="M63" s="52"/>
      <c r="N63" s="52"/>
      <c r="O63" s="52"/>
      <c r="P63" s="52"/>
    </row>
    <row r="64" spans="1:17" x14ac:dyDescent="0.25">
      <c r="A64" s="52">
        <v>1994</v>
      </c>
      <c r="B64" s="55">
        <v>701</v>
      </c>
      <c r="C64" s="55">
        <v>150000</v>
      </c>
      <c r="D64" s="55">
        <v>213.98002853067047</v>
      </c>
      <c r="E64" s="51"/>
      <c r="F64" s="51"/>
      <c r="G64" s="51"/>
      <c r="H64" s="51"/>
      <c r="I64" s="51"/>
      <c r="J64" s="51"/>
      <c r="K64" s="51"/>
      <c r="L64" s="51"/>
      <c r="M64" s="51"/>
      <c r="N64" s="51"/>
      <c r="O64" s="51"/>
      <c r="P64" s="51"/>
    </row>
    <row r="65" spans="1:16" x14ac:dyDescent="0.25">
      <c r="A65" s="52">
        <v>1995</v>
      </c>
      <c r="B65" s="55">
        <v>1200</v>
      </c>
      <c r="C65" s="55">
        <v>375000</v>
      </c>
      <c r="D65" s="55">
        <v>312.5</v>
      </c>
      <c r="E65" s="51"/>
      <c r="F65" s="51"/>
      <c r="G65" s="51"/>
      <c r="H65" s="51"/>
      <c r="I65" s="51"/>
      <c r="J65" s="51"/>
      <c r="K65" s="51"/>
      <c r="L65" s="51"/>
      <c r="M65" s="51"/>
      <c r="N65" s="51"/>
      <c r="O65" s="51"/>
      <c r="P65" s="51"/>
    </row>
    <row r="66" spans="1:16" x14ac:dyDescent="0.25">
      <c r="A66" s="52">
        <v>1996</v>
      </c>
      <c r="B66" s="55">
        <v>1406</v>
      </c>
      <c r="C66" s="55">
        <v>512000</v>
      </c>
      <c r="D66" s="55">
        <v>364.15362731152203</v>
      </c>
      <c r="E66" s="51"/>
      <c r="F66" s="51"/>
      <c r="G66" s="51"/>
      <c r="H66" s="51"/>
      <c r="I66" s="51"/>
      <c r="J66" s="51"/>
      <c r="K66" s="51"/>
      <c r="L66" s="51"/>
      <c r="M66" s="51"/>
      <c r="N66" s="51"/>
      <c r="O66" s="51"/>
      <c r="P66" s="51"/>
    </row>
    <row r="67" spans="1:16" x14ac:dyDescent="0.25">
      <c r="A67" s="52">
        <v>1997</v>
      </c>
      <c r="B67" s="55">
        <v>1596</v>
      </c>
      <c r="C67" s="55">
        <v>457000</v>
      </c>
      <c r="D67" s="55">
        <v>286.3408521303258</v>
      </c>
      <c r="E67" s="51"/>
      <c r="F67" s="51"/>
      <c r="G67" s="51"/>
      <c r="H67" s="51"/>
      <c r="I67" s="51"/>
      <c r="J67" s="51"/>
      <c r="K67" s="51"/>
      <c r="L67" s="51"/>
      <c r="M67" s="51"/>
      <c r="N67" s="51"/>
      <c r="O67" s="51"/>
      <c r="P67" s="51"/>
    </row>
    <row r="68" spans="1:16" x14ac:dyDescent="0.25">
      <c r="A68" s="52">
        <v>1998</v>
      </c>
      <c r="B68" s="55">
        <v>1693</v>
      </c>
      <c r="C68" s="55">
        <v>600000</v>
      </c>
      <c r="D68" s="55">
        <v>354.40047253396335</v>
      </c>
      <c r="E68" s="51"/>
      <c r="F68" s="51"/>
      <c r="G68" s="51"/>
      <c r="H68" s="51"/>
      <c r="I68" s="51"/>
      <c r="J68" s="51"/>
      <c r="K68" s="51"/>
      <c r="L68" s="51"/>
      <c r="M68" s="51"/>
      <c r="N68" s="51"/>
      <c r="O68" s="51"/>
      <c r="P68" s="51"/>
    </row>
    <row r="69" spans="1:16" x14ac:dyDescent="0.25">
      <c r="A69" s="52">
        <v>1999</v>
      </c>
      <c r="B69" s="55">
        <v>1946</v>
      </c>
      <c r="C69" s="55">
        <v>712000</v>
      </c>
      <c r="D69" s="55">
        <v>365.87872559095581</v>
      </c>
      <c r="E69" s="51"/>
      <c r="F69" s="51"/>
      <c r="G69" s="51"/>
      <c r="H69" s="51"/>
      <c r="I69" s="51"/>
      <c r="J69" s="51"/>
      <c r="K69" s="51"/>
      <c r="L69" s="51"/>
      <c r="M69" s="51"/>
      <c r="N69" s="51"/>
      <c r="O69" s="51"/>
      <c r="P69" s="51"/>
    </row>
    <row r="70" spans="1:16" x14ac:dyDescent="0.25">
      <c r="A70" s="52">
        <v>2000</v>
      </c>
      <c r="B70" s="55">
        <v>2478</v>
      </c>
      <c r="C70" s="55">
        <v>800000</v>
      </c>
      <c r="D70" s="55">
        <v>322.84100080710249</v>
      </c>
      <c r="E70" s="51"/>
      <c r="F70" s="51"/>
      <c r="G70" s="51"/>
      <c r="H70" s="51"/>
      <c r="I70" s="51"/>
      <c r="J70" s="51"/>
      <c r="K70" s="51"/>
      <c r="L70" s="51"/>
      <c r="M70" s="51"/>
      <c r="N70" s="51"/>
      <c r="O70" s="51"/>
      <c r="P70" s="51"/>
    </row>
    <row r="71" spans="1:16" x14ac:dyDescent="0.25">
      <c r="A71" s="52">
        <v>2001</v>
      </c>
      <c r="B71" s="55">
        <v>2133</v>
      </c>
      <c r="C71" s="55">
        <v>650000</v>
      </c>
      <c r="D71" s="55">
        <v>304.73511486169713</v>
      </c>
      <c r="E71" s="51"/>
      <c r="F71" s="51"/>
      <c r="G71" s="51"/>
      <c r="H71" s="51"/>
      <c r="I71" s="51"/>
      <c r="J71" s="51"/>
      <c r="K71" s="51"/>
      <c r="L71" s="51"/>
      <c r="M71" s="51"/>
      <c r="N71" s="51"/>
      <c r="O71" s="51"/>
      <c r="P71" s="51"/>
    </row>
    <row r="72" spans="1:16" x14ac:dyDescent="0.25">
      <c r="A72" s="52">
        <v>2002</v>
      </c>
      <c r="B72" s="55">
        <v>2177</v>
      </c>
      <c r="C72" s="55">
        <v>650000</v>
      </c>
      <c r="D72" s="55">
        <v>298.57602204869085</v>
      </c>
      <c r="E72" s="51"/>
      <c r="F72" s="51"/>
      <c r="G72" s="51"/>
      <c r="H72" s="51"/>
      <c r="I72" s="51"/>
      <c r="J72" s="51"/>
      <c r="K72" s="51"/>
      <c r="L72" s="51"/>
      <c r="M72" s="51"/>
      <c r="N72" s="51"/>
      <c r="O72" s="51"/>
      <c r="P72" s="51"/>
    </row>
    <row r="73" spans="1:16" x14ac:dyDescent="0.25">
      <c r="A73" s="52">
        <v>2003</v>
      </c>
      <c r="B73" s="55">
        <v>2512</v>
      </c>
      <c r="C73" s="55">
        <v>800000</v>
      </c>
      <c r="D73" s="55">
        <v>318.47133757961785</v>
      </c>
      <c r="E73" s="51"/>
      <c r="F73" s="51"/>
      <c r="G73" s="51"/>
      <c r="H73" s="51"/>
      <c r="I73" s="51"/>
      <c r="J73" s="51"/>
      <c r="K73" s="51"/>
      <c r="L73" s="51"/>
      <c r="M73" s="51"/>
      <c r="N73" s="51"/>
      <c r="O73" s="51"/>
      <c r="P73" s="51"/>
    </row>
    <row r="74" spans="1:16" x14ac:dyDescent="0.25">
      <c r="A74" s="52">
        <v>2004</v>
      </c>
      <c r="B74" s="55">
        <v>2800</v>
      </c>
      <c r="C74" s="55">
        <v>800000</v>
      </c>
      <c r="D74" s="55">
        <v>285.71428571428572</v>
      </c>
      <c r="E74" s="51"/>
      <c r="F74" s="51"/>
      <c r="G74" s="51"/>
      <c r="H74" s="51"/>
      <c r="I74" s="51"/>
      <c r="J74" s="51"/>
      <c r="K74" s="51"/>
      <c r="L74" s="51"/>
      <c r="M74" s="51"/>
      <c r="N74" s="51"/>
      <c r="O74" s="51"/>
      <c r="P74" s="51"/>
    </row>
    <row r="75" spans="1:16" x14ac:dyDescent="0.25">
      <c r="A75" s="52">
        <v>2005</v>
      </c>
      <c r="B75" s="55">
        <v>2985</v>
      </c>
      <c r="C75" s="55">
        <v>850000</v>
      </c>
      <c r="D75" s="55">
        <v>284.75711892797318</v>
      </c>
      <c r="E75" s="51"/>
      <c r="F75" s="51"/>
      <c r="G75" s="51"/>
      <c r="H75" s="51"/>
      <c r="I75" s="51"/>
      <c r="J75" s="51"/>
      <c r="K75" s="51"/>
      <c r="L75" s="51"/>
      <c r="M75" s="51"/>
      <c r="N75" s="51"/>
      <c r="O75" s="51"/>
      <c r="P75" s="51"/>
    </row>
    <row r="76" spans="1:16" x14ac:dyDescent="0.25">
      <c r="A76" s="52">
        <v>2006</v>
      </c>
      <c r="B76" s="55">
        <v>3512</v>
      </c>
      <c r="C76" s="55">
        <v>1000000</v>
      </c>
      <c r="D76" s="55">
        <v>284.7380410022779</v>
      </c>
      <c r="E76" s="51"/>
      <c r="F76" s="51"/>
      <c r="G76" s="51"/>
      <c r="H76" s="51"/>
      <c r="I76" s="51"/>
      <c r="J76" s="51"/>
      <c r="K76" s="51"/>
      <c r="L76" s="51"/>
      <c r="M76" s="51"/>
      <c r="N76" s="51"/>
      <c r="O76" s="51"/>
      <c r="P76" s="51"/>
    </row>
    <row r="77" spans="1:16" x14ac:dyDescent="0.25">
      <c r="A77" s="52">
        <v>2007</v>
      </c>
      <c r="B77" s="55">
        <v>3526</v>
      </c>
      <c r="C77" s="55">
        <v>900000</v>
      </c>
      <c r="D77" s="55">
        <v>255.24673851389676</v>
      </c>
      <c r="E77" s="51"/>
      <c r="F77" s="51"/>
      <c r="G77" s="51"/>
      <c r="H77" s="51"/>
      <c r="I77" s="51"/>
      <c r="J77" s="51"/>
      <c r="K77" s="51"/>
      <c r="L77" s="51"/>
      <c r="M77" s="51"/>
      <c r="N77" s="51"/>
      <c r="O77" s="51"/>
      <c r="P77" s="51"/>
    </row>
    <row r="78" spans="1:16" x14ac:dyDescent="0.25">
      <c r="A78" s="52">
        <v>2008</v>
      </c>
      <c r="B78" s="55">
        <v>3717</v>
      </c>
      <c r="C78" s="55">
        <v>950000</v>
      </c>
      <c r="D78" s="55">
        <v>255.58245897228949</v>
      </c>
      <c r="E78" s="51"/>
      <c r="F78" s="51"/>
      <c r="G78" s="51"/>
      <c r="H78" s="51"/>
      <c r="I78" s="51"/>
      <c r="J78" s="51"/>
      <c r="K78" s="51"/>
      <c r="L78" s="51"/>
      <c r="M78" s="51"/>
      <c r="N78" s="51"/>
      <c r="O78" s="51"/>
      <c r="P78" s="51"/>
    </row>
    <row r="79" spans="1:16" x14ac:dyDescent="0.25">
      <c r="A79" s="52">
        <v>2009</v>
      </c>
      <c r="B79" s="55">
        <v>4100</v>
      </c>
      <c r="C79" s="55">
        <v>1062000</v>
      </c>
      <c r="D79" s="55">
        <v>259.02439024390242</v>
      </c>
      <c r="E79" s="51"/>
      <c r="F79" s="51"/>
      <c r="G79" s="51"/>
      <c r="H79" s="51"/>
      <c r="I79" s="51"/>
      <c r="J79" s="51"/>
      <c r="K79" s="51"/>
      <c r="L79" s="51"/>
      <c r="M79" s="51"/>
      <c r="N79" s="51"/>
      <c r="O79" s="51"/>
      <c r="P79" s="51"/>
    </row>
    <row r="80" spans="1:16" x14ac:dyDescent="0.25">
      <c r="A80" s="52">
        <v>2010</v>
      </c>
      <c r="B80" s="55">
        <v>4463</v>
      </c>
      <c r="C80" s="55">
        <v>1172000</v>
      </c>
      <c r="D80" s="55">
        <v>262.60362984539546</v>
      </c>
      <c r="E80" s="51"/>
      <c r="F80" s="51"/>
      <c r="G80" s="51"/>
      <c r="H80" s="51"/>
      <c r="I80" s="51"/>
      <c r="J80" s="51"/>
      <c r="K80" s="51"/>
      <c r="L80" s="51"/>
      <c r="M80" s="51"/>
      <c r="N80" s="51"/>
      <c r="O80" s="51"/>
      <c r="P80" s="51"/>
    </row>
    <row r="81" spans="1:16" x14ac:dyDescent="0.25">
      <c r="A81" s="52">
        <v>2011</v>
      </c>
      <c r="B81" s="55">
        <v>4421</v>
      </c>
      <c r="C81" s="55">
        <v>1700000</v>
      </c>
      <c r="D81" s="55">
        <v>384.52838724270526</v>
      </c>
      <c r="E81" s="51"/>
      <c r="F81" s="51"/>
      <c r="G81" s="51"/>
      <c r="H81" s="51"/>
      <c r="I81" s="51"/>
      <c r="J81" s="51"/>
      <c r="K81" s="51"/>
      <c r="L81" s="51"/>
      <c r="M81" s="51"/>
      <c r="N81" s="51"/>
      <c r="O81" s="51"/>
      <c r="P81" s="51"/>
    </row>
    <row r="82" spans="1:16" x14ac:dyDescent="0.25">
      <c r="A82" s="52">
        <v>2012</v>
      </c>
      <c r="B82" s="55">
        <v>4648</v>
      </c>
      <c r="C82" s="55">
        <v>2000000</v>
      </c>
      <c r="D82" s="55">
        <v>430.29259896729775</v>
      </c>
      <c r="E82" s="51"/>
      <c r="F82" s="51"/>
      <c r="G82" s="51"/>
      <c r="H82" s="51"/>
      <c r="I82" s="51"/>
      <c r="J82" s="51"/>
      <c r="K82" s="51"/>
      <c r="L82" s="51"/>
      <c r="M82" s="51"/>
      <c r="N82" s="51"/>
      <c r="O82" s="51"/>
      <c r="P82" s="51"/>
    </row>
    <row r="83" spans="1:16" x14ac:dyDescent="0.25">
      <c r="A83" s="52">
        <v>2013</v>
      </c>
      <c r="B83" s="55">
        <v>4540</v>
      </c>
      <c r="C83" s="55">
        <v>2100000</v>
      </c>
      <c r="D83" s="55">
        <v>462.55506607929516</v>
      </c>
      <c r="E83" s="51"/>
      <c r="F83" s="51"/>
      <c r="G83" s="51"/>
      <c r="H83" s="51"/>
      <c r="I83" s="51"/>
      <c r="J83" s="51"/>
      <c r="K83" s="51"/>
      <c r="L83" s="51"/>
      <c r="M83" s="51"/>
      <c r="N83" s="51"/>
      <c r="O83" s="51"/>
      <c r="P83" s="51"/>
    </row>
    <row r="84" spans="1:16" x14ac:dyDescent="0.25">
      <c r="A84" s="52">
        <v>2014</v>
      </c>
      <c r="B84" s="55">
        <v>4685</v>
      </c>
      <c r="C84" s="55">
        <v>3000000</v>
      </c>
      <c r="D84" s="55">
        <v>640.3415154749199</v>
      </c>
      <c r="E84" s="51"/>
      <c r="F84" s="51"/>
      <c r="G84" s="51"/>
      <c r="H84" s="51"/>
      <c r="I84" s="51"/>
      <c r="J84" s="51"/>
      <c r="K84" s="51"/>
      <c r="L84" s="51"/>
      <c r="M84" s="51"/>
      <c r="N84" s="51"/>
      <c r="O84" s="51"/>
      <c r="P84" s="51"/>
    </row>
    <row r="85" spans="1:16" x14ac:dyDescent="0.25">
      <c r="A85" s="52">
        <v>2015</v>
      </c>
      <c r="B85" s="55">
        <v>4855</v>
      </c>
      <c r="C85" s="55">
        <v>3400000</v>
      </c>
      <c r="D85" s="55">
        <v>700.30895983522146</v>
      </c>
      <c r="E85" s="51"/>
      <c r="F85" s="51"/>
      <c r="G85" s="51"/>
      <c r="H85" s="51"/>
      <c r="I85" s="51"/>
      <c r="J85" s="51"/>
      <c r="K85" s="51"/>
      <c r="L85" s="51"/>
      <c r="M85" s="51"/>
      <c r="N85" s="51"/>
      <c r="O85" s="51"/>
      <c r="P85" s="51"/>
    </row>
    <row r="86" spans="1:16" x14ac:dyDescent="0.25">
      <c r="A86" s="52">
        <v>2016</v>
      </c>
      <c r="B86" s="55">
        <v>5293</v>
      </c>
      <c r="C86" s="55">
        <v>3000000</v>
      </c>
      <c r="D86" s="55">
        <v>567</v>
      </c>
      <c r="E86" s="51"/>
      <c r="F86" s="51"/>
      <c r="G86" s="51"/>
      <c r="H86" s="51"/>
      <c r="I86" s="51"/>
      <c r="J86" s="51"/>
      <c r="K86" s="51"/>
      <c r="L86" s="51"/>
      <c r="M86" s="51"/>
      <c r="N86" s="51"/>
      <c r="O86" s="51"/>
      <c r="P86" s="51"/>
    </row>
    <row r="87" spans="1:16" x14ac:dyDescent="0.25">
      <c r="A87" s="52">
        <v>2017</v>
      </c>
      <c r="B87" s="55">
        <v>5588</v>
      </c>
      <c r="C87" s="55">
        <v>2520000</v>
      </c>
      <c r="D87" s="55">
        <f>C87/B87</f>
        <v>450.96635647816748</v>
      </c>
      <c r="E87" s="51"/>
      <c r="F87" s="51"/>
      <c r="G87" s="51"/>
      <c r="H87" s="51"/>
      <c r="I87" s="51"/>
      <c r="J87" s="51"/>
      <c r="K87" s="51"/>
      <c r="L87" s="51"/>
      <c r="M87" s="51"/>
      <c r="N87" s="51"/>
      <c r="O87" s="51"/>
      <c r="P87" s="51"/>
    </row>
    <row r="88" spans="1:16" x14ac:dyDescent="0.25">
      <c r="A88" s="52">
        <v>2018</v>
      </c>
      <c r="B88" s="55">
        <v>5517</v>
      </c>
      <c r="C88" s="55">
        <v>3100000</v>
      </c>
      <c r="D88" s="55">
        <f>C88/B88</f>
        <v>561.89958310676093</v>
      </c>
      <c r="E88" s="51"/>
      <c r="F88" s="51"/>
      <c r="G88" s="51"/>
      <c r="H88" s="51"/>
      <c r="I88" s="51"/>
      <c r="J88" s="51"/>
      <c r="K88" s="51"/>
      <c r="L88" s="51"/>
      <c r="M88" s="51"/>
      <c r="N88" s="51"/>
      <c r="O88" s="51"/>
      <c r="P88" s="51"/>
    </row>
    <row r="89" spans="1:16" x14ac:dyDescent="0.25">
      <c r="A89" s="52">
        <v>2019</v>
      </c>
      <c r="B89" s="55">
        <v>5794</v>
      </c>
      <c r="C89" s="55">
        <v>2400000</v>
      </c>
      <c r="D89" s="55">
        <f>Heritage_Open_Days[[#This Row],[Number of HOD Visits]]/Heritage_Open_Days[[#This Row],[Number of HODs events ]]</f>
        <v>414.22160856057991</v>
      </c>
      <c r="E89" s="51"/>
      <c r="F89" s="51"/>
      <c r="G89" s="51"/>
      <c r="H89" s="51"/>
      <c r="I89" s="51"/>
      <c r="J89" s="51"/>
      <c r="K89" s="51"/>
      <c r="L89" s="51"/>
      <c r="M89" s="51"/>
      <c r="N89" s="51"/>
      <c r="O89" s="51"/>
      <c r="P89" s="51"/>
    </row>
    <row r="90" spans="1:16" x14ac:dyDescent="0.25">
      <c r="A90" s="233">
        <v>2020</v>
      </c>
      <c r="B90" s="117">
        <v>1788</v>
      </c>
      <c r="C90" s="117">
        <v>168000</v>
      </c>
      <c r="D90" s="117">
        <f>Heritage_Open_Days[[#This Row],[Number of HOD Visits]]/Heritage_Open_Days[[#This Row],[Number of HODs events ]]</f>
        <v>93.959731543624159</v>
      </c>
      <c r="E90" s="51"/>
      <c r="F90" s="51"/>
      <c r="G90" s="51"/>
      <c r="H90" s="51"/>
      <c r="I90" s="51"/>
      <c r="J90" s="51"/>
      <c r="K90" s="51"/>
      <c r="L90" s="51"/>
      <c r="M90" s="51"/>
      <c r="N90" s="51"/>
      <c r="O90" s="51"/>
      <c r="P90" s="51"/>
    </row>
    <row r="91" spans="1:16" x14ac:dyDescent="0.25">
      <c r="A91" s="52" t="s">
        <v>128</v>
      </c>
      <c r="B91" s="51"/>
      <c r="C91" s="51"/>
      <c r="D91" s="51"/>
      <c r="E91" s="51"/>
      <c r="F91" s="51"/>
      <c r="G91" s="51"/>
      <c r="H91" s="51"/>
      <c r="I91" s="51"/>
      <c r="J91" s="51"/>
      <c r="K91" s="51"/>
      <c r="L91" s="51"/>
      <c r="M91" s="51"/>
      <c r="N91" s="51"/>
      <c r="O91" s="51"/>
      <c r="P91" s="51"/>
    </row>
    <row r="92" spans="1:16" x14ac:dyDescent="0.25">
      <c r="A92" s="52"/>
      <c r="B92" s="51"/>
      <c r="C92" s="51"/>
      <c r="D92" s="51"/>
      <c r="E92" s="51"/>
      <c r="F92" s="51"/>
      <c r="G92" s="51"/>
      <c r="H92" s="51"/>
      <c r="I92" s="51"/>
      <c r="J92" s="51"/>
      <c r="K92" s="51"/>
      <c r="L92" s="51"/>
      <c r="M92" s="51"/>
      <c r="N92" s="51"/>
      <c r="O92" s="51"/>
      <c r="P92" s="51"/>
    </row>
    <row r="93" spans="1:16" s="35" customFormat="1" ht="4.9000000000000004" customHeight="1" x14ac:dyDescent="0.25">
      <c r="A93" s="56"/>
      <c r="B93" s="57"/>
      <c r="C93" s="57"/>
      <c r="D93" s="57"/>
      <c r="E93" s="57"/>
      <c r="F93" s="57"/>
      <c r="G93" s="57"/>
      <c r="H93" s="57"/>
      <c r="I93" s="57"/>
      <c r="J93" s="57"/>
      <c r="K93" s="57"/>
      <c r="L93" s="57"/>
      <c r="M93" s="57"/>
      <c r="N93" s="57"/>
      <c r="O93" s="57"/>
      <c r="P93" s="57"/>
    </row>
    <row r="94" spans="1:16" s="24" customFormat="1" ht="27.75" x14ac:dyDescent="0.45">
      <c r="A94" s="58" t="s">
        <v>129</v>
      </c>
      <c r="B94" s="54"/>
      <c r="C94" s="54"/>
      <c r="D94" s="54"/>
      <c r="E94" s="54"/>
      <c r="F94" s="54"/>
      <c r="G94" s="54"/>
      <c r="H94" s="54"/>
      <c r="I94" s="54"/>
      <c r="J94" s="54"/>
      <c r="K94" s="54"/>
      <c r="L94" s="54"/>
      <c r="M94" s="54"/>
      <c r="N94" s="54"/>
      <c r="O94" s="54"/>
      <c r="P94" s="54"/>
    </row>
    <row r="95" spans="1:16" s="1" customFormat="1" x14ac:dyDescent="0.25">
      <c r="A95" s="52" t="s">
        <v>130</v>
      </c>
      <c r="B95" s="52" t="s">
        <v>101</v>
      </c>
      <c r="C95" s="52" t="s">
        <v>102</v>
      </c>
      <c r="D95" s="52" t="s">
        <v>103</v>
      </c>
      <c r="E95" s="52" t="s">
        <v>104</v>
      </c>
      <c r="F95" s="52" t="s">
        <v>105</v>
      </c>
      <c r="G95" s="52" t="s">
        <v>106</v>
      </c>
      <c r="H95" s="52" t="s">
        <v>107</v>
      </c>
      <c r="I95" s="52" t="s">
        <v>108</v>
      </c>
      <c r="J95" s="52" t="s">
        <v>109</v>
      </c>
      <c r="K95" s="52" t="s">
        <v>110</v>
      </c>
      <c r="L95" s="52" t="s">
        <v>111</v>
      </c>
      <c r="M95" s="52" t="s">
        <v>112</v>
      </c>
      <c r="N95" s="52" t="s">
        <v>113</v>
      </c>
      <c r="O95" s="233" t="s">
        <v>234</v>
      </c>
      <c r="P95" s="52"/>
    </row>
    <row r="96" spans="1:16" x14ac:dyDescent="0.25">
      <c r="A96" s="52" t="s">
        <v>131</v>
      </c>
      <c r="B96" s="55">
        <v>665000</v>
      </c>
      <c r="C96" s="55">
        <v>687000</v>
      </c>
      <c r="D96" s="55">
        <v>719000</v>
      </c>
      <c r="E96" s="55">
        <v>758000</v>
      </c>
      <c r="F96" s="55">
        <v>810000</v>
      </c>
      <c r="G96" s="55">
        <v>831000</v>
      </c>
      <c r="H96" s="55">
        <v>886000</v>
      </c>
      <c r="I96" s="55">
        <v>892000</v>
      </c>
      <c r="J96" s="55">
        <v>941125.09165225329</v>
      </c>
      <c r="K96" s="55">
        <v>991841.25000000012</v>
      </c>
      <c r="L96" s="55">
        <v>1042131.25</v>
      </c>
      <c r="M96" s="55">
        <v>1086373.25</v>
      </c>
      <c r="N96" s="55">
        <v>1138998.75</v>
      </c>
      <c r="O96" s="117">
        <v>1007979</v>
      </c>
      <c r="P96" s="51"/>
    </row>
    <row r="97" spans="1:16" ht="28.15" customHeight="1" x14ac:dyDescent="0.25">
      <c r="A97" s="52" t="s">
        <v>132</v>
      </c>
      <c r="B97" s="55">
        <v>3553000</v>
      </c>
      <c r="C97" s="55">
        <v>3599000</v>
      </c>
      <c r="D97" s="55">
        <v>3708000</v>
      </c>
      <c r="E97" s="55">
        <v>3719000</v>
      </c>
      <c r="F97" s="55">
        <v>3840197</v>
      </c>
      <c r="G97" s="55">
        <v>3839000</v>
      </c>
      <c r="H97" s="55">
        <v>3854000</v>
      </c>
      <c r="I97" s="55">
        <v>4202189</v>
      </c>
      <c r="J97" s="55">
        <v>4305388</v>
      </c>
      <c r="K97" s="55">
        <v>4828187</v>
      </c>
      <c r="L97" s="55">
        <v>5214323</v>
      </c>
      <c r="M97" s="55">
        <v>5598000</v>
      </c>
      <c r="N97" s="55">
        <v>5948000</v>
      </c>
      <c r="O97" s="117">
        <v>5326000</v>
      </c>
      <c r="P97" s="51"/>
    </row>
    <row r="98" spans="1:16" x14ac:dyDescent="0.25">
      <c r="A98" s="52" t="s">
        <v>133</v>
      </c>
      <c r="B98" s="55">
        <v>24495</v>
      </c>
      <c r="C98" s="55">
        <v>26937</v>
      </c>
      <c r="D98" s="55">
        <v>31096</v>
      </c>
      <c r="E98" s="55">
        <v>32306</v>
      </c>
      <c r="F98" s="55">
        <v>34069</v>
      </c>
      <c r="G98" s="55">
        <v>35562</v>
      </c>
      <c r="H98" s="55">
        <v>36786</v>
      </c>
      <c r="I98" s="55">
        <v>40456</v>
      </c>
      <c r="J98" s="55">
        <v>45080</v>
      </c>
      <c r="K98" s="55">
        <v>47772</v>
      </c>
      <c r="L98" s="55">
        <v>51990</v>
      </c>
      <c r="M98" s="55">
        <v>53515</v>
      </c>
      <c r="N98" s="55">
        <v>56536</v>
      </c>
      <c r="O98" s="117">
        <v>46121</v>
      </c>
      <c r="P98" s="51"/>
    </row>
    <row r="99" spans="1:16" s="1" customFormat="1" x14ac:dyDescent="0.25">
      <c r="A99" s="52" t="s">
        <v>134</v>
      </c>
      <c r="B99" s="52" t="s">
        <v>101</v>
      </c>
      <c r="C99" s="52" t="s">
        <v>102</v>
      </c>
      <c r="D99" s="52" t="s">
        <v>103</v>
      </c>
      <c r="E99" s="52" t="s">
        <v>104</v>
      </c>
      <c r="F99" s="52" t="s">
        <v>105</v>
      </c>
      <c r="G99" s="52" t="s">
        <v>106</v>
      </c>
      <c r="H99" s="52" t="s">
        <v>107</v>
      </c>
      <c r="I99" s="52" t="s">
        <v>108</v>
      </c>
      <c r="J99" s="52" t="s">
        <v>109</v>
      </c>
      <c r="K99" s="52" t="s">
        <v>110</v>
      </c>
      <c r="L99" s="52" t="s">
        <v>111</v>
      </c>
      <c r="M99" s="52" t="s">
        <v>112</v>
      </c>
      <c r="N99" s="52" t="s">
        <v>113</v>
      </c>
      <c r="O99" s="233" t="s">
        <v>234</v>
      </c>
      <c r="P99" s="52"/>
    </row>
    <row r="100" spans="1:16" x14ac:dyDescent="0.25">
      <c r="A100" s="52" t="s">
        <v>135</v>
      </c>
      <c r="B100" s="59">
        <v>1</v>
      </c>
      <c r="C100" s="59">
        <v>1.0330827067669173</v>
      </c>
      <c r="D100" s="59">
        <v>1.0812030075187971</v>
      </c>
      <c r="E100" s="59">
        <v>1.1398496240601503</v>
      </c>
      <c r="F100" s="59">
        <v>1.2180451127819549</v>
      </c>
      <c r="G100" s="59">
        <v>1.2496240601503759</v>
      </c>
      <c r="H100" s="59">
        <v>1.3323308270676693</v>
      </c>
      <c r="I100" s="59">
        <v>1.3413533834586466</v>
      </c>
      <c r="J100" s="59">
        <v>1.48</v>
      </c>
      <c r="K100" s="59">
        <v>1.5822416302765647</v>
      </c>
      <c r="L100" s="59">
        <f t="shared" ref="L100:N102" si="0">L96/$B96</f>
        <v>1.5671146616541354</v>
      </c>
      <c r="M100" s="59">
        <f t="shared" si="0"/>
        <v>1.633643984962406</v>
      </c>
      <c r="N100" s="59">
        <f t="shared" si="0"/>
        <v>1.7127800751879698</v>
      </c>
      <c r="O100" s="59">
        <f t="shared" ref="O100" si="1">O96/$B96</f>
        <v>1.5157578947368422</v>
      </c>
      <c r="P100" s="51"/>
    </row>
    <row r="101" spans="1:16" x14ac:dyDescent="0.25">
      <c r="A101" s="52" t="s">
        <v>136</v>
      </c>
      <c r="B101" s="59">
        <v>1</v>
      </c>
      <c r="C101" s="59">
        <v>1.012946805516465</v>
      </c>
      <c r="D101" s="59">
        <v>1.0436251055446102</v>
      </c>
      <c r="E101" s="59">
        <v>1.0467210807768084</v>
      </c>
      <c r="F101" s="59">
        <v>1.0808322544328737</v>
      </c>
      <c r="G101" s="59">
        <v>1.0804953560371517</v>
      </c>
      <c r="H101" s="59">
        <v>1.0847171404446947</v>
      </c>
      <c r="I101" s="59">
        <v>1.1827157331832254</v>
      </c>
      <c r="J101" s="59">
        <v>1.21</v>
      </c>
      <c r="K101" s="59">
        <v>1.3415357043623228</v>
      </c>
      <c r="L101" s="59">
        <f t="shared" si="0"/>
        <v>1.4675831691528285</v>
      </c>
      <c r="M101" s="59">
        <f t="shared" si="0"/>
        <v>1.5755699408950183</v>
      </c>
      <c r="N101" s="59">
        <f t="shared" si="0"/>
        <v>1.6740782437376864</v>
      </c>
      <c r="O101" s="59">
        <f t="shared" ref="O101" si="2">O97/$B97</f>
        <v>1.4990149169715734</v>
      </c>
      <c r="P101" s="51"/>
    </row>
    <row r="102" spans="1:16" x14ac:dyDescent="0.25">
      <c r="A102" s="52" t="s">
        <v>133</v>
      </c>
      <c r="B102" s="59">
        <v>1</v>
      </c>
      <c r="C102" s="59">
        <v>1.0996938150642988</v>
      </c>
      <c r="D102" s="59">
        <v>1.2694835680751173</v>
      </c>
      <c r="E102" s="59">
        <v>1.3188814043682384</v>
      </c>
      <c r="F102" s="59">
        <v>1.3908552765870585</v>
      </c>
      <c r="G102" s="59">
        <v>1.4518064911206368</v>
      </c>
      <c r="H102" s="59">
        <v>1.5017758726270667</v>
      </c>
      <c r="I102" s="59">
        <v>1.6516023678301694</v>
      </c>
      <c r="J102" s="59">
        <v>1.65</v>
      </c>
      <c r="K102" s="59">
        <v>1.7734714333444703</v>
      </c>
      <c r="L102" s="59">
        <f t="shared" si="0"/>
        <v>2.1224739742804655</v>
      </c>
      <c r="M102" s="59">
        <f t="shared" si="0"/>
        <v>2.1847315778730354</v>
      </c>
      <c r="N102" s="59">
        <f t="shared" si="0"/>
        <v>2.308062869973464</v>
      </c>
      <c r="O102" s="59">
        <f t="shared" ref="O102" si="3">O98/$B98</f>
        <v>1.8828740559297816</v>
      </c>
      <c r="P102" s="51"/>
    </row>
    <row r="103" spans="1:16" x14ac:dyDescent="0.25">
      <c r="A103" s="52"/>
      <c r="B103" s="51"/>
      <c r="C103" s="51"/>
      <c r="D103" s="51"/>
      <c r="E103" s="51"/>
      <c r="F103" s="51"/>
      <c r="G103" s="51"/>
      <c r="H103" s="51"/>
      <c r="I103" s="51"/>
      <c r="J103" s="51"/>
      <c r="K103" s="51"/>
      <c r="L103" s="51"/>
      <c r="M103" s="51"/>
      <c r="N103" s="51"/>
      <c r="O103" s="51"/>
      <c r="P103" s="51"/>
    </row>
    <row r="104" spans="1:16" s="1" customFormat="1" ht="30" x14ac:dyDescent="0.25">
      <c r="A104" s="52" t="s">
        <v>137</v>
      </c>
      <c r="B104" s="52" t="s">
        <v>784</v>
      </c>
      <c r="C104" s="52"/>
      <c r="D104" s="52"/>
      <c r="E104" s="52"/>
      <c r="F104" s="52"/>
      <c r="G104" s="52"/>
      <c r="H104" s="52"/>
      <c r="I104" s="52"/>
      <c r="J104" s="52"/>
      <c r="K104" s="52"/>
      <c r="L104" s="52"/>
      <c r="M104" s="52"/>
      <c r="N104" s="52"/>
      <c r="O104" s="52"/>
      <c r="P104" s="52"/>
    </row>
    <row r="105" spans="1:16" x14ac:dyDescent="0.25">
      <c r="A105" s="52" t="s">
        <v>135</v>
      </c>
      <c r="B105" s="160">
        <f>(O96-$B96)/$B96</f>
        <v>0.51575789473684208</v>
      </c>
      <c r="C105" s="51"/>
      <c r="D105" s="51"/>
      <c r="E105" s="51"/>
      <c r="F105" s="51"/>
      <c r="G105" s="51"/>
      <c r="H105" s="51"/>
      <c r="I105" s="51"/>
      <c r="J105" s="51"/>
      <c r="K105" s="51"/>
      <c r="L105" s="51"/>
      <c r="M105" s="51"/>
      <c r="N105" s="51"/>
      <c r="O105" s="51"/>
      <c r="P105" s="51"/>
    </row>
    <row r="106" spans="1:16" x14ac:dyDescent="0.25">
      <c r="A106" s="52" t="s">
        <v>136</v>
      </c>
      <c r="B106" s="160">
        <f>(O97-$B97)/$B97</f>
        <v>0.4990149169715733</v>
      </c>
      <c r="C106" s="51"/>
      <c r="D106" s="51"/>
      <c r="E106" s="51"/>
      <c r="F106" s="51"/>
      <c r="G106" s="51"/>
      <c r="H106" s="51"/>
      <c r="I106" s="51"/>
      <c r="J106" s="51"/>
      <c r="K106" s="51"/>
      <c r="L106" s="51"/>
      <c r="M106" s="51"/>
      <c r="N106" s="51"/>
      <c r="O106" s="51"/>
      <c r="P106" s="51"/>
    </row>
    <row r="107" spans="1:16" x14ac:dyDescent="0.25">
      <c r="A107" s="52" t="s">
        <v>133</v>
      </c>
      <c r="B107" s="160">
        <f>(O98-$B98)/$B98</f>
        <v>0.88287405592978163</v>
      </c>
      <c r="C107" s="51"/>
      <c r="D107" s="51"/>
      <c r="E107" s="51"/>
      <c r="F107" s="51"/>
      <c r="G107" s="51"/>
      <c r="H107" s="51"/>
      <c r="I107" s="51"/>
      <c r="J107" s="51"/>
      <c r="K107" s="51"/>
      <c r="L107" s="51"/>
      <c r="M107" s="51"/>
      <c r="N107" s="51"/>
      <c r="O107" s="51"/>
      <c r="P107" s="51"/>
    </row>
    <row r="108" spans="1:16" x14ac:dyDescent="0.25">
      <c r="A108" s="52"/>
      <c r="B108" s="51"/>
      <c r="C108" s="51"/>
      <c r="D108" s="51"/>
      <c r="E108" s="51"/>
      <c r="F108" s="51"/>
      <c r="G108" s="51"/>
      <c r="H108" s="51"/>
      <c r="I108" s="51"/>
      <c r="J108" s="51"/>
      <c r="K108" s="51"/>
      <c r="L108" s="51"/>
      <c r="M108" s="51"/>
      <c r="N108" s="51"/>
      <c r="O108" s="51"/>
      <c r="P108" s="51"/>
    </row>
    <row r="109" spans="1:16" x14ac:dyDescent="0.25">
      <c r="A109" s="52"/>
      <c r="B109" s="51"/>
      <c r="C109" s="51"/>
      <c r="D109" s="51"/>
      <c r="E109" s="51"/>
      <c r="F109" s="51"/>
      <c r="G109" s="51"/>
      <c r="H109" s="51"/>
      <c r="I109" s="51"/>
      <c r="J109" s="51"/>
      <c r="K109" s="51"/>
      <c r="L109" s="51"/>
      <c r="M109" s="51"/>
      <c r="N109" s="51"/>
      <c r="O109" s="51"/>
      <c r="P109" s="51"/>
    </row>
    <row r="110" spans="1:16" x14ac:dyDescent="0.25">
      <c r="A110" s="52"/>
      <c r="B110" s="51"/>
      <c r="C110" s="51"/>
      <c r="D110" s="51"/>
      <c r="E110" s="51"/>
      <c r="F110" s="51"/>
      <c r="G110" s="51"/>
      <c r="H110" s="51"/>
      <c r="I110" s="51"/>
      <c r="J110" s="51"/>
      <c r="K110" s="51"/>
      <c r="L110" s="51"/>
      <c r="M110" s="51"/>
      <c r="N110" s="51"/>
      <c r="O110" s="51"/>
      <c r="P110" s="51"/>
    </row>
    <row r="111" spans="1:16" s="35" customFormat="1" ht="4.9000000000000004" customHeight="1" x14ac:dyDescent="0.25">
      <c r="A111" s="56"/>
      <c r="B111" s="57"/>
      <c r="C111" s="57"/>
      <c r="D111" s="57"/>
      <c r="E111" s="57"/>
      <c r="F111" s="57"/>
      <c r="G111" s="57"/>
      <c r="H111" s="57"/>
      <c r="I111" s="57"/>
      <c r="J111" s="57"/>
      <c r="K111" s="57"/>
      <c r="L111" s="57"/>
      <c r="M111" s="57"/>
      <c r="N111" s="57"/>
      <c r="O111" s="57"/>
      <c r="P111" s="57"/>
    </row>
    <row r="112" spans="1:16" x14ac:dyDescent="0.25">
      <c r="A112" s="52"/>
      <c r="B112" s="51"/>
      <c r="C112" s="51"/>
      <c r="D112" s="51"/>
      <c r="E112" s="51"/>
      <c r="F112" s="51"/>
      <c r="G112" s="51"/>
      <c r="H112" s="51"/>
      <c r="I112" s="51"/>
      <c r="J112" s="51"/>
      <c r="K112" s="51"/>
      <c r="L112" s="51"/>
      <c r="M112" s="51"/>
      <c r="N112" s="51"/>
      <c r="O112" s="51"/>
      <c r="P112" s="51"/>
    </row>
    <row r="113" spans="1:16" x14ac:dyDescent="0.25">
      <c r="A113" s="52"/>
      <c r="B113" s="51"/>
      <c r="C113" s="51"/>
      <c r="D113" s="51"/>
      <c r="E113" s="51"/>
      <c r="F113" s="51"/>
      <c r="G113" s="51"/>
      <c r="H113" s="51"/>
      <c r="I113" s="51"/>
      <c r="J113" s="51"/>
      <c r="K113" s="51"/>
      <c r="L113" s="51"/>
      <c r="M113" s="51"/>
      <c r="N113" s="51"/>
      <c r="O113" s="51"/>
      <c r="P113" s="51"/>
    </row>
    <row r="114" spans="1:16" x14ac:dyDescent="0.25">
      <c r="A114" s="52"/>
      <c r="B114" s="51"/>
      <c r="C114" s="51"/>
      <c r="D114" s="51"/>
      <c r="E114" s="51"/>
      <c r="F114" s="51"/>
      <c r="G114" s="51"/>
      <c r="H114" s="51"/>
      <c r="I114" s="51"/>
      <c r="J114" s="51"/>
      <c r="K114" s="51"/>
      <c r="L114" s="51"/>
      <c r="M114" s="51"/>
      <c r="N114" s="51"/>
      <c r="O114" s="51"/>
      <c r="P114" s="51"/>
    </row>
    <row r="115" spans="1:16" s="24" customFormat="1" ht="27.75" x14ac:dyDescent="0.45">
      <c r="A115" s="58" t="s">
        <v>33</v>
      </c>
      <c r="B115" s="54"/>
      <c r="C115" s="54"/>
      <c r="D115" s="54"/>
      <c r="E115" s="54"/>
      <c r="F115" s="54"/>
      <c r="G115" s="54"/>
      <c r="H115" s="54"/>
      <c r="I115" s="54"/>
      <c r="J115" s="54"/>
      <c r="K115" s="54"/>
      <c r="L115" s="54"/>
      <c r="M115" s="54"/>
      <c r="N115" s="54"/>
      <c r="O115" s="54"/>
      <c r="P115" s="54"/>
    </row>
    <row r="116" spans="1:16" s="1" customFormat="1" x14ac:dyDescent="0.25">
      <c r="A116" s="52" t="s">
        <v>138</v>
      </c>
      <c r="B116" s="52" t="s">
        <v>109</v>
      </c>
      <c r="C116" s="52"/>
      <c r="D116" s="52"/>
      <c r="E116" s="52"/>
      <c r="F116" s="52"/>
      <c r="G116" s="52"/>
      <c r="H116" s="52"/>
      <c r="I116" s="52"/>
      <c r="J116" s="52"/>
      <c r="K116" s="52"/>
      <c r="L116" s="52"/>
      <c r="M116" s="52"/>
      <c r="N116" s="52"/>
      <c r="O116" s="52"/>
      <c r="P116" s="52"/>
    </row>
    <row r="117" spans="1:16" s="6" customFormat="1" x14ac:dyDescent="0.25">
      <c r="A117" s="52" t="s">
        <v>139</v>
      </c>
      <c r="B117" s="59">
        <v>0.08</v>
      </c>
    </row>
    <row r="118" spans="1:16" x14ac:dyDescent="0.25">
      <c r="A118" s="52" t="s">
        <v>140</v>
      </c>
      <c r="B118" s="59">
        <v>0.14499999999999999</v>
      </c>
      <c r="C118" s="51"/>
      <c r="D118" s="51"/>
      <c r="E118" s="51"/>
      <c r="F118" s="51"/>
      <c r="G118" s="51"/>
      <c r="H118" s="51"/>
      <c r="I118" s="51"/>
      <c r="J118" s="51"/>
      <c r="K118" s="51"/>
      <c r="L118" s="51"/>
      <c r="M118" s="51"/>
      <c r="N118" s="51"/>
      <c r="O118" s="51"/>
      <c r="P118" s="51"/>
    </row>
    <row r="119" spans="1:16" x14ac:dyDescent="0.25">
      <c r="A119" s="52" t="s">
        <v>141</v>
      </c>
      <c r="B119" s="59">
        <v>0.44600000000000001</v>
      </c>
      <c r="C119" s="51"/>
      <c r="D119" s="51"/>
      <c r="E119" s="51"/>
      <c r="F119" s="51"/>
      <c r="G119" s="51"/>
      <c r="H119" s="51"/>
      <c r="I119" s="51"/>
      <c r="J119" s="51"/>
      <c r="K119" s="51"/>
      <c r="L119" s="51"/>
      <c r="M119" s="51"/>
      <c r="N119" s="51"/>
      <c r="O119" s="51"/>
      <c r="P119" s="51"/>
    </row>
    <row r="120" spans="1:16" x14ac:dyDescent="0.25">
      <c r="A120" s="52" t="s">
        <v>142</v>
      </c>
      <c r="B120" s="59">
        <v>0.187</v>
      </c>
      <c r="C120" s="51"/>
      <c r="D120" s="51"/>
      <c r="E120" s="51"/>
      <c r="F120" s="51"/>
      <c r="G120" s="51"/>
      <c r="H120" s="51"/>
      <c r="I120" s="51"/>
      <c r="J120" s="51"/>
      <c r="K120" s="51"/>
      <c r="L120" s="51"/>
      <c r="M120" s="51"/>
      <c r="N120" s="51"/>
      <c r="O120" s="51"/>
      <c r="P120" s="51"/>
    </row>
    <row r="121" spans="1:16" x14ac:dyDescent="0.25">
      <c r="A121" s="52" t="s">
        <v>143</v>
      </c>
      <c r="B121" s="59">
        <v>0.14099999999999999</v>
      </c>
      <c r="C121" s="51"/>
      <c r="D121" s="51"/>
      <c r="E121" s="51"/>
      <c r="F121" s="51"/>
      <c r="G121" s="51"/>
      <c r="H121" s="51"/>
      <c r="I121" s="51"/>
      <c r="J121" s="51"/>
      <c r="K121" s="51"/>
      <c r="L121" s="51"/>
      <c r="M121" s="51"/>
      <c r="N121" s="51"/>
      <c r="O121" s="51"/>
      <c r="P121" s="51"/>
    </row>
    <row r="122" spans="1:16" ht="30" x14ac:dyDescent="0.25">
      <c r="A122" s="19" t="s">
        <v>144</v>
      </c>
      <c r="B122" s="7">
        <v>615517</v>
      </c>
      <c r="C122" s="51"/>
      <c r="D122" s="51"/>
      <c r="E122" s="51"/>
      <c r="F122" s="51"/>
      <c r="G122" s="51"/>
      <c r="H122" s="51"/>
      <c r="I122" s="51"/>
      <c r="J122" s="51"/>
      <c r="K122" s="51"/>
      <c r="L122" s="51"/>
      <c r="M122" s="51"/>
      <c r="N122" s="51"/>
      <c r="O122" s="51"/>
      <c r="P122" s="51"/>
    </row>
    <row r="123" spans="1:16" x14ac:dyDescent="0.25">
      <c r="A123" s="52" t="s">
        <v>145</v>
      </c>
      <c r="B123" s="51"/>
      <c r="C123" s="51"/>
      <c r="D123" s="51"/>
      <c r="E123" s="51"/>
      <c r="F123" s="51"/>
      <c r="G123" s="51"/>
      <c r="H123" s="51"/>
      <c r="I123" s="51"/>
      <c r="J123" s="51"/>
      <c r="K123" s="51"/>
      <c r="L123" s="51"/>
      <c r="M123" s="51"/>
      <c r="N123" s="51"/>
      <c r="O123" s="51"/>
      <c r="P123" s="51"/>
    </row>
    <row r="124" spans="1:16" x14ac:dyDescent="0.25">
      <c r="A124" s="236" t="s">
        <v>146</v>
      </c>
      <c r="B124" s="51"/>
      <c r="C124" s="51"/>
      <c r="D124" s="51"/>
      <c r="E124" s="51"/>
      <c r="F124" s="51"/>
      <c r="G124" s="51"/>
      <c r="H124" s="51"/>
      <c r="I124" s="51"/>
      <c r="J124" s="51"/>
      <c r="K124" s="51"/>
      <c r="L124" s="51"/>
      <c r="M124" s="51"/>
      <c r="N124" s="51"/>
      <c r="O124" s="51"/>
      <c r="P124" s="51"/>
    </row>
    <row r="125" spans="1:16" x14ac:dyDescent="0.25">
      <c r="A125" s="52"/>
      <c r="B125" s="51"/>
      <c r="C125" s="51"/>
      <c r="D125" s="51"/>
      <c r="E125" s="51"/>
      <c r="F125" s="51"/>
      <c r="G125" s="51"/>
      <c r="H125" s="51"/>
      <c r="I125" s="51"/>
      <c r="J125" s="51"/>
      <c r="K125" s="51"/>
      <c r="L125" s="51"/>
      <c r="M125" s="51"/>
      <c r="N125" s="51"/>
      <c r="O125" s="51"/>
      <c r="P125" s="51"/>
    </row>
    <row r="126" spans="1:16" x14ac:dyDescent="0.25">
      <c r="A126" s="52"/>
      <c r="B126" s="51"/>
      <c r="C126" s="51"/>
      <c r="D126" s="51"/>
      <c r="E126" s="51"/>
      <c r="F126" s="51"/>
      <c r="G126" s="51"/>
      <c r="H126" s="51"/>
      <c r="I126" s="51"/>
      <c r="J126" s="51"/>
      <c r="K126" s="51"/>
      <c r="L126" s="51"/>
      <c r="M126" s="51"/>
      <c r="N126" s="51"/>
      <c r="O126" s="51"/>
      <c r="P126" s="51"/>
    </row>
    <row r="127" spans="1:16" x14ac:dyDescent="0.25">
      <c r="A127" s="52"/>
      <c r="B127" s="51"/>
      <c r="C127" s="51"/>
      <c r="D127" s="51"/>
      <c r="E127" s="51"/>
      <c r="F127" s="51"/>
      <c r="G127" s="51"/>
      <c r="H127" s="51"/>
      <c r="I127" s="51"/>
      <c r="J127" s="51"/>
      <c r="K127" s="51"/>
      <c r="L127" s="51"/>
      <c r="M127" s="51"/>
      <c r="N127" s="51"/>
      <c r="O127" s="51"/>
      <c r="P127" s="51"/>
    </row>
    <row r="128" spans="1:16" x14ac:dyDescent="0.25">
      <c r="A128" s="52"/>
      <c r="B128" s="51"/>
      <c r="C128" s="51"/>
      <c r="D128" s="51"/>
      <c r="E128" s="51"/>
      <c r="F128" s="51"/>
      <c r="G128" s="51"/>
      <c r="H128" s="51"/>
      <c r="I128" s="51"/>
      <c r="J128" s="51"/>
      <c r="K128" s="51"/>
      <c r="L128" s="51"/>
      <c r="M128" s="51"/>
      <c r="N128" s="51"/>
      <c r="O128" s="51"/>
      <c r="P128" s="51"/>
    </row>
    <row r="129" spans="1:16" x14ac:dyDescent="0.25">
      <c r="A129" s="52"/>
      <c r="B129" s="51"/>
      <c r="C129" s="51"/>
      <c r="D129" s="51"/>
      <c r="E129" s="51"/>
      <c r="F129" s="51"/>
      <c r="G129" s="51"/>
      <c r="H129" s="51"/>
      <c r="I129" s="51"/>
      <c r="J129" s="51"/>
      <c r="K129" s="51"/>
      <c r="L129" s="51"/>
      <c r="M129" s="51"/>
      <c r="N129" s="51"/>
      <c r="O129" s="51"/>
      <c r="P129" s="51"/>
    </row>
    <row r="130" spans="1:16" x14ac:dyDescent="0.25">
      <c r="A130" s="52"/>
      <c r="B130" s="51"/>
      <c r="C130" s="51"/>
      <c r="D130" s="51"/>
      <c r="E130" s="51"/>
      <c r="F130" s="51"/>
      <c r="G130" s="51"/>
      <c r="H130" s="51"/>
      <c r="I130" s="51"/>
      <c r="J130" s="51"/>
      <c r="K130" s="51"/>
      <c r="L130" s="51"/>
      <c r="M130" s="51"/>
      <c r="N130" s="51"/>
      <c r="O130" s="51"/>
      <c r="P130" s="51"/>
    </row>
    <row r="131" spans="1:16" x14ac:dyDescent="0.25">
      <c r="A131" s="52"/>
      <c r="B131" s="51"/>
      <c r="C131" s="51"/>
      <c r="D131" s="51"/>
      <c r="E131" s="51"/>
      <c r="F131" s="51"/>
      <c r="G131" s="51"/>
      <c r="H131" s="51"/>
      <c r="I131" s="51"/>
      <c r="J131" s="51"/>
      <c r="K131" s="51"/>
      <c r="L131" s="51"/>
      <c r="M131" s="51"/>
      <c r="N131" s="51"/>
      <c r="O131" s="51"/>
      <c r="P131" s="51"/>
    </row>
    <row r="132" spans="1:16" x14ac:dyDescent="0.25">
      <c r="A132" s="52"/>
      <c r="B132" s="51"/>
      <c r="C132" s="51"/>
      <c r="D132" s="51"/>
      <c r="E132" s="51"/>
      <c r="F132" s="51"/>
      <c r="G132" s="51"/>
      <c r="H132" s="51"/>
      <c r="I132" s="51"/>
      <c r="J132" s="51"/>
      <c r="K132" s="51"/>
      <c r="L132" s="51"/>
      <c r="M132" s="51"/>
      <c r="N132" s="51"/>
      <c r="O132" s="51"/>
      <c r="P132" s="51"/>
    </row>
    <row r="133" spans="1:16" x14ac:dyDescent="0.25">
      <c r="A133" s="52"/>
      <c r="B133" s="51"/>
      <c r="C133" s="51"/>
      <c r="D133" s="51"/>
      <c r="E133" s="51"/>
      <c r="F133" s="51"/>
      <c r="G133" s="51"/>
      <c r="H133" s="51"/>
      <c r="I133" s="51"/>
      <c r="J133" s="51"/>
      <c r="K133" s="51"/>
      <c r="L133" s="51"/>
      <c r="M133" s="51"/>
      <c r="N133" s="51"/>
      <c r="O133" s="51"/>
      <c r="P133" s="51"/>
    </row>
    <row r="134" spans="1:16" s="35" customFormat="1" ht="4.9000000000000004" customHeight="1" x14ac:dyDescent="0.25">
      <c r="A134" s="56"/>
      <c r="B134" s="57"/>
      <c r="C134" s="57"/>
      <c r="D134" s="57"/>
      <c r="E134" s="57"/>
      <c r="F134" s="57"/>
      <c r="G134" s="57"/>
      <c r="H134" s="57"/>
      <c r="I134" s="57"/>
      <c r="J134" s="57"/>
      <c r="K134" s="57"/>
      <c r="L134" s="57"/>
      <c r="M134" s="57"/>
      <c r="N134" s="57"/>
      <c r="O134" s="57"/>
      <c r="P134" s="57"/>
    </row>
    <row r="135" spans="1:16" x14ac:dyDescent="0.25">
      <c r="A135" s="52"/>
      <c r="B135" s="51"/>
      <c r="C135" s="51"/>
      <c r="D135" s="51"/>
      <c r="E135" s="51"/>
      <c r="F135" s="51"/>
      <c r="G135" s="51"/>
      <c r="H135" s="51"/>
      <c r="I135" s="51"/>
      <c r="J135" s="51"/>
      <c r="K135" s="51"/>
      <c r="L135" s="51"/>
      <c r="M135" s="51"/>
      <c r="N135" s="51"/>
      <c r="O135" s="51"/>
      <c r="P135" s="51"/>
    </row>
    <row r="136" spans="1:16" ht="27.75" x14ac:dyDescent="0.45">
      <c r="A136" s="54" t="s">
        <v>147</v>
      </c>
      <c r="B136" s="51"/>
      <c r="C136" s="51"/>
      <c r="D136" s="51"/>
      <c r="E136" s="51"/>
      <c r="F136" s="51"/>
      <c r="G136" s="51"/>
      <c r="H136" s="51"/>
      <c r="I136" s="51"/>
      <c r="J136" s="51"/>
      <c r="K136" s="51"/>
      <c r="L136" s="51"/>
      <c r="M136" s="51"/>
      <c r="N136" s="51"/>
      <c r="O136" s="51"/>
      <c r="P136" s="51"/>
    </row>
    <row r="137" spans="1:16" s="1" customFormat="1" ht="45" x14ac:dyDescent="0.25">
      <c r="A137" s="52" t="s">
        <v>785</v>
      </c>
      <c r="B137" s="52" t="s">
        <v>148</v>
      </c>
      <c r="C137" s="52"/>
      <c r="D137" s="52"/>
      <c r="E137" s="52"/>
      <c r="F137" s="52"/>
      <c r="G137" s="52"/>
      <c r="H137" s="52"/>
      <c r="I137" s="52"/>
      <c r="J137" s="52"/>
      <c r="K137" s="52"/>
      <c r="L137" s="52"/>
      <c r="M137" s="52"/>
      <c r="N137" s="52"/>
      <c r="O137" s="52"/>
      <c r="P137" s="52"/>
    </row>
    <row r="138" spans="1:16" x14ac:dyDescent="0.25">
      <c r="A138" s="52">
        <v>2001</v>
      </c>
      <c r="B138" s="55">
        <v>100</v>
      </c>
      <c r="C138" s="51"/>
      <c r="D138" s="51"/>
      <c r="E138" s="51"/>
      <c r="F138" s="51"/>
      <c r="G138" s="51"/>
      <c r="H138" s="51"/>
      <c r="I138" s="51"/>
      <c r="J138" s="51"/>
      <c r="K138" s="51"/>
      <c r="L138" s="51"/>
      <c r="M138" s="51"/>
      <c r="N138" s="51"/>
      <c r="O138" s="51"/>
      <c r="P138" s="51"/>
    </row>
    <row r="139" spans="1:16" x14ac:dyDescent="0.25">
      <c r="A139" s="52">
        <v>2002</v>
      </c>
      <c r="B139" s="55">
        <v>99</v>
      </c>
      <c r="C139" s="51"/>
      <c r="D139" s="51"/>
      <c r="E139" s="51"/>
      <c r="F139" s="51"/>
      <c r="G139" s="51"/>
      <c r="H139" s="51"/>
      <c r="I139" s="51"/>
      <c r="J139" s="51"/>
      <c r="K139" s="51"/>
      <c r="L139" s="51"/>
      <c r="M139" s="51"/>
      <c r="N139" s="51"/>
      <c r="O139" s="51"/>
      <c r="P139" s="51"/>
    </row>
    <row r="140" spans="1:16" x14ac:dyDescent="0.25">
      <c r="A140" s="52">
        <v>2003</v>
      </c>
      <c r="B140" s="55">
        <v>104</v>
      </c>
      <c r="C140" s="51"/>
      <c r="D140" s="51"/>
      <c r="E140" s="51"/>
      <c r="F140" s="51"/>
      <c r="G140" s="51"/>
      <c r="H140" s="51"/>
      <c r="I140" s="51"/>
      <c r="J140" s="51"/>
      <c r="K140" s="51"/>
      <c r="L140" s="51"/>
      <c r="M140" s="51"/>
      <c r="N140" s="51"/>
      <c r="O140" s="51"/>
      <c r="P140" s="51"/>
    </row>
    <row r="141" spans="1:16" x14ac:dyDescent="0.25">
      <c r="A141" s="52">
        <v>2004</v>
      </c>
      <c r="B141" s="55">
        <v>107</v>
      </c>
      <c r="C141" s="51"/>
      <c r="D141" s="51"/>
      <c r="E141" s="51"/>
      <c r="F141" s="51"/>
      <c r="G141" s="51"/>
      <c r="H141" s="51"/>
      <c r="I141" s="51"/>
      <c r="J141" s="51"/>
      <c r="K141" s="51"/>
      <c r="L141" s="51"/>
      <c r="M141" s="51"/>
      <c r="N141" s="51"/>
      <c r="O141" s="51"/>
      <c r="P141" s="51"/>
    </row>
    <row r="142" spans="1:16" x14ac:dyDescent="0.25">
      <c r="A142" s="52">
        <v>2005</v>
      </c>
      <c r="B142" s="55">
        <v>109</v>
      </c>
      <c r="C142" s="51"/>
      <c r="D142" s="51"/>
      <c r="E142" s="51"/>
      <c r="F142" s="51"/>
      <c r="G142" s="51"/>
      <c r="H142" s="51"/>
      <c r="I142" s="51"/>
      <c r="J142" s="51"/>
      <c r="K142" s="51"/>
      <c r="L142" s="51"/>
      <c r="M142" s="51"/>
      <c r="N142" s="51"/>
      <c r="O142" s="51"/>
      <c r="P142" s="51"/>
    </row>
    <row r="143" spans="1:16" x14ac:dyDescent="0.25">
      <c r="A143" s="52">
        <v>2006</v>
      </c>
      <c r="B143" s="55">
        <v>106</v>
      </c>
      <c r="C143" s="51"/>
      <c r="D143" s="51"/>
      <c r="E143" s="51"/>
      <c r="F143" s="51"/>
      <c r="G143" s="51"/>
      <c r="H143" s="51"/>
      <c r="I143" s="51"/>
      <c r="J143" s="51"/>
      <c r="K143" s="51"/>
      <c r="L143" s="51"/>
      <c r="M143" s="51"/>
      <c r="N143" s="51"/>
      <c r="O143" s="51"/>
      <c r="P143" s="51"/>
    </row>
    <row r="144" spans="1:16" x14ac:dyDescent="0.25">
      <c r="A144" s="52">
        <v>2007</v>
      </c>
      <c r="B144" s="55">
        <v>109</v>
      </c>
      <c r="C144" s="51"/>
      <c r="D144" s="51"/>
      <c r="E144" s="51"/>
      <c r="F144" s="51"/>
      <c r="G144" s="51"/>
      <c r="H144" s="51"/>
      <c r="I144" s="51"/>
      <c r="J144" s="51"/>
      <c r="K144" s="51"/>
      <c r="L144" s="51"/>
      <c r="M144" s="51"/>
      <c r="N144" s="51"/>
      <c r="O144" s="51"/>
      <c r="P144" s="51"/>
    </row>
    <row r="145" spans="1:16" x14ac:dyDescent="0.25">
      <c r="A145" s="52">
        <v>2008</v>
      </c>
      <c r="B145" s="55">
        <v>106</v>
      </c>
      <c r="C145" s="51"/>
      <c r="D145" s="51"/>
      <c r="E145" s="51"/>
      <c r="F145" s="51"/>
      <c r="G145" s="51"/>
      <c r="H145" s="51"/>
      <c r="I145" s="51"/>
      <c r="J145" s="51"/>
      <c r="K145" s="51"/>
      <c r="L145" s="51"/>
      <c r="M145" s="51"/>
      <c r="N145" s="51"/>
      <c r="O145" s="51"/>
      <c r="P145" s="51"/>
    </row>
    <row r="146" spans="1:16" x14ac:dyDescent="0.25">
      <c r="A146" s="52">
        <v>2009</v>
      </c>
      <c r="B146" s="55">
        <v>103</v>
      </c>
      <c r="C146" s="51"/>
      <c r="D146" s="51"/>
      <c r="E146" s="51"/>
      <c r="F146" s="51"/>
      <c r="G146" s="51"/>
      <c r="H146" s="51"/>
      <c r="I146" s="51"/>
      <c r="J146" s="51"/>
      <c r="K146" s="51"/>
      <c r="L146" s="51"/>
      <c r="M146" s="51"/>
      <c r="N146" s="51"/>
      <c r="O146" s="51"/>
      <c r="P146" s="51"/>
    </row>
    <row r="147" spans="1:16" x14ac:dyDescent="0.25">
      <c r="A147" s="52">
        <v>2010</v>
      </c>
      <c r="B147" s="55">
        <v>103</v>
      </c>
      <c r="C147" s="51"/>
      <c r="D147" s="51"/>
      <c r="E147" s="51"/>
      <c r="F147" s="51"/>
      <c r="G147" s="51"/>
      <c r="H147" s="51"/>
      <c r="I147" s="51"/>
      <c r="J147" s="51"/>
      <c r="K147" s="51"/>
      <c r="L147" s="51"/>
      <c r="M147" s="51"/>
      <c r="N147" s="51"/>
      <c r="O147" s="51"/>
      <c r="P147" s="51"/>
    </row>
    <row r="148" spans="1:16" x14ac:dyDescent="0.25">
      <c r="A148" s="52">
        <v>2011</v>
      </c>
      <c r="B148" s="55">
        <v>104</v>
      </c>
      <c r="C148" s="51"/>
      <c r="D148" s="51"/>
      <c r="E148" s="51"/>
      <c r="F148" s="51"/>
      <c r="G148" s="51"/>
      <c r="H148" s="51"/>
      <c r="I148" s="51"/>
      <c r="J148" s="51"/>
      <c r="K148" s="51"/>
      <c r="L148" s="51"/>
      <c r="M148" s="51"/>
      <c r="N148" s="51"/>
      <c r="O148" s="51"/>
      <c r="P148" s="51"/>
    </row>
    <row r="149" spans="1:16" x14ac:dyDescent="0.25">
      <c r="A149" s="52">
        <v>2012</v>
      </c>
      <c r="B149" s="55">
        <v>96</v>
      </c>
      <c r="C149" s="51"/>
      <c r="D149" s="51"/>
      <c r="E149" s="51"/>
      <c r="F149" s="51"/>
      <c r="G149" s="51"/>
      <c r="H149" s="51"/>
      <c r="I149" s="51"/>
      <c r="J149" s="51"/>
      <c r="K149" s="51"/>
      <c r="L149" s="51"/>
      <c r="M149" s="51"/>
      <c r="N149" s="51"/>
      <c r="O149" s="51"/>
      <c r="P149" s="51"/>
    </row>
    <row r="150" spans="1:16" x14ac:dyDescent="0.25">
      <c r="A150" s="52">
        <v>2013</v>
      </c>
      <c r="B150" s="55">
        <v>104</v>
      </c>
      <c r="C150" s="51"/>
      <c r="D150" s="51"/>
      <c r="E150" s="51"/>
      <c r="F150" s="51"/>
      <c r="G150" s="51"/>
      <c r="H150" s="51"/>
      <c r="I150" s="51"/>
      <c r="J150" s="51"/>
      <c r="K150" s="51"/>
      <c r="L150" s="51"/>
      <c r="M150" s="51"/>
      <c r="N150" s="51"/>
      <c r="O150" s="51"/>
      <c r="P150" s="51"/>
    </row>
    <row r="151" spans="1:16" x14ac:dyDescent="0.25">
      <c r="A151" s="52">
        <v>2014</v>
      </c>
      <c r="B151" s="55">
        <v>102</v>
      </c>
      <c r="C151" s="51"/>
      <c r="D151" s="51"/>
      <c r="E151" s="51"/>
      <c r="F151" s="51"/>
      <c r="G151" s="51"/>
      <c r="H151" s="51"/>
      <c r="I151" s="51"/>
      <c r="J151" s="51"/>
      <c r="K151" s="51"/>
      <c r="L151" s="51"/>
      <c r="M151" s="51"/>
      <c r="N151" s="51"/>
      <c r="O151" s="51"/>
      <c r="P151" s="51"/>
    </row>
    <row r="152" spans="1:16" x14ac:dyDescent="0.25">
      <c r="A152" s="52">
        <v>2015</v>
      </c>
      <c r="B152" s="55">
        <v>99</v>
      </c>
      <c r="C152" s="51"/>
      <c r="D152" s="51"/>
      <c r="E152" s="51"/>
      <c r="F152" s="51"/>
      <c r="G152" s="51"/>
      <c r="H152" s="51"/>
      <c r="I152" s="51"/>
      <c r="J152" s="51"/>
      <c r="K152" s="51"/>
      <c r="L152" s="51"/>
      <c r="M152" s="51"/>
      <c r="N152" s="51"/>
      <c r="O152" s="51"/>
      <c r="P152" s="51"/>
    </row>
    <row r="153" spans="1:16" x14ac:dyDescent="0.25">
      <c r="A153" s="52">
        <v>2016</v>
      </c>
      <c r="B153" s="55">
        <v>93</v>
      </c>
      <c r="C153" s="51"/>
      <c r="D153" s="51"/>
      <c r="E153" s="51"/>
      <c r="F153" s="51"/>
      <c r="G153" s="51"/>
      <c r="H153" s="51"/>
      <c r="I153" s="51"/>
      <c r="J153" s="51"/>
      <c r="K153" s="51"/>
      <c r="L153" s="51"/>
      <c r="M153" s="51"/>
      <c r="N153" s="51"/>
      <c r="O153" s="51"/>
      <c r="P153" s="51"/>
    </row>
    <row r="154" spans="1:16" x14ac:dyDescent="0.25">
      <c r="A154" s="52">
        <v>2017</v>
      </c>
      <c r="B154" s="55">
        <v>91</v>
      </c>
      <c r="C154" s="51"/>
      <c r="D154" s="51"/>
      <c r="E154" s="51"/>
      <c r="F154" s="51"/>
      <c r="G154" s="51"/>
      <c r="H154" s="51"/>
      <c r="I154" s="51"/>
      <c r="J154" s="51"/>
      <c r="K154" s="51"/>
      <c r="L154" s="51"/>
      <c r="M154" s="51"/>
      <c r="N154" s="51"/>
      <c r="O154" s="51"/>
      <c r="P154" s="51"/>
    </row>
    <row r="155" spans="1:16" x14ac:dyDescent="0.25">
      <c r="A155" s="52">
        <v>2018</v>
      </c>
      <c r="B155" s="55">
        <v>89</v>
      </c>
      <c r="C155" s="51"/>
      <c r="D155" s="51"/>
      <c r="E155" s="51"/>
      <c r="F155" s="51"/>
      <c r="G155" s="51"/>
      <c r="H155" s="51"/>
      <c r="I155" s="51"/>
      <c r="J155" s="51"/>
      <c r="K155" s="51"/>
      <c r="L155" s="51"/>
      <c r="M155" s="51"/>
      <c r="N155" s="51"/>
      <c r="O155" s="51"/>
      <c r="P155" s="51"/>
    </row>
    <row r="156" spans="1:16" x14ac:dyDescent="0.25">
      <c r="A156" s="52">
        <v>2019</v>
      </c>
      <c r="B156" s="55">
        <v>86</v>
      </c>
      <c r="C156" s="51"/>
      <c r="D156" s="51"/>
      <c r="E156" s="51"/>
      <c r="F156" s="51"/>
      <c r="G156" s="51"/>
      <c r="H156" s="51"/>
      <c r="I156" s="51"/>
      <c r="J156" s="51"/>
      <c r="K156" s="51"/>
      <c r="L156" s="51"/>
      <c r="M156" s="51"/>
      <c r="N156" s="51"/>
      <c r="O156" s="51"/>
      <c r="P156" s="51"/>
    </row>
    <row r="157" spans="1:16" x14ac:dyDescent="0.25">
      <c r="A157" s="233">
        <v>2020</v>
      </c>
      <c r="B157" s="117">
        <v>13</v>
      </c>
      <c r="C157" s="51"/>
      <c r="D157" s="51"/>
      <c r="E157" s="51"/>
      <c r="F157" s="51"/>
      <c r="G157" s="51"/>
      <c r="H157" s="51"/>
      <c r="I157" s="51"/>
      <c r="J157" s="51"/>
      <c r="K157" s="51"/>
      <c r="L157" s="51"/>
      <c r="M157" s="51"/>
      <c r="N157" s="51"/>
      <c r="O157" s="51"/>
      <c r="P157" s="51"/>
    </row>
    <row r="158" spans="1:16" s="6" customFormat="1" x14ac:dyDescent="0.25">
      <c r="A158" s="234" t="s">
        <v>786</v>
      </c>
      <c r="B158" s="166">
        <v>201000</v>
      </c>
    </row>
    <row r="159" spans="1:16" x14ac:dyDescent="0.25">
      <c r="A159" s="234" t="s">
        <v>787</v>
      </c>
      <c r="B159" s="158">
        <f>(B157-B156)/B156</f>
        <v>-0.84883720930232553</v>
      </c>
      <c r="C159" s="51"/>
      <c r="D159" s="51"/>
      <c r="E159" s="51"/>
      <c r="F159" s="51"/>
      <c r="G159" s="51"/>
      <c r="H159" s="51"/>
      <c r="I159" s="51"/>
      <c r="J159" s="51"/>
      <c r="K159" s="51"/>
      <c r="L159" s="51"/>
      <c r="M159" s="51"/>
      <c r="N159" s="51"/>
      <c r="O159" s="51"/>
      <c r="P159" s="51"/>
    </row>
    <row r="160" spans="1:16" x14ac:dyDescent="0.25">
      <c r="A160" s="52" t="s">
        <v>149</v>
      </c>
      <c r="B160" s="51"/>
      <c r="C160" s="51"/>
      <c r="D160" s="51"/>
      <c r="E160" s="51"/>
      <c r="F160" s="51"/>
      <c r="G160" s="51"/>
      <c r="H160" s="51"/>
      <c r="I160" s="51"/>
      <c r="J160" s="51"/>
      <c r="K160" s="51"/>
      <c r="L160" s="51"/>
      <c r="M160" s="51"/>
      <c r="N160" s="51"/>
      <c r="O160" s="51"/>
      <c r="P160" s="51"/>
    </row>
  </sheetData>
  <phoneticPr fontId="18" type="noConversion"/>
  <hyperlinks>
    <hyperlink ref="A1" location="'Contents'!B7" display="⇐ Return to contents" xr:uid="{6BC25664-8801-4E18-B2AF-2D1242DE0B19}"/>
  </hyperlinks>
  <pageMargins left="0.7" right="0.7" top="0.75" bottom="0.75" header="0.3" footer="0.3"/>
  <pageSetup paperSize="9" orientation="portrait" horizontalDpi="90" verticalDpi="90" r:id="rId1"/>
  <drawing r:id="rId2"/>
  <tableParts count="9">
    <tablePart r:id="rId3"/>
    <tablePart r:id="rId4"/>
    <tablePart r:id="rId5"/>
    <tablePart r:id="rId6"/>
    <tablePart r:id="rId7"/>
    <tablePart r:id="rId8"/>
    <tablePart r:id="rId9"/>
    <tablePart r:id="rId10"/>
    <tablePart r:id="rId1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dimension ref="A1:BE107"/>
  <sheetViews>
    <sheetView showGridLines="0" topLeftCell="B1" zoomScaleNormal="100" workbookViewId="0">
      <selection activeCell="B1" sqref="B1"/>
    </sheetView>
  </sheetViews>
  <sheetFormatPr defaultRowHeight="15" outlineLevelCol="1" x14ac:dyDescent="0.25"/>
  <cols>
    <col min="1" max="1" width="13" hidden="1" customWidth="1" outlineLevel="1"/>
    <col min="2" max="2" width="31.140625" style="1" customWidth="1" collapsed="1"/>
    <col min="3" max="34" width="16.42578125" style="1" customWidth="1"/>
    <col min="35" max="38" width="19.85546875" customWidth="1"/>
  </cols>
  <sheetData>
    <row r="1" spans="1:57" x14ac:dyDescent="0.25">
      <c r="A1" s="2"/>
      <c r="B1" s="61" t="s">
        <v>20</v>
      </c>
      <c r="C1" s="52"/>
      <c r="D1" s="52"/>
      <c r="E1" s="52"/>
      <c r="F1" s="52"/>
      <c r="G1" s="52"/>
      <c r="H1" s="52"/>
      <c r="I1" s="52"/>
      <c r="J1" s="52"/>
      <c r="K1" s="52"/>
      <c r="L1" s="52"/>
      <c r="M1" s="52"/>
      <c r="N1" s="52"/>
      <c r="O1" s="52"/>
      <c r="P1" s="52"/>
      <c r="Q1" s="52"/>
      <c r="R1" s="52"/>
      <c r="S1" s="52"/>
      <c r="T1" s="52"/>
      <c r="U1" s="52"/>
      <c r="V1" s="52"/>
      <c r="W1" s="52"/>
      <c r="X1" s="52"/>
      <c r="Y1" s="52"/>
      <c r="Z1" s="52"/>
      <c r="AA1" s="52"/>
      <c r="AB1" s="52"/>
      <c r="AC1" s="52"/>
      <c r="AD1" s="52"/>
      <c r="AE1" s="52"/>
      <c r="AF1" s="52"/>
      <c r="AG1" s="52"/>
      <c r="AH1" s="52"/>
      <c r="AI1" s="51"/>
      <c r="AJ1" s="51"/>
      <c r="AK1" s="51"/>
      <c r="AL1" s="51"/>
      <c r="AM1" s="51"/>
      <c r="AN1" s="51"/>
      <c r="AO1" s="51"/>
      <c r="AP1" s="51"/>
      <c r="AQ1" s="51"/>
      <c r="AR1" s="51"/>
      <c r="AS1" s="51"/>
      <c r="AT1" s="51"/>
      <c r="AU1" s="51"/>
      <c r="AV1" s="51"/>
      <c r="AW1" s="51"/>
      <c r="AX1" s="51"/>
      <c r="AY1" s="51"/>
      <c r="AZ1" s="51"/>
      <c r="BA1" s="51"/>
      <c r="BB1" s="51"/>
      <c r="BC1" s="51"/>
    </row>
    <row r="2" spans="1:57" ht="31.5" x14ac:dyDescent="0.5">
      <c r="A2" s="51"/>
      <c r="B2" s="62" t="s">
        <v>150</v>
      </c>
      <c r="C2" s="52"/>
      <c r="D2" s="52"/>
      <c r="E2" s="52"/>
      <c r="F2" s="52"/>
      <c r="G2" s="52"/>
      <c r="H2" s="52"/>
      <c r="I2" s="52"/>
      <c r="J2" s="52"/>
      <c r="K2" s="52"/>
      <c r="L2" s="52"/>
      <c r="M2" s="52"/>
      <c r="N2" s="52"/>
      <c r="O2" s="52"/>
      <c r="P2" s="52"/>
      <c r="Q2" s="52"/>
      <c r="R2" s="52"/>
      <c r="S2" s="52"/>
      <c r="T2" s="52"/>
      <c r="U2" s="52"/>
      <c r="V2" s="52"/>
      <c r="W2" s="52"/>
      <c r="X2" s="52"/>
      <c r="Y2" s="52"/>
      <c r="Z2" s="52"/>
      <c r="AA2" s="52"/>
      <c r="AB2" s="52"/>
      <c r="AC2" s="52"/>
      <c r="AD2" s="52"/>
      <c r="AE2" s="52"/>
      <c r="AF2" s="52"/>
      <c r="AG2" s="52"/>
      <c r="AH2" s="52"/>
      <c r="AI2" s="51"/>
      <c r="AJ2" s="51"/>
      <c r="AK2" s="51"/>
      <c r="AL2" s="51"/>
      <c r="AM2" s="51"/>
      <c r="AN2" s="51"/>
      <c r="AO2" s="51"/>
      <c r="AP2" s="51"/>
      <c r="AQ2" s="51"/>
      <c r="AR2" s="51"/>
      <c r="AS2" s="51"/>
      <c r="AT2" s="51"/>
      <c r="AU2" s="51"/>
      <c r="AV2" s="51"/>
      <c r="AW2" s="51"/>
      <c r="AX2" s="51"/>
      <c r="AY2" s="51"/>
      <c r="AZ2" s="51"/>
      <c r="BA2" s="51"/>
      <c r="BB2" s="51"/>
      <c r="BC2" s="51"/>
    </row>
    <row r="3" spans="1:57" x14ac:dyDescent="0.25">
      <c r="A3" s="51"/>
      <c r="B3" s="51"/>
      <c r="C3" s="52"/>
      <c r="D3" s="52"/>
      <c r="E3" s="52"/>
      <c r="F3" s="52"/>
      <c r="G3" s="52"/>
      <c r="H3" s="52"/>
      <c r="I3" s="52"/>
      <c r="J3" s="52"/>
      <c r="K3" s="52"/>
      <c r="L3" s="52"/>
      <c r="M3" s="52"/>
      <c r="N3" s="52"/>
      <c r="O3" s="52"/>
      <c r="P3" s="52"/>
      <c r="Q3" s="52"/>
      <c r="R3" s="52"/>
      <c r="S3" s="52"/>
      <c r="T3" s="52"/>
      <c r="U3" s="52"/>
      <c r="V3" s="52"/>
      <c r="W3" s="52"/>
      <c r="X3" s="52"/>
      <c r="Y3" s="52"/>
      <c r="Z3" s="52"/>
      <c r="AA3" s="52"/>
      <c r="AB3" s="52"/>
      <c r="AC3" s="52"/>
      <c r="AD3" s="52"/>
      <c r="AE3" s="52"/>
      <c r="AF3" s="52"/>
      <c r="AG3" s="52"/>
      <c r="AH3" s="52"/>
      <c r="AI3" s="51"/>
      <c r="AJ3" s="51"/>
      <c r="AK3" s="51"/>
      <c r="AL3" s="51"/>
      <c r="AM3" s="51"/>
      <c r="AN3" s="51"/>
      <c r="AO3" s="51"/>
      <c r="AP3" s="51"/>
      <c r="AQ3" s="51"/>
      <c r="AR3" s="51"/>
      <c r="AS3" s="51"/>
      <c r="AT3" s="51"/>
      <c r="AU3" s="51"/>
      <c r="AV3" s="51"/>
      <c r="AW3" s="51"/>
      <c r="AX3" s="51"/>
      <c r="AY3" s="51"/>
      <c r="AZ3" s="51"/>
      <c r="BA3" s="51"/>
      <c r="BB3" s="51"/>
      <c r="BC3" s="51"/>
    </row>
    <row r="4" spans="1:57" s="24" customFormat="1" ht="27.75" x14ac:dyDescent="0.45">
      <c r="A4" s="54"/>
      <c r="B4" s="54" t="s">
        <v>151</v>
      </c>
      <c r="C4" s="54"/>
      <c r="D4" s="54"/>
      <c r="E4" s="54"/>
      <c r="F4" s="54"/>
      <c r="G4" s="54"/>
      <c r="H4" s="54"/>
      <c r="I4" s="54"/>
      <c r="J4" s="54"/>
      <c r="K4" s="54"/>
      <c r="L4" s="54"/>
      <c r="M4" s="54"/>
      <c r="N4" s="54"/>
      <c r="O4" s="54"/>
      <c r="P4" s="54"/>
      <c r="Q4" s="54"/>
      <c r="R4" s="54"/>
      <c r="S4" s="54"/>
      <c r="T4" s="54"/>
      <c r="U4" s="54"/>
      <c r="V4" s="54"/>
      <c r="W4" s="54"/>
      <c r="X4" s="54"/>
      <c r="Y4" s="54"/>
      <c r="Z4" s="54"/>
      <c r="AA4" s="54"/>
      <c r="AB4" s="54"/>
      <c r="AC4" s="54"/>
      <c r="AD4" s="54"/>
      <c r="AE4" s="54"/>
      <c r="AF4" s="54"/>
      <c r="AG4" s="54"/>
      <c r="AH4" s="54"/>
      <c r="AI4" s="54"/>
      <c r="AJ4" s="54"/>
      <c r="AK4" s="54"/>
      <c r="AL4" s="54"/>
      <c r="AM4" s="54"/>
      <c r="AN4" s="54"/>
      <c r="AO4" s="54"/>
      <c r="AP4" s="54"/>
      <c r="AQ4" s="54"/>
      <c r="AR4" s="54"/>
      <c r="AS4" s="54"/>
      <c r="AT4" s="54"/>
      <c r="AU4" s="54"/>
      <c r="AV4" s="54"/>
      <c r="AW4" s="54"/>
      <c r="AX4" s="54"/>
      <c r="AY4" s="54"/>
      <c r="AZ4" s="54"/>
      <c r="BA4" s="54"/>
      <c r="BB4" s="54"/>
      <c r="BC4" s="54"/>
    </row>
    <row r="5" spans="1:57" ht="30.6" customHeight="1" x14ac:dyDescent="0.25">
      <c r="A5" s="51"/>
      <c r="B5" s="241" t="s">
        <v>152</v>
      </c>
      <c r="C5" s="241"/>
      <c r="D5" s="241"/>
      <c r="E5" s="241"/>
      <c r="F5" s="241"/>
      <c r="G5" s="241"/>
      <c r="H5" s="52"/>
      <c r="I5" s="52"/>
      <c r="J5" s="52"/>
      <c r="K5" s="52"/>
      <c r="L5" s="52"/>
      <c r="M5" s="52"/>
      <c r="N5" s="52"/>
      <c r="O5" s="52"/>
      <c r="P5" s="52"/>
      <c r="Q5" s="52"/>
      <c r="R5" s="52"/>
      <c r="S5" s="52"/>
      <c r="T5" s="52"/>
      <c r="U5" s="52"/>
      <c r="V5" s="52"/>
      <c r="W5" s="52"/>
      <c r="X5" s="52"/>
      <c r="Y5" s="52"/>
      <c r="Z5" s="52"/>
      <c r="AA5" s="52"/>
      <c r="AB5" s="52"/>
      <c r="AC5" s="52"/>
      <c r="AD5" s="52"/>
      <c r="AE5" s="52"/>
      <c r="AF5" s="52"/>
      <c r="AG5" s="52"/>
      <c r="AH5" s="52"/>
      <c r="AI5" s="51"/>
      <c r="AJ5" s="51"/>
      <c r="AK5" s="51"/>
      <c r="AL5" s="51"/>
      <c r="AM5" s="51"/>
      <c r="AN5" s="51"/>
      <c r="AO5" s="51"/>
      <c r="AP5" s="51"/>
      <c r="AQ5" s="51"/>
      <c r="AR5" s="51"/>
      <c r="AS5" s="51"/>
      <c r="AT5" s="51"/>
      <c r="AU5" s="51"/>
      <c r="AV5" s="51"/>
      <c r="AW5" s="51"/>
      <c r="AX5" s="51"/>
      <c r="AY5" s="51"/>
      <c r="AZ5" s="51"/>
      <c r="BA5" s="51"/>
      <c r="BB5" s="51"/>
      <c r="BC5" s="51"/>
    </row>
    <row r="6" spans="1:57" ht="14.45" customHeight="1" x14ac:dyDescent="0.25">
      <c r="A6" s="51"/>
      <c r="B6" s="241" t="s">
        <v>153</v>
      </c>
      <c r="C6" s="241"/>
      <c r="D6" s="241"/>
      <c r="E6" s="241"/>
      <c r="F6" s="241"/>
      <c r="G6" s="241"/>
      <c r="H6" s="52"/>
      <c r="I6" s="52"/>
      <c r="J6" s="52"/>
      <c r="K6" s="52"/>
      <c r="L6" s="52"/>
      <c r="M6" s="52"/>
      <c r="N6" s="52"/>
      <c r="O6" s="52"/>
      <c r="P6" s="52"/>
      <c r="Q6" s="52"/>
      <c r="R6" s="52"/>
      <c r="S6" s="52"/>
      <c r="T6" s="52"/>
      <c r="U6" s="52"/>
      <c r="V6" s="52"/>
      <c r="W6" s="52"/>
      <c r="X6" s="52"/>
      <c r="Y6" s="52"/>
      <c r="Z6" s="52"/>
      <c r="AA6" s="52"/>
      <c r="AB6" s="52"/>
      <c r="AC6" s="52"/>
      <c r="AD6" s="52"/>
      <c r="AE6" s="52"/>
      <c r="AF6" s="52"/>
      <c r="AG6" s="52"/>
      <c r="AH6" s="52"/>
      <c r="AI6" s="51"/>
      <c r="AJ6" s="51"/>
      <c r="AK6" s="51"/>
      <c r="AL6" s="51"/>
      <c r="AM6" s="51"/>
      <c r="AN6" s="51"/>
      <c r="AO6" s="51"/>
      <c r="AP6" s="51"/>
      <c r="AQ6" s="51"/>
      <c r="AR6" s="51"/>
      <c r="AS6" s="51"/>
      <c r="AT6" s="51"/>
      <c r="AU6" s="51"/>
      <c r="AV6" s="51"/>
      <c r="AW6" s="51"/>
      <c r="AX6" s="51"/>
      <c r="AY6" s="51"/>
      <c r="AZ6" s="51"/>
      <c r="BA6" s="51"/>
      <c r="BB6" s="51"/>
      <c r="BC6" s="51"/>
    </row>
    <row r="7" spans="1:57" x14ac:dyDescent="0.25">
      <c r="A7" s="51"/>
      <c r="B7" s="51"/>
      <c r="C7" s="52"/>
      <c r="D7" s="52"/>
      <c r="E7" s="52"/>
      <c r="F7" s="52"/>
      <c r="G7" s="52"/>
      <c r="H7" s="52"/>
      <c r="I7" s="52"/>
      <c r="J7" s="52"/>
      <c r="K7" s="52"/>
      <c r="L7" s="52"/>
      <c r="M7" s="52"/>
      <c r="N7" s="52"/>
      <c r="O7" s="52"/>
      <c r="P7" s="52"/>
      <c r="Q7" s="52"/>
      <c r="R7" s="52"/>
      <c r="S7" s="52"/>
      <c r="T7" s="52"/>
      <c r="U7" s="52"/>
      <c r="V7" s="52"/>
      <c r="W7" s="52"/>
      <c r="X7" s="52"/>
      <c r="Y7" s="52"/>
      <c r="Z7" s="52"/>
      <c r="AA7" s="52"/>
      <c r="AB7" s="52"/>
      <c r="AC7" s="52"/>
      <c r="AD7" s="52"/>
      <c r="AE7" s="52"/>
      <c r="AF7" s="52"/>
      <c r="AG7" s="52"/>
      <c r="AH7" s="52"/>
      <c r="AI7" s="51"/>
      <c r="AJ7" s="51"/>
      <c r="AK7" s="51"/>
      <c r="AL7" s="51"/>
      <c r="AM7" s="51"/>
      <c r="AN7" s="51"/>
      <c r="AO7" s="51"/>
      <c r="AP7" s="51"/>
      <c r="AQ7" s="51"/>
      <c r="AR7" s="51"/>
      <c r="AS7" s="51"/>
      <c r="AT7" s="51"/>
      <c r="AU7" s="51"/>
      <c r="AV7" s="51"/>
      <c r="AW7" s="51"/>
      <c r="AX7" s="51"/>
      <c r="AY7" s="51"/>
      <c r="AZ7" s="51"/>
      <c r="BA7" s="51"/>
      <c r="BB7" s="51"/>
      <c r="BC7" s="51"/>
    </row>
    <row r="8" spans="1:57" s="25" customFormat="1" ht="18.75" x14ac:dyDescent="0.3">
      <c r="A8" s="63"/>
      <c r="B8" s="63" t="s">
        <v>154</v>
      </c>
      <c r="C8" s="63"/>
      <c r="D8" s="63"/>
      <c r="E8" s="63"/>
      <c r="F8" s="63"/>
      <c r="G8" s="63"/>
      <c r="H8" s="63"/>
      <c r="I8" s="63"/>
      <c r="J8" s="63"/>
      <c r="K8" s="63"/>
      <c r="L8" s="63"/>
      <c r="M8" s="63"/>
      <c r="N8" s="63"/>
      <c r="O8" s="63"/>
      <c r="P8" s="63"/>
      <c r="Q8" s="63"/>
      <c r="R8" s="63"/>
      <c r="S8" s="63"/>
      <c r="T8" s="63"/>
      <c r="U8" s="63"/>
      <c r="V8" s="63"/>
      <c r="W8" s="63"/>
      <c r="X8" s="63"/>
      <c r="Y8" s="63"/>
      <c r="Z8" s="63"/>
      <c r="AA8" s="63"/>
      <c r="AB8" s="63"/>
      <c r="AC8" s="63"/>
      <c r="AD8" s="63"/>
      <c r="AE8" s="63"/>
      <c r="AF8" s="63"/>
      <c r="AG8" s="63"/>
      <c r="AH8" s="63"/>
      <c r="AI8" s="63"/>
      <c r="AJ8" s="63"/>
      <c r="AK8" s="63"/>
      <c r="AL8" s="63"/>
      <c r="AM8" s="63"/>
      <c r="AN8" s="63"/>
      <c r="AO8" s="63"/>
      <c r="AP8" s="63"/>
      <c r="AQ8" s="63"/>
      <c r="AR8" s="63"/>
      <c r="AS8" s="63"/>
      <c r="AT8" s="63"/>
      <c r="AU8" s="63"/>
      <c r="AV8" s="63"/>
      <c r="AW8" s="63"/>
      <c r="AX8" s="63"/>
      <c r="AY8" s="63"/>
      <c r="AZ8" s="63"/>
      <c r="BA8" s="63"/>
      <c r="BB8" s="63"/>
      <c r="BC8" s="63"/>
    </row>
    <row r="9" spans="1:57" s="1" customFormat="1" ht="60" x14ac:dyDescent="0.25">
      <c r="A9" s="52"/>
      <c r="B9" s="52" t="s">
        <v>155</v>
      </c>
      <c r="C9" s="52" t="s">
        <v>156</v>
      </c>
      <c r="D9" s="52" t="s">
        <v>157</v>
      </c>
      <c r="E9" s="52" t="s">
        <v>158</v>
      </c>
      <c r="F9" s="52" t="s">
        <v>159</v>
      </c>
      <c r="G9" s="52" t="s">
        <v>160</v>
      </c>
      <c r="H9" s="52" t="s">
        <v>161</v>
      </c>
      <c r="I9" s="52" t="s">
        <v>162</v>
      </c>
      <c r="J9" s="52" t="s">
        <v>163</v>
      </c>
      <c r="K9" s="52" t="s">
        <v>164</v>
      </c>
      <c r="L9" s="52" t="s">
        <v>165</v>
      </c>
      <c r="M9" s="52" t="s">
        <v>166</v>
      </c>
      <c r="N9" s="52" t="s">
        <v>167</v>
      </c>
      <c r="O9" s="52" t="s">
        <v>168</v>
      </c>
      <c r="P9" s="52" t="s">
        <v>169</v>
      </c>
      <c r="Q9" s="52" t="s">
        <v>170</v>
      </c>
      <c r="R9" s="52" t="s">
        <v>171</v>
      </c>
      <c r="S9" s="52" t="s">
        <v>172</v>
      </c>
      <c r="T9" s="52" t="s">
        <v>173</v>
      </c>
      <c r="U9" s="52" t="s">
        <v>174</v>
      </c>
      <c r="V9" s="52" t="s">
        <v>175</v>
      </c>
      <c r="W9" s="52" t="s">
        <v>176</v>
      </c>
      <c r="X9" s="52" t="s">
        <v>177</v>
      </c>
      <c r="Y9" s="52" t="s">
        <v>178</v>
      </c>
      <c r="Z9" s="52" t="s">
        <v>179</v>
      </c>
      <c r="AA9" s="52" t="s">
        <v>180</v>
      </c>
      <c r="AB9" s="52" t="s">
        <v>181</v>
      </c>
      <c r="AC9" s="52" t="s">
        <v>182</v>
      </c>
      <c r="AD9" s="52" t="s">
        <v>183</v>
      </c>
      <c r="AE9" s="52" t="s">
        <v>184</v>
      </c>
      <c r="AF9" s="52" t="s">
        <v>185</v>
      </c>
      <c r="AG9" s="52" t="s">
        <v>186</v>
      </c>
      <c r="AH9" s="52" t="s">
        <v>187</v>
      </c>
      <c r="AI9" s="52" t="s">
        <v>188</v>
      </c>
      <c r="AJ9" s="1" t="s">
        <v>189</v>
      </c>
      <c r="AK9" s="1" t="s">
        <v>190</v>
      </c>
      <c r="AL9" s="52" t="s">
        <v>191</v>
      </c>
      <c r="AM9" s="52"/>
      <c r="AN9" s="51"/>
      <c r="AO9" s="51"/>
      <c r="AP9" s="51"/>
      <c r="AQ9" s="51"/>
      <c r="AR9" s="51"/>
      <c r="AS9" s="51"/>
      <c r="AT9" s="51"/>
      <c r="AU9" s="51"/>
      <c r="AV9" s="51"/>
      <c r="AW9" s="51"/>
      <c r="AX9" s="51"/>
      <c r="AY9" s="51"/>
      <c r="AZ9" s="51"/>
      <c r="BA9" s="52"/>
      <c r="BB9" s="52"/>
      <c r="BC9" s="52"/>
      <c r="BD9" s="52"/>
      <c r="BE9" s="52"/>
    </row>
    <row r="10" spans="1:57" x14ac:dyDescent="0.25">
      <c r="A10" s="51"/>
      <c r="B10" s="51" t="s">
        <v>192</v>
      </c>
      <c r="C10" s="52">
        <v>100</v>
      </c>
      <c r="D10" s="52">
        <v>103</v>
      </c>
      <c r="E10" s="52">
        <v>96</v>
      </c>
      <c r="F10" s="52">
        <v>99</v>
      </c>
      <c r="G10" s="52">
        <v>102</v>
      </c>
      <c r="H10" s="52">
        <v>106</v>
      </c>
      <c r="I10" s="52">
        <v>111</v>
      </c>
      <c r="J10" s="52">
        <v>113</v>
      </c>
      <c r="K10" s="52">
        <v>113</v>
      </c>
      <c r="L10" s="52">
        <v>115</v>
      </c>
      <c r="M10" s="52">
        <v>111</v>
      </c>
      <c r="N10" s="52">
        <v>106</v>
      </c>
      <c r="O10" s="52">
        <v>98</v>
      </c>
      <c r="P10" s="52">
        <v>99</v>
      </c>
      <c r="Q10" s="52">
        <v>102</v>
      </c>
      <c r="R10" s="52">
        <v>103</v>
      </c>
      <c r="S10" s="52">
        <v>98</v>
      </c>
      <c r="T10" s="52">
        <v>99</v>
      </c>
      <c r="U10" s="52">
        <v>97</v>
      </c>
      <c r="V10" s="52">
        <v>97</v>
      </c>
      <c r="W10" s="52">
        <v>108</v>
      </c>
      <c r="X10" s="52">
        <v>103</v>
      </c>
      <c r="Y10" s="52">
        <v>108</v>
      </c>
      <c r="Z10" s="52">
        <v>100</v>
      </c>
      <c r="AA10" s="52">
        <v>111</v>
      </c>
      <c r="AB10" s="52">
        <v>118</v>
      </c>
      <c r="AC10" s="52">
        <v>115</v>
      </c>
      <c r="AD10" s="52">
        <v>117</v>
      </c>
      <c r="AE10" s="52">
        <v>122</v>
      </c>
      <c r="AF10" s="52">
        <v>120</v>
      </c>
      <c r="AG10" s="52">
        <v>120</v>
      </c>
      <c r="AH10" s="52">
        <v>35</v>
      </c>
      <c r="AI10" s="224">
        <v>2.5</v>
      </c>
      <c r="AJ10" s="225">
        <v>-0.70588235294117652</v>
      </c>
      <c r="AK10" s="225">
        <f>Visits_to_historic_properties___by_Type[[#This Row],[2020]]/MAX(Visits_to_historic_properties___by_Type[2020])</f>
        <v>0.21875</v>
      </c>
      <c r="AL10" s="52"/>
      <c r="AM10" s="51"/>
      <c r="AN10" s="51"/>
      <c r="AO10" s="51"/>
      <c r="AP10" s="51"/>
      <c r="AQ10" s="51"/>
      <c r="AR10" s="51"/>
      <c r="AS10" s="51"/>
      <c r="AT10" s="51"/>
      <c r="AU10" s="51"/>
      <c r="AV10" s="51"/>
      <c r="AW10" s="51"/>
      <c r="AX10" s="51"/>
      <c r="AY10" s="51"/>
      <c r="AZ10" s="51"/>
      <c r="BA10" s="51"/>
      <c r="BB10" s="51"/>
      <c r="BC10" s="51"/>
      <c r="BD10" s="51"/>
      <c r="BE10" s="51"/>
    </row>
    <row r="11" spans="1:57" x14ac:dyDescent="0.25">
      <c r="A11" s="51"/>
      <c r="B11" s="51" t="s">
        <v>193</v>
      </c>
      <c r="C11" s="52">
        <v>100</v>
      </c>
      <c r="D11" s="52">
        <v>105</v>
      </c>
      <c r="E11" s="52">
        <v>104</v>
      </c>
      <c r="F11" s="52">
        <v>104</v>
      </c>
      <c r="G11" s="52">
        <v>111</v>
      </c>
      <c r="H11" s="52">
        <v>113</v>
      </c>
      <c r="I11" s="52">
        <v>122</v>
      </c>
      <c r="J11" s="52">
        <v>121</v>
      </c>
      <c r="K11" s="52">
        <v>121</v>
      </c>
      <c r="L11" s="52">
        <v>112</v>
      </c>
      <c r="M11" s="52">
        <v>118</v>
      </c>
      <c r="N11" s="52">
        <v>115</v>
      </c>
      <c r="O11" s="52">
        <v>132</v>
      </c>
      <c r="P11" s="52">
        <v>154</v>
      </c>
      <c r="Q11" s="52">
        <v>162</v>
      </c>
      <c r="R11" s="52">
        <v>151</v>
      </c>
      <c r="S11" s="52">
        <v>164</v>
      </c>
      <c r="T11" s="52">
        <v>159</v>
      </c>
      <c r="U11" s="52">
        <v>167</v>
      </c>
      <c r="V11" s="52">
        <v>170</v>
      </c>
      <c r="W11" s="52">
        <v>186</v>
      </c>
      <c r="X11" s="52">
        <v>177</v>
      </c>
      <c r="Y11" s="52">
        <v>193</v>
      </c>
      <c r="Z11" s="52">
        <v>189</v>
      </c>
      <c r="AA11" s="52">
        <v>193</v>
      </c>
      <c r="AB11" s="52">
        <v>203</v>
      </c>
      <c r="AC11" s="52">
        <v>217</v>
      </c>
      <c r="AD11" s="52">
        <v>235</v>
      </c>
      <c r="AE11" s="52">
        <v>241</v>
      </c>
      <c r="AF11" s="52">
        <v>243</v>
      </c>
      <c r="AG11" s="52">
        <v>267</v>
      </c>
      <c r="AH11" s="52">
        <v>160</v>
      </c>
      <c r="AI11" s="224">
        <v>6.9</v>
      </c>
      <c r="AJ11" s="225">
        <v>-0.38938053097345132</v>
      </c>
      <c r="AK11" s="225">
        <f>Visits_to_historic_properties___by_Type[[#This Row],[2020]]/MAX(Visits_to_historic_properties___by_Type[2020])</f>
        <v>1</v>
      </c>
      <c r="AL11" s="52"/>
      <c r="AM11" s="51"/>
      <c r="AN11" s="51"/>
      <c r="AO11" s="51"/>
      <c r="AP11" s="51"/>
      <c r="AQ11" s="51"/>
      <c r="AR11" s="51"/>
      <c r="AS11" s="51"/>
      <c r="AT11" s="51"/>
      <c r="AU11" s="51"/>
      <c r="AV11" s="51"/>
      <c r="AW11" s="51"/>
      <c r="AX11" s="51"/>
      <c r="AY11" s="51"/>
      <c r="AZ11" s="51"/>
      <c r="BA11" s="51"/>
      <c r="BB11" s="51"/>
      <c r="BC11" s="51"/>
      <c r="BD11" s="51"/>
      <c r="BE11" s="51"/>
    </row>
    <row r="12" spans="1:57" x14ac:dyDescent="0.25">
      <c r="A12" s="51"/>
      <c r="B12" s="51" t="s">
        <v>194</v>
      </c>
      <c r="C12" s="52">
        <v>100</v>
      </c>
      <c r="D12" s="52">
        <v>100</v>
      </c>
      <c r="E12" s="52">
        <v>100</v>
      </c>
      <c r="F12" s="52">
        <v>99</v>
      </c>
      <c r="G12" s="52">
        <v>100</v>
      </c>
      <c r="H12" s="52">
        <v>99</v>
      </c>
      <c r="I12" s="52">
        <v>103</v>
      </c>
      <c r="J12" s="52">
        <v>105</v>
      </c>
      <c r="K12" s="52">
        <v>105</v>
      </c>
      <c r="L12" s="52">
        <v>102</v>
      </c>
      <c r="M12" s="52">
        <v>105</v>
      </c>
      <c r="N12" s="52">
        <v>100</v>
      </c>
      <c r="O12" s="52">
        <v>94</v>
      </c>
      <c r="P12" s="52">
        <v>107</v>
      </c>
      <c r="Q12" s="52">
        <v>113</v>
      </c>
      <c r="R12" s="52">
        <v>111</v>
      </c>
      <c r="S12" s="52">
        <v>109</v>
      </c>
      <c r="T12" s="52">
        <v>110</v>
      </c>
      <c r="U12" s="52">
        <v>113</v>
      </c>
      <c r="V12" s="52">
        <v>113</v>
      </c>
      <c r="W12" s="52">
        <v>127</v>
      </c>
      <c r="X12" s="52">
        <v>129</v>
      </c>
      <c r="Y12" s="52">
        <v>138</v>
      </c>
      <c r="Z12" s="52">
        <v>132</v>
      </c>
      <c r="AA12" s="52">
        <v>139</v>
      </c>
      <c r="AB12" s="52">
        <v>146</v>
      </c>
      <c r="AC12" s="52">
        <v>151</v>
      </c>
      <c r="AD12" s="52">
        <v>164</v>
      </c>
      <c r="AE12" s="52">
        <v>171</v>
      </c>
      <c r="AF12" s="52">
        <v>170</v>
      </c>
      <c r="AG12" s="52">
        <v>180</v>
      </c>
      <c r="AH12" s="52">
        <v>85</v>
      </c>
      <c r="AI12" s="224">
        <v>13.3</v>
      </c>
      <c r="AJ12" s="225">
        <v>-0.53003533568904593</v>
      </c>
      <c r="AK12" s="225">
        <f>Visits_to_historic_properties___by_Type[[#This Row],[2020]]/MAX(Visits_to_historic_properties___by_Type[2020])</f>
        <v>0.53125</v>
      </c>
      <c r="AL12" s="52"/>
      <c r="AM12" s="51"/>
      <c r="AN12" s="51"/>
      <c r="AO12" s="51"/>
      <c r="AP12" s="51"/>
      <c r="AQ12" s="51"/>
      <c r="AR12" s="51"/>
      <c r="AS12" s="51"/>
      <c r="AT12" s="51"/>
      <c r="AU12" s="51"/>
      <c r="AV12" s="51"/>
      <c r="AW12" s="51"/>
      <c r="AX12" s="51"/>
      <c r="AY12" s="51"/>
      <c r="AZ12" s="51"/>
      <c r="BA12" s="51"/>
      <c r="BB12" s="51"/>
      <c r="BC12" s="51"/>
      <c r="BD12" s="51"/>
      <c r="BE12" s="51"/>
    </row>
    <row r="13" spans="1:57" x14ac:dyDescent="0.25">
      <c r="A13" s="51"/>
      <c r="B13" s="51" t="s">
        <v>195</v>
      </c>
      <c r="C13" s="52">
        <v>100</v>
      </c>
      <c r="D13" s="52">
        <v>102</v>
      </c>
      <c r="E13" s="52">
        <v>98</v>
      </c>
      <c r="F13" s="52">
        <v>99</v>
      </c>
      <c r="G13" s="52">
        <v>101</v>
      </c>
      <c r="H13" s="52">
        <v>99</v>
      </c>
      <c r="I13" s="52">
        <v>99</v>
      </c>
      <c r="J13" s="52">
        <v>103</v>
      </c>
      <c r="K13" s="52">
        <v>108</v>
      </c>
      <c r="L13" s="52">
        <v>107</v>
      </c>
      <c r="M13" s="52">
        <v>108</v>
      </c>
      <c r="N13" s="52">
        <v>108</v>
      </c>
      <c r="O13" s="52">
        <v>86</v>
      </c>
      <c r="P13" s="52">
        <v>98</v>
      </c>
      <c r="Q13" s="52">
        <v>97</v>
      </c>
      <c r="R13" s="52">
        <v>96</v>
      </c>
      <c r="S13" s="52">
        <v>94</v>
      </c>
      <c r="T13" s="52">
        <v>96</v>
      </c>
      <c r="U13" s="52">
        <v>124</v>
      </c>
      <c r="V13" s="52">
        <v>124</v>
      </c>
      <c r="W13" s="52">
        <v>134</v>
      </c>
      <c r="X13" s="52">
        <v>136</v>
      </c>
      <c r="Y13" s="52">
        <v>147</v>
      </c>
      <c r="Z13" s="52">
        <v>144</v>
      </c>
      <c r="AA13" s="52">
        <v>162</v>
      </c>
      <c r="AB13" s="52">
        <v>170</v>
      </c>
      <c r="AC13" s="52">
        <v>177</v>
      </c>
      <c r="AD13" s="52">
        <v>180</v>
      </c>
      <c r="AE13" s="52">
        <v>195</v>
      </c>
      <c r="AF13" s="52">
        <v>191</v>
      </c>
      <c r="AG13" s="52">
        <v>201</v>
      </c>
      <c r="AH13" s="52">
        <v>50</v>
      </c>
      <c r="AI13" s="224">
        <v>1.5</v>
      </c>
      <c r="AJ13" s="225">
        <v>-0.71153846153846156</v>
      </c>
      <c r="AK13" s="225">
        <f>Visits_to_historic_properties___by_Type[[#This Row],[2020]]/MAX(Visits_to_historic_properties___by_Type[2020])</f>
        <v>0.3125</v>
      </c>
      <c r="AL13" s="52"/>
      <c r="AM13" s="51"/>
      <c r="AN13" s="51"/>
      <c r="AO13" s="51"/>
      <c r="AP13" s="51"/>
      <c r="AQ13" s="51"/>
      <c r="AR13" s="51"/>
      <c r="AS13" s="51"/>
      <c r="AT13" s="51"/>
      <c r="AU13" s="51"/>
      <c r="AV13" s="51"/>
      <c r="AW13" s="51"/>
      <c r="AX13" s="51"/>
      <c r="AY13" s="51"/>
      <c r="AZ13" s="51"/>
      <c r="BA13" s="51"/>
      <c r="BB13" s="51"/>
      <c r="BC13" s="51"/>
      <c r="BD13" s="51"/>
      <c r="BE13" s="51"/>
    </row>
    <row r="14" spans="1:57" x14ac:dyDescent="0.25">
      <c r="A14" s="51"/>
      <c r="B14" s="51" t="s">
        <v>196</v>
      </c>
      <c r="C14" s="52">
        <v>100</v>
      </c>
      <c r="D14" s="52">
        <v>103</v>
      </c>
      <c r="E14" s="52">
        <v>112</v>
      </c>
      <c r="F14" s="52">
        <v>124</v>
      </c>
      <c r="G14" s="52">
        <v>132</v>
      </c>
      <c r="H14" s="52">
        <v>34</v>
      </c>
      <c r="I14" s="52">
        <v>142</v>
      </c>
      <c r="J14" s="52">
        <v>151</v>
      </c>
      <c r="K14" s="52">
        <v>141</v>
      </c>
      <c r="L14" s="52">
        <v>140</v>
      </c>
      <c r="M14" s="52">
        <v>148</v>
      </c>
      <c r="N14" s="52">
        <v>140</v>
      </c>
      <c r="O14" s="52">
        <v>130</v>
      </c>
      <c r="P14" s="52">
        <v>143</v>
      </c>
      <c r="Q14" s="52">
        <v>152</v>
      </c>
      <c r="R14" s="52">
        <v>156</v>
      </c>
      <c r="S14" s="52">
        <v>162</v>
      </c>
      <c r="T14" s="52">
        <v>163</v>
      </c>
      <c r="U14" s="52">
        <v>182</v>
      </c>
      <c r="V14" s="52">
        <v>193</v>
      </c>
      <c r="W14" s="52">
        <v>202</v>
      </c>
      <c r="X14" s="52">
        <v>197</v>
      </c>
      <c r="Y14" s="52">
        <v>202</v>
      </c>
      <c r="Z14" s="52">
        <v>198</v>
      </c>
      <c r="AA14" s="52">
        <v>211</v>
      </c>
      <c r="AB14" s="52">
        <v>232</v>
      </c>
      <c r="AC14" s="52">
        <v>240</v>
      </c>
      <c r="AD14" s="52">
        <v>236</v>
      </c>
      <c r="AE14" s="52">
        <v>246</v>
      </c>
      <c r="AF14" s="52">
        <v>236</v>
      </c>
      <c r="AG14" s="52">
        <v>238</v>
      </c>
      <c r="AH14" s="52">
        <v>81</v>
      </c>
      <c r="AI14" s="224">
        <v>1.5</v>
      </c>
      <c r="AJ14" s="225">
        <v>-0.54545454545454541</v>
      </c>
      <c r="AK14" s="225">
        <f>Visits_to_historic_properties___by_Type[[#This Row],[2020]]/MAX(Visits_to_historic_properties___by_Type[2020])</f>
        <v>0.50624999999999998</v>
      </c>
      <c r="AL14" s="52"/>
      <c r="AM14" s="51"/>
      <c r="AN14" s="51"/>
      <c r="AO14" s="51"/>
      <c r="AP14" s="51"/>
      <c r="AQ14" s="51"/>
      <c r="AR14" s="51"/>
      <c r="AS14" s="51"/>
      <c r="AT14" s="51"/>
      <c r="AU14" s="51"/>
      <c r="AV14" s="51"/>
      <c r="AW14" s="51"/>
      <c r="AX14" s="51"/>
      <c r="AY14" s="51"/>
      <c r="AZ14" s="51"/>
      <c r="BA14" s="51"/>
      <c r="BB14" s="51"/>
      <c r="BC14" s="51"/>
      <c r="BD14" s="51"/>
      <c r="BE14" s="51"/>
    </row>
    <row r="15" spans="1:57" x14ac:dyDescent="0.25">
      <c r="A15" s="51"/>
      <c r="B15" s="51" t="s">
        <v>197</v>
      </c>
      <c r="C15" s="52">
        <v>100</v>
      </c>
      <c r="D15" s="52">
        <v>103</v>
      </c>
      <c r="E15" s="52">
        <v>95</v>
      </c>
      <c r="F15" s="52">
        <v>97</v>
      </c>
      <c r="G15" s="52">
        <v>96</v>
      </c>
      <c r="H15" s="52">
        <v>97</v>
      </c>
      <c r="I15" s="52">
        <v>90</v>
      </c>
      <c r="J15" s="52">
        <v>94</v>
      </c>
      <c r="K15" s="52">
        <v>89</v>
      </c>
      <c r="L15" s="52">
        <v>87</v>
      </c>
      <c r="M15" s="52">
        <v>72</v>
      </c>
      <c r="N15" s="52">
        <v>70</v>
      </c>
      <c r="O15" s="52">
        <v>66</v>
      </c>
      <c r="P15" s="52">
        <v>66</v>
      </c>
      <c r="Q15" s="52">
        <v>62</v>
      </c>
      <c r="R15" s="52">
        <v>63</v>
      </c>
      <c r="S15" s="52">
        <v>65</v>
      </c>
      <c r="T15" s="52">
        <v>67</v>
      </c>
      <c r="U15" s="52">
        <v>67</v>
      </c>
      <c r="V15" s="52">
        <v>71</v>
      </c>
      <c r="W15" s="52">
        <v>75</v>
      </c>
      <c r="X15" s="52">
        <v>78</v>
      </c>
      <c r="Y15" s="52">
        <v>83</v>
      </c>
      <c r="Z15" s="52">
        <v>81</v>
      </c>
      <c r="AA15" s="52">
        <v>91</v>
      </c>
      <c r="AB15" s="52">
        <v>86</v>
      </c>
      <c r="AC15" s="52">
        <v>86</v>
      </c>
      <c r="AD15" s="52">
        <v>79</v>
      </c>
      <c r="AE15" s="52">
        <v>82</v>
      </c>
      <c r="AF15" s="52">
        <v>85</v>
      </c>
      <c r="AG15" s="52">
        <v>91</v>
      </c>
      <c r="AH15" s="52">
        <v>25</v>
      </c>
      <c r="AI15" s="224">
        <v>2.9</v>
      </c>
      <c r="AJ15" s="225">
        <v>-0.7289719626168224</v>
      </c>
      <c r="AK15" s="225">
        <f>Visits_to_historic_properties___by_Type[[#This Row],[2020]]/MAX(Visits_to_historic_properties___by_Type[2020])</f>
        <v>0.15625</v>
      </c>
      <c r="AL15" s="52"/>
      <c r="AM15" s="51"/>
      <c r="AN15" s="51"/>
      <c r="AO15" s="51"/>
      <c r="AP15" s="51"/>
      <c r="AQ15" s="51"/>
      <c r="AR15" s="51"/>
      <c r="AS15" s="51"/>
      <c r="AT15" s="51"/>
      <c r="AU15" s="51"/>
      <c r="AV15" s="51"/>
      <c r="AW15" s="51"/>
      <c r="AX15" s="51"/>
      <c r="AY15" s="51"/>
      <c r="AZ15" s="51"/>
      <c r="BA15" s="51"/>
      <c r="BB15" s="51"/>
      <c r="BC15" s="51"/>
      <c r="BD15" s="51"/>
      <c r="BE15" s="51"/>
    </row>
    <row r="16" spans="1:57" x14ac:dyDescent="0.25">
      <c r="A16" s="51"/>
      <c r="B16" s="51" t="s">
        <v>198</v>
      </c>
      <c r="C16" s="52">
        <v>100</v>
      </c>
      <c r="D16" s="52">
        <v>101</v>
      </c>
      <c r="E16" s="52">
        <v>105</v>
      </c>
      <c r="F16" s="52">
        <v>199</v>
      </c>
      <c r="G16" s="52">
        <v>102</v>
      </c>
      <c r="H16" s="52">
        <v>97</v>
      </c>
      <c r="I16" s="52">
        <v>102</v>
      </c>
      <c r="J16" s="52">
        <v>97</v>
      </c>
      <c r="K16" s="52">
        <v>97</v>
      </c>
      <c r="L16" s="52">
        <v>95</v>
      </c>
      <c r="M16" s="52">
        <v>95</v>
      </c>
      <c r="N16" s="52">
        <v>90</v>
      </c>
      <c r="O16" s="52">
        <v>93</v>
      </c>
      <c r="P16" s="52">
        <v>93</v>
      </c>
      <c r="Q16" s="52">
        <v>99</v>
      </c>
      <c r="R16" s="52">
        <v>106</v>
      </c>
      <c r="S16" s="52">
        <v>110</v>
      </c>
      <c r="T16" s="52">
        <v>121</v>
      </c>
      <c r="U16" s="52">
        <v>117</v>
      </c>
      <c r="V16" s="52">
        <v>121</v>
      </c>
      <c r="W16" s="52">
        <v>122</v>
      </c>
      <c r="X16" s="52">
        <v>158</v>
      </c>
      <c r="Y16" s="52">
        <v>175</v>
      </c>
      <c r="Z16" s="52">
        <v>177</v>
      </c>
      <c r="AA16" s="52">
        <v>193</v>
      </c>
      <c r="AB16" s="52">
        <v>195</v>
      </c>
      <c r="AC16" s="52">
        <v>197</v>
      </c>
      <c r="AD16" s="52">
        <v>192</v>
      </c>
      <c r="AE16" s="52">
        <v>206</v>
      </c>
      <c r="AF16" s="52">
        <v>211</v>
      </c>
      <c r="AG16" s="52">
        <v>215</v>
      </c>
      <c r="AH16" s="52">
        <v>58</v>
      </c>
      <c r="AI16" s="224">
        <v>1.6</v>
      </c>
      <c r="AJ16" s="225">
        <v>-0.72881355932203395</v>
      </c>
      <c r="AK16" s="225">
        <f>Visits_to_historic_properties___by_Type[[#This Row],[2020]]/MAX(Visits_to_historic_properties___by_Type[2020])</f>
        <v>0.36249999999999999</v>
      </c>
      <c r="AL16" s="52"/>
      <c r="AM16" s="51"/>
      <c r="AN16" s="51"/>
      <c r="AO16" s="51"/>
      <c r="AP16" s="51"/>
      <c r="AQ16" s="51"/>
      <c r="AR16" s="51"/>
      <c r="AS16" s="51"/>
      <c r="AT16" s="51"/>
      <c r="AU16" s="51"/>
      <c r="AV16" s="51"/>
      <c r="AW16" s="51"/>
      <c r="AX16" s="51"/>
      <c r="AY16" s="51"/>
      <c r="AZ16" s="51"/>
      <c r="BA16" s="51"/>
      <c r="BB16" s="51"/>
      <c r="BC16" s="51"/>
      <c r="BD16" s="51"/>
      <c r="BE16" s="51"/>
    </row>
    <row r="17" spans="1:57" s="6" customFormat="1" x14ac:dyDescent="0.25">
      <c r="B17" s="6" t="s">
        <v>199</v>
      </c>
      <c r="C17" s="19">
        <v>100</v>
      </c>
      <c r="D17" s="19">
        <v>102</v>
      </c>
      <c r="E17" s="19">
        <v>99</v>
      </c>
      <c r="F17" s="19">
        <v>100</v>
      </c>
      <c r="G17" s="19">
        <v>102</v>
      </c>
      <c r="H17" s="19">
        <v>103</v>
      </c>
      <c r="I17" s="19">
        <v>104</v>
      </c>
      <c r="J17" s="19">
        <v>107</v>
      </c>
      <c r="K17" s="19">
        <v>105</v>
      </c>
      <c r="L17" s="19">
        <v>103</v>
      </c>
      <c r="M17" s="19">
        <v>100</v>
      </c>
      <c r="N17" s="19">
        <v>96</v>
      </c>
      <c r="O17" s="19">
        <v>92</v>
      </c>
      <c r="P17" s="19">
        <v>99</v>
      </c>
      <c r="Q17" s="19">
        <v>102</v>
      </c>
      <c r="R17" s="19">
        <v>101</v>
      </c>
      <c r="S17" s="19">
        <v>102</v>
      </c>
      <c r="T17" s="19">
        <v>104</v>
      </c>
      <c r="U17" s="19">
        <v>106</v>
      </c>
      <c r="V17" s="19">
        <v>108</v>
      </c>
      <c r="W17" s="19">
        <v>117</v>
      </c>
      <c r="X17" s="19">
        <v>119</v>
      </c>
      <c r="Y17" s="19">
        <v>127</v>
      </c>
      <c r="Z17" s="19">
        <v>123</v>
      </c>
      <c r="AA17" s="19">
        <v>132</v>
      </c>
      <c r="AB17" s="19">
        <v>136</v>
      </c>
      <c r="AC17" s="19">
        <v>139</v>
      </c>
      <c r="AD17" s="19">
        <v>144</v>
      </c>
      <c r="AE17" s="19">
        <v>155</v>
      </c>
      <c r="AF17" s="19">
        <v>149</v>
      </c>
      <c r="AG17" s="19">
        <v>156</v>
      </c>
      <c r="AH17" s="19">
        <v>62</v>
      </c>
      <c r="AI17" s="226">
        <v>30.2</v>
      </c>
      <c r="AJ17" s="227">
        <v>-0.58743169398907102</v>
      </c>
      <c r="AK17" s="227">
        <f>Visits_to_historic_properties___by_Type[[#This Row],[2020]]/MAX(Visits_to_historic_properties___by_Type[2020])</f>
        <v>0.38750000000000001</v>
      </c>
      <c r="AL17" s="19"/>
    </row>
    <row r="18" spans="1:57" x14ac:dyDescent="0.25">
      <c r="A18" s="51"/>
      <c r="B18" s="51" t="s">
        <v>200</v>
      </c>
      <c r="C18" s="52"/>
      <c r="D18" s="52"/>
      <c r="E18" s="52"/>
      <c r="F18" s="52"/>
      <c r="G18" s="52"/>
      <c r="H18" s="52"/>
      <c r="I18" s="52"/>
      <c r="J18" s="52"/>
      <c r="K18" s="52"/>
      <c r="L18" s="52"/>
      <c r="M18" s="52"/>
      <c r="N18" s="52"/>
      <c r="O18" s="52"/>
      <c r="P18" s="52"/>
      <c r="Q18" s="52"/>
      <c r="R18" s="52"/>
      <c r="S18" s="52"/>
      <c r="T18" s="52"/>
      <c r="U18" s="52"/>
      <c r="V18" s="52"/>
      <c r="W18" s="52"/>
      <c r="X18" s="52"/>
      <c r="Y18" s="52"/>
      <c r="Z18" s="52"/>
      <c r="AA18" s="52"/>
      <c r="AB18" s="52"/>
      <c r="AC18" s="52"/>
      <c r="AD18" s="52"/>
      <c r="AE18" s="52"/>
      <c r="AF18" s="52"/>
      <c r="AG18" s="52"/>
      <c r="AH18" s="52"/>
      <c r="AI18" s="51"/>
      <c r="AJ18" s="51"/>
      <c r="AK18" s="51"/>
      <c r="AL18" s="51"/>
      <c r="AM18" s="51"/>
      <c r="AN18" s="51"/>
      <c r="AO18" s="51"/>
      <c r="AP18" s="51"/>
      <c r="AQ18" s="51"/>
      <c r="AR18" s="51"/>
      <c r="AS18" s="51"/>
      <c r="AT18" s="51"/>
      <c r="AU18" s="51"/>
      <c r="AV18" s="51"/>
      <c r="AW18" s="51"/>
      <c r="AX18" s="51"/>
      <c r="AY18" s="51"/>
      <c r="AZ18" s="51"/>
      <c r="BA18" s="51"/>
      <c r="BB18" s="51"/>
      <c r="BC18" s="51"/>
    </row>
    <row r="19" spans="1:57" x14ac:dyDescent="0.25">
      <c r="A19" s="51"/>
      <c r="B19" s="26" t="s">
        <v>201</v>
      </c>
      <c r="C19" s="52"/>
      <c r="D19" s="52"/>
      <c r="E19" s="52"/>
      <c r="F19" s="52"/>
      <c r="G19" s="52"/>
      <c r="H19" s="52"/>
      <c r="I19" s="52"/>
      <c r="J19" s="52"/>
      <c r="K19" s="52"/>
      <c r="L19" s="52"/>
      <c r="M19" s="52"/>
      <c r="N19" s="52"/>
      <c r="O19" s="52"/>
      <c r="P19" s="52"/>
      <c r="Q19" s="52"/>
      <c r="R19" s="52"/>
      <c r="S19" s="52"/>
      <c r="T19" s="52"/>
      <c r="U19" s="52"/>
      <c r="V19" s="52"/>
      <c r="W19" s="52"/>
      <c r="X19" s="52"/>
      <c r="Y19" s="52"/>
      <c r="Z19" s="52"/>
      <c r="AA19" s="52"/>
      <c r="AB19" s="52"/>
      <c r="AC19" s="52"/>
      <c r="AD19" s="52"/>
      <c r="AE19" s="52"/>
      <c r="AF19" s="52"/>
      <c r="AG19" s="52"/>
      <c r="AH19" s="52"/>
      <c r="AI19" s="51"/>
      <c r="AJ19" s="51"/>
      <c r="AK19" s="51"/>
      <c r="AL19" s="51"/>
      <c r="AM19" s="51"/>
      <c r="AN19" s="51"/>
      <c r="AO19" s="51"/>
      <c r="AP19" s="51"/>
      <c r="AQ19" s="51"/>
      <c r="AR19" s="51"/>
      <c r="AS19" s="51"/>
      <c r="AT19" s="51"/>
      <c r="AU19" s="51"/>
      <c r="AV19" s="51"/>
      <c r="AW19" s="51"/>
      <c r="AX19" s="51"/>
      <c r="AY19" s="51"/>
      <c r="AZ19" s="51"/>
      <c r="BA19" s="51"/>
      <c r="BB19" s="51"/>
      <c r="BC19" s="51"/>
    </row>
    <row r="20" spans="1:57" s="25" customFormat="1" ht="18.75" x14ac:dyDescent="0.3">
      <c r="A20" s="63"/>
      <c r="B20" s="63" t="s">
        <v>202</v>
      </c>
      <c r="C20" s="63"/>
      <c r="D20" s="63"/>
      <c r="E20" s="63"/>
      <c r="F20" s="63"/>
      <c r="G20" s="63"/>
      <c r="H20" s="63"/>
      <c r="I20" s="63"/>
      <c r="J20" s="63"/>
      <c r="K20" s="63"/>
      <c r="L20" s="63"/>
      <c r="M20" s="63"/>
      <c r="N20" s="63"/>
      <c r="O20" s="63"/>
      <c r="P20" s="63"/>
      <c r="Q20" s="63"/>
      <c r="R20" s="63"/>
      <c r="S20" s="63"/>
      <c r="T20" s="63"/>
      <c r="U20" s="63"/>
      <c r="V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row>
    <row r="21" spans="1:57" s="1" customFormat="1" ht="47.25" x14ac:dyDescent="0.25">
      <c r="A21" s="52" t="s">
        <v>203</v>
      </c>
      <c r="B21" s="52" t="s">
        <v>204</v>
      </c>
      <c r="C21" s="52" t="s">
        <v>156</v>
      </c>
      <c r="D21" s="52" t="s">
        <v>157</v>
      </c>
      <c r="E21" s="52" t="s">
        <v>158</v>
      </c>
      <c r="F21" s="52" t="s">
        <v>159</v>
      </c>
      <c r="G21" s="52" t="s">
        <v>160</v>
      </c>
      <c r="H21" s="52" t="s">
        <v>161</v>
      </c>
      <c r="I21" s="52" t="s">
        <v>162</v>
      </c>
      <c r="J21" s="52" t="s">
        <v>163</v>
      </c>
      <c r="K21" s="52" t="s">
        <v>164</v>
      </c>
      <c r="L21" s="52" t="s">
        <v>165</v>
      </c>
      <c r="M21" s="52" t="s">
        <v>166</v>
      </c>
      <c r="N21" s="52" t="s">
        <v>167</v>
      </c>
      <c r="O21" s="52" t="s">
        <v>168</v>
      </c>
      <c r="P21" s="52" t="s">
        <v>169</v>
      </c>
      <c r="Q21" s="52" t="s">
        <v>170</v>
      </c>
      <c r="R21" s="52" t="s">
        <v>171</v>
      </c>
      <c r="S21" s="52" t="s">
        <v>172</v>
      </c>
      <c r="T21" s="52" t="s">
        <v>173</v>
      </c>
      <c r="U21" s="52" t="s">
        <v>174</v>
      </c>
      <c r="V21" s="52" t="s">
        <v>175</v>
      </c>
      <c r="W21" s="52" t="s">
        <v>176</v>
      </c>
      <c r="X21" s="52" t="s">
        <v>177</v>
      </c>
      <c r="Y21" s="52" t="s">
        <v>178</v>
      </c>
      <c r="Z21" s="52" t="s">
        <v>179</v>
      </c>
      <c r="AA21" s="52" t="s">
        <v>180</v>
      </c>
      <c r="AB21" s="52" t="s">
        <v>181</v>
      </c>
      <c r="AC21" s="52" t="s">
        <v>182</v>
      </c>
      <c r="AD21" s="52" t="s">
        <v>183</v>
      </c>
      <c r="AE21" s="52" t="s">
        <v>184</v>
      </c>
      <c r="AF21" s="52" t="s">
        <v>185</v>
      </c>
      <c r="AG21" s="52" t="s">
        <v>186</v>
      </c>
      <c r="AH21" s="52" t="s">
        <v>187</v>
      </c>
      <c r="AI21" s="52" t="s">
        <v>205</v>
      </c>
      <c r="AJ21" s="1" t="s">
        <v>206</v>
      </c>
      <c r="AK21" s="52" t="s">
        <v>207</v>
      </c>
      <c r="AL21" s="126" t="s">
        <v>191</v>
      </c>
      <c r="AM21" s="52"/>
      <c r="AN21" s="51"/>
      <c r="AO21" s="51"/>
      <c r="AP21" s="51"/>
      <c r="AQ21" s="51"/>
      <c r="AR21" s="51"/>
      <c r="AS21" s="51"/>
      <c r="AT21" s="51"/>
      <c r="AU21" s="51"/>
      <c r="AV21" s="52"/>
      <c r="AW21" s="52"/>
      <c r="AX21" s="52"/>
      <c r="AY21" s="52"/>
      <c r="AZ21" s="52"/>
      <c r="BA21" s="52"/>
      <c r="BB21" s="52"/>
      <c r="BC21" s="52"/>
      <c r="BD21" s="52"/>
      <c r="BE21" s="52"/>
    </row>
    <row r="22" spans="1:57" x14ac:dyDescent="0.25">
      <c r="A22" s="51" t="s">
        <v>208</v>
      </c>
      <c r="B22" s="51" t="s">
        <v>209</v>
      </c>
      <c r="C22" s="64" t="s">
        <v>210</v>
      </c>
      <c r="D22" s="64" t="s">
        <v>210</v>
      </c>
      <c r="E22" s="64" t="s">
        <v>210</v>
      </c>
      <c r="F22" s="64" t="s">
        <v>210</v>
      </c>
      <c r="G22" s="64" t="s">
        <v>210</v>
      </c>
      <c r="H22" s="64" t="s">
        <v>210</v>
      </c>
      <c r="I22" s="64" t="s">
        <v>210</v>
      </c>
      <c r="J22" s="64" t="s">
        <v>210</v>
      </c>
      <c r="K22" s="64" t="s">
        <v>210</v>
      </c>
      <c r="L22" s="64" t="s">
        <v>210</v>
      </c>
      <c r="M22" s="64" t="s">
        <v>210</v>
      </c>
      <c r="N22" s="64">
        <v>100</v>
      </c>
      <c r="O22" s="64">
        <v>87</v>
      </c>
      <c r="P22" s="64">
        <v>121</v>
      </c>
      <c r="Q22" s="64">
        <v>138</v>
      </c>
      <c r="R22" s="64">
        <v>135</v>
      </c>
      <c r="S22" s="64">
        <v>140</v>
      </c>
      <c r="T22" s="64">
        <v>140</v>
      </c>
      <c r="U22" s="64">
        <v>149</v>
      </c>
      <c r="V22" s="64">
        <v>145</v>
      </c>
      <c r="W22" s="64">
        <v>160</v>
      </c>
      <c r="X22" s="64">
        <v>153</v>
      </c>
      <c r="Y22" s="64">
        <v>153</v>
      </c>
      <c r="Z22" s="64">
        <v>142</v>
      </c>
      <c r="AA22" s="64">
        <v>159</v>
      </c>
      <c r="AB22" s="64">
        <v>164</v>
      </c>
      <c r="AC22" s="64">
        <v>171</v>
      </c>
      <c r="AD22" s="64">
        <v>178</v>
      </c>
      <c r="AE22" s="64">
        <v>197</v>
      </c>
      <c r="AF22" s="64">
        <v>195</v>
      </c>
      <c r="AG22" s="68">
        <v>213</v>
      </c>
      <c r="AH22" s="68">
        <v>77</v>
      </c>
      <c r="AI22" s="228">
        <v>1.07</v>
      </c>
      <c r="AJ22" s="225">
        <v>-0.64</v>
      </c>
      <c r="AK22" s="229">
        <v>0.04</v>
      </c>
      <c r="AL22" s="135"/>
      <c r="AM22" s="51"/>
      <c r="AN22" s="51"/>
      <c r="AO22" s="51"/>
      <c r="AP22" s="51"/>
      <c r="AQ22" s="51"/>
      <c r="AR22" s="51"/>
      <c r="AS22" s="51"/>
      <c r="AT22" s="51"/>
      <c r="AU22" s="51"/>
      <c r="AV22" s="51"/>
      <c r="AW22" s="51"/>
      <c r="AX22" s="51"/>
      <c r="AY22" s="51"/>
      <c r="AZ22" s="51"/>
      <c r="BA22" s="51"/>
      <c r="BB22" s="51"/>
      <c r="BC22" s="51"/>
      <c r="BD22" s="51"/>
      <c r="BE22" s="51"/>
    </row>
    <row r="23" spans="1:57" x14ac:dyDescent="0.25">
      <c r="A23" s="51" t="s">
        <v>211</v>
      </c>
      <c r="B23" s="51" t="s">
        <v>212</v>
      </c>
      <c r="C23" s="64" t="s">
        <v>210</v>
      </c>
      <c r="D23" s="64" t="s">
        <v>210</v>
      </c>
      <c r="E23" s="64" t="s">
        <v>210</v>
      </c>
      <c r="F23" s="64" t="s">
        <v>210</v>
      </c>
      <c r="G23" s="64" t="s">
        <v>210</v>
      </c>
      <c r="H23" s="64" t="s">
        <v>210</v>
      </c>
      <c r="I23" s="64" t="s">
        <v>210</v>
      </c>
      <c r="J23" s="64" t="s">
        <v>210</v>
      </c>
      <c r="K23" s="64" t="s">
        <v>210</v>
      </c>
      <c r="L23" s="64" t="s">
        <v>210</v>
      </c>
      <c r="M23" s="64" t="s">
        <v>210</v>
      </c>
      <c r="N23" s="64">
        <v>100</v>
      </c>
      <c r="O23" s="64">
        <v>95</v>
      </c>
      <c r="P23" s="64">
        <v>110</v>
      </c>
      <c r="Q23" s="64">
        <v>114</v>
      </c>
      <c r="R23" s="64">
        <v>115</v>
      </c>
      <c r="S23" s="64">
        <v>123</v>
      </c>
      <c r="T23" s="64">
        <v>135</v>
      </c>
      <c r="U23" s="64">
        <v>139</v>
      </c>
      <c r="V23" s="64">
        <v>143</v>
      </c>
      <c r="W23" s="64">
        <v>155</v>
      </c>
      <c r="X23" s="64">
        <v>151</v>
      </c>
      <c r="Y23" s="64">
        <v>158</v>
      </c>
      <c r="Z23" s="64">
        <v>167</v>
      </c>
      <c r="AA23" s="64">
        <v>165</v>
      </c>
      <c r="AB23" s="64">
        <v>185</v>
      </c>
      <c r="AC23" s="64">
        <v>188</v>
      </c>
      <c r="AD23" s="64">
        <v>191</v>
      </c>
      <c r="AE23" s="64">
        <v>201</v>
      </c>
      <c r="AF23" s="64">
        <v>210</v>
      </c>
      <c r="AG23" s="68">
        <v>202</v>
      </c>
      <c r="AH23" s="68">
        <v>107</v>
      </c>
      <c r="AI23" s="228">
        <v>1.91</v>
      </c>
      <c r="AJ23" s="225">
        <v>-0.52</v>
      </c>
      <c r="AK23" s="229">
        <v>0.06</v>
      </c>
      <c r="AL23" s="135"/>
      <c r="AM23" s="51"/>
      <c r="AN23" s="51"/>
      <c r="AO23" s="51"/>
      <c r="AP23" s="51"/>
      <c r="AQ23" s="51"/>
      <c r="AR23" s="51"/>
      <c r="AS23" s="51"/>
      <c r="AT23" s="51"/>
      <c r="AU23" s="51"/>
      <c r="AV23" s="51"/>
      <c r="AW23" s="51"/>
      <c r="AX23" s="51"/>
      <c r="AY23" s="51"/>
      <c r="AZ23" s="51"/>
      <c r="BA23" s="51"/>
      <c r="BB23" s="51"/>
      <c r="BC23" s="51"/>
      <c r="BD23" s="51"/>
      <c r="BE23" s="51"/>
    </row>
    <row r="24" spans="1:57" x14ac:dyDescent="0.25">
      <c r="A24" s="51" t="s">
        <v>213</v>
      </c>
      <c r="B24" s="51" t="s">
        <v>214</v>
      </c>
      <c r="C24" s="64" t="s">
        <v>210</v>
      </c>
      <c r="D24" s="64" t="s">
        <v>210</v>
      </c>
      <c r="E24" s="64" t="s">
        <v>210</v>
      </c>
      <c r="F24" s="64" t="s">
        <v>210</v>
      </c>
      <c r="G24" s="64" t="s">
        <v>210</v>
      </c>
      <c r="H24" s="64" t="s">
        <v>210</v>
      </c>
      <c r="I24" s="64" t="s">
        <v>210</v>
      </c>
      <c r="J24" s="64" t="s">
        <v>210</v>
      </c>
      <c r="K24" s="64" t="s">
        <v>210</v>
      </c>
      <c r="L24" s="64" t="s">
        <v>210</v>
      </c>
      <c r="M24" s="64" t="s">
        <v>210</v>
      </c>
      <c r="N24" s="64">
        <v>100</v>
      </c>
      <c r="O24" s="64">
        <v>86</v>
      </c>
      <c r="P24" s="64">
        <v>91</v>
      </c>
      <c r="Q24" s="64">
        <v>95</v>
      </c>
      <c r="R24" s="64">
        <v>98</v>
      </c>
      <c r="S24" s="64">
        <v>100</v>
      </c>
      <c r="T24" s="64">
        <v>102</v>
      </c>
      <c r="U24" s="64">
        <v>103</v>
      </c>
      <c r="V24" s="64">
        <v>108</v>
      </c>
      <c r="W24" s="64">
        <v>117</v>
      </c>
      <c r="X24" s="64">
        <v>118</v>
      </c>
      <c r="Y24" s="64">
        <v>120</v>
      </c>
      <c r="Z24" s="64">
        <v>116</v>
      </c>
      <c r="AA24" s="64">
        <v>120</v>
      </c>
      <c r="AB24" s="64">
        <v>122</v>
      </c>
      <c r="AC24" s="64">
        <v>130</v>
      </c>
      <c r="AD24" s="64">
        <v>132</v>
      </c>
      <c r="AE24" s="64">
        <v>139</v>
      </c>
      <c r="AF24" s="64">
        <v>135</v>
      </c>
      <c r="AG24" s="68">
        <v>144</v>
      </c>
      <c r="AH24" s="68">
        <v>63</v>
      </c>
      <c r="AI24" s="228">
        <v>2.0590000000000002</v>
      </c>
      <c r="AJ24" s="225">
        <v>-0.49</v>
      </c>
      <c r="AK24" s="229">
        <v>7.0000000000000007E-2</v>
      </c>
      <c r="AL24" s="135"/>
      <c r="AM24" s="51"/>
      <c r="AN24" s="51"/>
      <c r="AO24" s="51"/>
      <c r="AP24" s="51"/>
      <c r="AQ24" s="51"/>
      <c r="AR24" s="51"/>
      <c r="AS24" s="51"/>
      <c r="AT24" s="51"/>
      <c r="AU24" s="51"/>
      <c r="AV24" s="51"/>
      <c r="AW24" s="51"/>
      <c r="AX24" s="51"/>
      <c r="AY24" s="51"/>
      <c r="AZ24" s="51"/>
      <c r="BA24" s="51"/>
      <c r="BB24" s="51"/>
      <c r="BC24" s="51"/>
      <c r="BD24" s="51"/>
      <c r="BE24" s="51"/>
    </row>
    <row r="25" spans="1:57" x14ac:dyDescent="0.25">
      <c r="A25" s="51" t="s">
        <v>215</v>
      </c>
      <c r="B25" s="51" t="s">
        <v>216</v>
      </c>
      <c r="C25" s="64" t="s">
        <v>210</v>
      </c>
      <c r="D25" s="64" t="s">
        <v>210</v>
      </c>
      <c r="E25" s="64" t="s">
        <v>210</v>
      </c>
      <c r="F25" s="64" t="s">
        <v>210</v>
      </c>
      <c r="G25" s="64" t="s">
        <v>210</v>
      </c>
      <c r="H25" s="64" t="s">
        <v>210</v>
      </c>
      <c r="I25" s="64" t="s">
        <v>210</v>
      </c>
      <c r="J25" s="64" t="s">
        <v>210</v>
      </c>
      <c r="K25" s="64" t="s">
        <v>210</v>
      </c>
      <c r="L25" s="64" t="s">
        <v>210</v>
      </c>
      <c r="M25" s="64" t="s">
        <v>210</v>
      </c>
      <c r="N25" s="64">
        <v>100</v>
      </c>
      <c r="O25" s="64">
        <v>91</v>
      </c>
      <c r="P25" s="64">
        <v>109</v>
      </c>
      <c r="Q25" s="64">
        <v>115</v>
      </c>
      <c r="R25" s="64">
        <v>112</v>
      </c>
      <c r="S25" s="64">
        <v>113</v>
      </c>
      <c r="T25" s="64">
        <v>114</v>
      </c>
      <c r="U25" s="64">
        <v>121</v>
      </c>
      <c r="V25" s="64">
        <v>125</v>
      </c>
      <c r="W25" s="64">
        <v>132</v>
      </c>
      <c r="X25" s="64">
        <v>136</v>
      </c>
      <c r="Y25" s="64">
        <v>145</v>
      </c>
      <c r="Z25" s="64">
        <v>142</v>
      </c>
      <c r="AA25" s="64">
        <v>155</v>
      </c>
      <c r="AB25" s="64">
        <v>152</v>
      </c>
      <c r="AC25" s="64">
        <v>167</v>
      </c>
      <c r="AD25" s="64">
        <v>171</v>
      </c>
      <c r="AE25" s="64">
        <v>173</v>
      </c>
      <c r="AF25" s="64">
        <v>172</v>
      </c>
      <c r="AG25" s="68">
        <v>182</v>
      </c>
      <c r="AH25" s="68">
        <v>87</v>
      </c>
      <c r="AI25" s="228">
        <v>1.6419999999999999</v>
      </c>
      <c r="AJ25" s="225">
        <v>-0.53</v>
      </c>
      <c r="AK25" s="229">
        <v>0.05</v>
      </c>
      <c r="AL25" s="135"/>
      <c r="AM25" s="51"/>
      <c r="AN25" s="51"/>
      <c r="AO25" s="51"/>
      <c r="AP25" s="51"/>
      <c r="AQ25" s="51"/>
      <c r="AR25" s="51"/>
      <c r="AS25" s="51"/>
      <c r="AT25" s="51"/>
      <c r="AU25" s="51"/>
      <c r="AV25" s="51"/>
      <c r="AW25" s="51"/>
      <c r="AX25" s="51"/>
      <c r="AY25" s="51"/>
      <c r="AZ25" s="51"/>
      <c r="BA25" s="51"/>
      <c r="BB25" s="51"/>
      <c r="BC25" s="51"/>
      <c r="BD25" s="51"/>
      <c r="BE25" s="51"/>
    </row>
    <row r="26" spans="1:57" x14ac:dyDescent="0.25">
      <c r="A26" s="51" t="s">
        <v>217</v>
      </c>
      <c r="B26" s="51" t="s">
        <v>218</v>
      </c>
      <c r="C26" s="64" t="s">
        <v>210</v>
      </c>
      <c r="D26" s="64" t="s">
        <v>210</v>
      </c>
      <c r="E26" s="64" t="s">
        <v>210</v>
      </c>
      <c r="F26" s="64" t="s">
        <v>210</v>
      </c>
      <c r="G26" s="64" t="s">
        <v>210</v>
      </c>
      <c r="H26" s="64" t="s">
        <v>210</v>
      </c>
      <c r="I26" s="64" t="s">
        <v>210</v>
      </c>
      <c r="J26" s="64" t="s">
        <v>210</v>
      </c>
      <c r="K26" s="64" t="s">
        <v>210</v>
      </c>
      <c r="L26" s="64" t="s">
        <v>210</v>
      </c>
      <c r="M26" s="64" t="s">
        <v>210</v>
      </c>
      <c r="N26" s="64">
        <v>100</v>
      </c>
      <c r="O26" s="64">
        <v>93</v>
      </c>
      <c r="P26" s="64">
        <v>96</v>
      </c>
      <c r="Q26" s="64">
        <v>96</v>
      </c>
      <c r="R26" s="64">
        <v>97</v>
      </c>
      <c r="S26" s="64">
        <v>103</v>
      </c>
      <c r="T26" s="64">
        <v>101</v>
      </c>
      <c r="U26" s="64">
        <v>109</v>
      </c>
      <c r="V26" s="64">
        <v>118</v>
      </c>
      <c r="W26" s="64">
        <v>134</v>
      </c>
      <c r="X26" s="64">
        <v>136</v>
      </c>
      <c r="Y26" s="64">
        <v>148</v>
      </c>
      <c r="Z26" s="64">
        <v>147</v>
      </c>
      <c r="AA26" s="64">
        <v>151</v>
      </c>
      <c r="AB26" s="64">
        <v>160</v>
      </c>
      <c r="AC26" s="64">
        <v>167</v>
      </c>
      <c r="AD26" s="64">
        <v>179</v>
      </c>
      <c r="AE26" s="64">
        <v>186</v>
      </c>
      <c r="AF26" s="64">
        <v>186</v>
      </c>
      <c r="AG26" s="68">
        <v>197</v>
      </c>
      <c r="AH26" s="68">
        <v>95</v>
      </c>
      <c r="AI26" s="228">
        <v>2.4319999999999999</v>
      </c>
      <c r="AJ26" s="225">
        <v>-0.57999999999999996</v>
      </c>
      <c r="AK26" s="229">
        <v>0.08</v>
      </c>
      <c r="AL26" s="135"/>
      <c r="AM26" s="51"/>
      <c r="AN26" s="51"/>
      <c r="AO26" s="51"/>
      <c r="AP26" s="51"/>
      <c r="AQ26" s="51"/>
      <c r="AR26" s="51"/>
      <c r="AS26" s="51"/>
      <c r="AT26" s="51"/>
      <c r="AU26" s="51"/>
      <c r="AV26" s="51"/>
      <c r="AW26" s="51"/>
      <c r="AX26" s="51"/>
      <c r="AY26" s="51"/>
      <c r="AZ26" s="51"/>
      <c r="BA26" s="51"/>
      <c r="BB26" s="51"/>
      <c r="BC26" s="51"/>
      <c r="BD26" s="51"/>
      <c r="BE26" s="51"/>
    </row>
    <row r="27" spans="1:57" x14ac:dyDescent="0.25">
      <c r="A27" s="51" t="s">
        <v>219</v>
      </c>
      <c r="B27" s="51" t="s">
        <v>220</v>
      </c>
      <c r="C27" s="64" t="s">
        <v>210</v>
      </c>
      <c r="D27" s="64" t="s">
        <v>210</v>
      </c>
      <c r="E27" s="64" t="s">
        <v>210</v>
      </c>
      <c r="F27" s="64" t="s">
        <v>210</v>
      </c>
      <c r="G27" s="64" t="s">
        <v>210</v>
      </c>
      <c r="H27" s="64" t="s">
        <v>210</v>
      </c>
      <c r="I27" s="64" t="s">
        <v>210</v>
      </c>
      <c r="J27" s="64" t="s">
        <v>210</v>
      </c>
      <c r="K27" s="64" t="s">
        <v>210</v>
      </c>
      <c r="L27" s="64" t="s">
        <v>210</v>
      </c>
      <c r="M27" s="64" t="s">
        <v>210</v>
      </c>
      <c r="N27" s="64">
        <v>100</v>
      </c>
      <c r="O27" s="64">
        <v>95</v>
      </c>
      <c r="P27" s="64">
        <v>95</v>
      </c>
      <c r="Q27" s="64">
        <v>94</v>
      </c>
      <c r="R27" s="64">
        <v>87</v>
      </c>
      <c r="S27" s="64">
        <v>88</v>
      </c>
      <c r="T27" s="64">
        <v>87</v>
      </c>
      <c r="U27" s="64">
        <v>84</v>
      </c>
      <c r="V27" s="64">
        <v>87</v>
      </c>
      <c r="W27" s="64">
        <v>93</v>
      </c>
      <c r="X27" s="64">
        <v>96</v>
      </c>
      <c r="Y27" s="64">
        <v>106</v>
      </c>
      <c r="Z27" s="64">
        <v>100</v>
      </c>
      <c r="AA27" s="64">
        <v>108</v>
      </c>
      <c r="AB27" s="64">
        <v>116</v>
      </c>
      <c r="AC27" s="64">
        <v>117</v>
      </c>
      <c r="AD27" s="64">
        <v>125</v>
      </c>
      <c r="AE27" s="64">
        <v>136</v>
      </c>
      <c r="AF27" s="64">
        <v>138</v>
      </c>
      <c r="AG27" s="68">
        <v>146</v>
      </c>
      <c r="AH27" s="68">
        <v>92</v>
      </c>
      <c r="AI27" s="228">
        <v>3.407</v>
      </c>
      <c r="AJ27" s="225">
        <v>-0.56000000000000005</v>
      </c>
      <c r="AK27" s="229">
        <v>0.11</v>
      </c>
      <c r="AL27" s="135"/>
      <c r="AM27" s="51"/>
      <c r="AN27" s="51"/>
      <c r="AO27" s="51"/>
      <c r="AP27" s="51"/>
      <c r="AQ27" s="51"/>
      <c r="AR27" s="51"/>
      <c r="AS27" s="51"/>
      <c r="AT27" s="51"/>
      <c r="AU27" s="51"/>
      <c r="AV27" s="51"/>
      <c r="AW27" s="51"/>
      <c r="AX27" s="51"/>
      <c r="AY27" s="51"/>
      <c r="AZ27" s="51"/>
      <c r="BA27" s="51"/>
      <c r="BB27" s="51"/>
      <c r="BC27" s="51"/>
      <c r="BD27" s="51"/>
      <c r="BE27" s="51"/>
    </row>
    <row r="28" spans="1:57" x14ac:dyDescent="0.25">
      <c r="A28" s="51" t="s">
        <v>221</v>
      </c>
      <c r="B28" s="51" t="s">
        <v>222</v>
      </c>
      <c r="C28" s="64" t="s">
        <v>210</v>
      </c>
      <c r="D28" s="64" t="s">
        <v>210</v>
      </c>
      <c r="E28" s="64" t="s">
        <v>210</v>
      </c>
      <c r="F28" s="64" t="s">
        <v>210</v>
      </c>
      <c r="G28" s="64" t="s">
        <v>210</v>
      </c>
      <c r="H28" s="64" t="s">
        <v>210</v>
      </c>
      <c r="I28" s="64" t="s">
        <v>210</v>
      </c>
      <c r="J28" s="64" t="s">
        <v>210</v>
      </c>
      <c r="K28" s="64" t="s">
        <v>210</v>
      </c>
      <c r="L28" s="64" t="s">
        <v>210</v>
      </c>
      <c r="M28" s="64" t="s">
        <v>210</v>
      </c>
      <c r="N28" s="64">
        <v>100</v>
      </c>
      <c r="O28" s="64">
        <v>98</v>
      </c>
      <c r="P28" s="64">
        <v>100</v>
      </c>
      <c r="Q28" s="64">
        <v>103</v>
      </c>
      <c r="R28" s="64">
        <v>109</v>
      </c>
      <c r="S28" s="64">
        <v>108</v>
      </c>
      <c r="T28" s="64">
        <v>115</v>
      </c>
      <c r="U28" s="64">
        <v>117</v>
      </c>
      <c r="V28" s="64">
        <v>132</v>
      </c>
      <c r="W28" s="64">
        <v>138</v>
      </c>
      <c r="X28" s="64">
        <v>147</v>
      </c>
      <c r="Y28" s="64">
        <v>160</v>
      </c>
      <c r="Z28" s="64">
        <v>154</v>
      </c>
      <c r="AA28" s="64">
        <v>175</v>
      </c>
      <c r="AB28" s="64">
        <v>177</v>
      </c>
      <c r="AC28" s="64">
        <v>169</v>
      </c>
      <c r="AD28" s="64">
        <v>168</v>
      </c>
      <c r="AE28" s="64">
        <v>172</v>
      </c>
      <c r="AF28" s="64">
        <v>170</v>
      </c>
      <c r="AG28" s="68">
        <v>179</v>
      </c>
      <c r="AH28" s="68">
        <v>41</v>
      </c>
      <c r="AI28" s="228">
        <v>4.5750000000000002</v>
      </c>
      <c r="AJ28" s="225">
        <v>-0.73</v>
      </c>
      <c r="AK28" s="229">
        <v>0.15</v>
      </c>
      <c r="AL28" s="135"/>
      <c r="AM28" s="51"/>
      <c r="AN28" s="51"/>
      <c r="AO28" s="51"/>
      <c r="AP28" s="51"/>
      <c r="AQ28" s="51"/>
      <c r="AR28" s="51"/>
      <c r="AS28" s="51"/>
      <c r="AT28" s="51"/>
      <c r="AU28" s="51"/>
      <c r="AV28" s="51"/>
      <c r="AW28" s="51"/>
      <c r="AX28" s="51"/>
      <c r="AY28" s="51"/>
      <c r="AZ28" s="51"/>
      <c r="BA28" s="51"/>
      <c r="BB28" s="51"/>
      <c r="BC28" s="51"/>
      <c r="BD28" s="51"/>
      <c r="BE28" s="51"/>
    </row>
    <row r="29" spans="1:57" x14ac:dyDescent="0.25">
      <c r="A29" s="51" t="s">
        <v>223</v>
      </c>
      <c r="B29" s="51" t="s">
        <v>224</v>
      </c>
      <c r="C29" s="64" t="s">
        <v>210</v>
      </c>
      <c r="D29" s="64" t="s">
        <v>210</v>
      </c>
      <c r="E29" s="64" t="s">
        <v>210</v>
      </c>
      <c r="F29" s="64" t="s">
        <v>210</v>
      </c>
      <c r="G29" s="64" t="s">
        <v>210</v>
      </c>
      <c r="H29" s="64" t="s">
        <v>210</v>
      </c>
      <c r="I29" s="64" t="s">
        <v>210</v>
      </c>
      <c r="J29" s="64" t="s">
        <v>210</v>
      </c>
      <c r="K29" s="64" t="s">
        <v>210</v>
      </c>
      <c r="L29" s="64" t="s">
        <v>210</v>
      </c>
      <c r="M29" s="64" t="s">
        <v>210</v>
      </c>
      <c r="N29" s="64">
        <v>100</v>
      </c>
      <c r="O29" s="64">
        <v>95</v>
      </c>
      <c r="P29" s="64">
        <v>100</v>
      </c>
      <c r="Q29" s="64">
        <v>105</v>
      </c>
      <c r="R29" s="64">
        <v>103</v>
      </c>
      <c r="S29" s="64">
        <v>106</v>
      </c>
      <c r="T29" s="64">
        <v>103</v>
      </c>
      <c r="U29" s="64">
        <v>105</v>
      </c>
      <c r="V29" s="64">
        <v>104</v>
      </c>
      <c r="W29" s="64">
        <v>117</v>
      </c>
      <c r="X29" s="64">
        <v>115</v>
      </c>
      <c r="Y29" s="64">
        <v>127</v>
      </c>
      <c r="Z29" s="64">
        <v>122</v>
      </c>
      <c r="AA29" s="64">
        <v>130</v>
      </c>
      <c r="AB29" s="64">
        <v>125</v>
      </c>
      <c r="AC29" s="64">
        <v>131</v>
      </c>
      <c r="AD29" s="64">
        <v>137</v>
      </c>
      <c r="AE29" s="64">
        <v>142</v>
      </c>
      <c r="AF29" s="64">
        <v>141</v>
      </c>
      <c r="AG29" s="68">
        <v>152</v>
      </c>
      <c r="AH29" s="68">
        <v>74</v>
      </c>
      <c r="AI29" s="228">
        <v>7.649</v>
      </c>
      <c r="AJ29" s="225">
        <v>-0.51</v>
      </c>
      <c r="AK29" s="229">
        <v>0.25</v>
      </c>
      <c r="AL29" s="135"/>
      <c r="AM29" s="51"/>
      <c r="AN29" s="51"/>
      <c r="AO29" s="51"/>
      <c r="AP29" s="51"/>
      <c r="AQ29" s="51"/>
      <c r="AR29" s="51"/>
      <c r="AS29" s="51"/>
      <c r="AT29" s="51"/>
      <c r="AU29" s="51"/>
      <c r="AV29" s="51"/>
      <c r="AW29" s="51"/>
      <c r="AX29" s="51"/>
      <c r="AY29" s="51"/>
      <c r="AZ29" s="51"/>
      <c r="BA29" s="51"/>
      <c r="BB29" s="51"/>
      <c r="BC29" s="51"/>
      <c r="BD29" s="51"/>
      <c r="BE29" s="51"/>
    </row>
    <row r="30" spans="1:57" x14ac:dyDescent="0.25">
      <c r="A30" s="51" t="s">
        <v>225</v>
      </c>
      <c r="B30" s="51" t="s">
        <v>226</v>
      </c>
      <c r="C30" s="64" t="s">
        <v>210</v>
      </c>
      <c r="D30" s="64" t="s">
        <v>210</v>
      </c>
      <c r="E30" s="64" t="s">
        <v>210</v>
      </c>
      <c r="F30" s="64" t="s">
        <v>210</v>
      </c>
      <c r="G30" s="64" t="s">
        <v>210</v>
      </c>
      <c r="H30" s="64" t="s">
        <v>210</v>
      </c>
      <c r="I30" s="64" t="s">
        <v>210</v>
      </c>
      <c r="J30" s="64" t="s">
        <v>210</v>
      </c>
      <c r="K30" s="64" t="s">
        <v>210</v>
      </c>
      <c r="L30" s="64" t="s">
        <v>210</v>
      </c>
      <c r="M30" s="64" t="s">
        <v>210</v>
      </c>
      <c r="N30" s="64">
        <v>100</v>
      </c>
      <c r="O30" s="64">
        <v>92</v>
      </c>
      <c r="P30" s="64">
        <v>99</v>
      </c>
      <c r="Q30" s="64">
        <v>96</v>
      </c>
      <c r="R30" s="64">
        <v>92</v>
      </c>
      <c r="S30" s="64">
        <v>89</v>
      </c>
      <c r="T30" s="64">
        <v>90</v>
      </c>
      <c r="U30" s="64">
        <v>90</v>
      </c>
      <c r="V30" s="64">
        <v>88</v>
      </c>
      <c r="W30" s="64">
        <v>95</v>
      </c>
      <c r="X30" s="64">
        <v>98</v>
      </c>
      <c r="Y30" s="64">
        <v>101</v>
      </c>
      <c r="Z30" s="64">
        <v>97</v>
      </c>
      <c r="AA30" s="64">
        <v>101</v>
      </c>
      <c r="AB30" s="64">
        <v>104</v>
      </c>
      <c r="AC30" s="64">
        <v>111</v>
      </c>
      <c r="AD30" s="64">
        <v>118</v>
      </c>
      <c r="AE30" s="64">
        <v>125</v>
      </c>
      <c r="AF30" s="64">
        <v>124</v>
      </c>
      <c r="AG30" s="68">
        <v>130</v>
      </c>
      <c r="AH30" s="68">
        <v>49</v>
      </c>
      <c r="AI30" s="228">
        <v>5.4749999999999996</v>
      </c>
      <c r="AJ30" s="225">
        <v>-0.6</v>
      </c>
      <c r="AK30" s="229">
        <v>0.18</v>
      </c>
      <c r="AL30" s="135"/>
      <c r="AM30" s="51"/>
      <c r="AN30" s="51"/>
      <c r="AO30" s="51"/>
      <c r="AP30" s="51"/>
      <c r="AQ30" s="51"/>
      <c r="AR30" s="51"/>
      <c r="AS30" s="51"/>
      <c r="AT30" s="51"/>
      <c r="AU30" s="51"/>
      <c r="AV30" s="51"/>
      <c r="AW30" s="51"/>
      <c r="AX30" s="51"/>
      <c r="AY30" s="51"/>
      <c r="AZ30" s="51"/>
      <c r="BA30" s="51"/>
      <c r="BB30" s="51"/>
      <c r="BC30" s="51"/>
      <c r="BD30" s="51"/>
      <c r="BE30" s="51"/>
    </row>
    <row r="31" spans="1:57" s="6" customFormat="1" x14ac:dyDescent="0.25">
      <c r="A31" s="6" t="s">
        <v>227</v>
      </c>
      <c r="B31" s="6" t="s">
        <v>228</v>
      </c>
      <c r="C31" s="17" t="s">
        <v>210</v>
      </c>
      <c r="D31" s="17" t="s">
        <v>210</v>
      </c>
      <c r="E31" s="17" t="s">
        <v>210</v>
      </c>
      <c r="F31" s="17" t="s">
        <v>210</v>
      </c>
      <c r="G31" s="17" t="s">
        <v>210</v>
      </c>
      <c r="H31" s="17" t="s">
        <v>210</v>
      </c>
      <c r="I31" s="17" t="s">
        <v>210</v>
      </c>
      <c r="J31" s="17" t="s">
        <v>210</v>
      </c>
      <c r="K31" s="17" t="s">
        <v>210</v>
      </c>
      <c r="L31" s="17" t="s">
        <v>210</v>
      </c>
      <c r="M31" s="17" t="s">
        <v>210</v>
      </c>
      <c r="N31" s="17">
        <v>100</v>
      </c>
      <c r="O31" s="17">
        <v>96</v>
      </c>
      <c r="P31" s="17">
        <v>104</v>
      </c>
      <c r="Q31" s="17">
        <v>107</v>
      </c>
      <c r="R31" s="17">
        <v>106</v>
      </c>
      <c r="S31" s="17">
        <v>107</v>
      </c>
      <c r="T31" s="17">
        <v>109</v>
      </c>
      <c r="U31" s="17">
        <v>111</v>
      </c>
      <c r="V31" s="17">
        <v>113</v>
      </c>
      <c r="W31" s="17">
        <v>123</v>
      </c>
      <c r="X31" s="17">
        <v>125</v>
      </c>
      <c r="Y31" s="17">
        <v>134</v>
      </c>
      <c r="Z31" s="17">
        <v>130</v>
      </c>
      <c r="AA31" s="17">
        <v>139</v>
      </c>
      <c r="AB31" s="17">
        <v>143</v>
      </c>
      <c r="AC31" s="17">
        <v>147</v>
      </c>
      <c r="AD31" s="17">
        <v>152</v>
      </c>
      <c r="AE31" s="17">
        <v>159</v>
      </c>
      <c r="AF31" s="17">
        <v>158</v>
      </c>
      <c r="AG31" s="18">
        <v>166</v>
      </c>
      <c r="AH31" s="18">
        <v>66</v>
      </c>
      <c r="AI31" s="230">
        <v>30.22</v>
      </c>
      <c r="AJ31" s="227">
        <v>-0.59</v>
      </c>
      <c r="AK31" s="231">
        <v>1</v>
      </c>
      <c r="AL31" s="136"/>
    </row>
    <row r="32" spans="1:57" s="6" customFormat="1" x14ac:dyDescent="0.25">
      <c r="B32" t="s">
        <v>229</v>
      </c>
      <c r="C32"/>
      <c r="D32"/>
      <c r="E32"/>
      <c r="F32"/>
      <c r="G32"/>
      <c r="H32"/>
      <c r="I32"/>
      <c r="J32"/>
      <c r="K32"/>
      <c r="L32"/>
      <c r="M32"/>
      <c r="N32"/>
      <c r="O32"/>
      <c r="P32"/>
      <c r="Q32"/>
      <c r="R32"/>
      <c r="S32"/>
      <c r="T32"/>
      <c r="U32"/>
      <c r="V32"/>
      <c r="W32"/>
      <c r="X32"/>
      <c r="Y32"/>
      <c r="Z32"/>
      <c r="AA32"/>
      <c r="AB32"/>
      <c r="AC32"/>
      <c r="AD32"/>
      <c r="AE32"/>
      <c r="AF32"/>
      <c r="AG32"/>
      <c r="AH32"/>
      <c r="AI32"/>
      <c r="AJ32"/>
      <c r="AK32"/>
    </row>
    <row r="33" spans="1:56" s="26" customFormat="1" ht="12" x14ac:dyDescent="0.25">
      <c r="B33" s="26" t="s">
        <v>230</v>
      </c>
    </row>
    <row r="34" spans="1:56" x14ac:dyDescent="0.25">
      <c r="A34" s="51"/>
      <c r="B34" s="52"/>
      <c r="C34" s="52"/>
      <c r="D34" s="52"/>
      <c r="E34" s="52"/>
      <c r="F34" s="52"/>
      <c r="G34" s="52"/>
      <c r="H34" s="52"/>
      <c r="I34" s="52"/>
      <c r="J34" s="52"/>
      <c r="K34" s="52"/>
      <c r="L34" s="52"/>
      <c r="M34" s="52"/>
      <c r="N34" s="52"/>
      <c r="O34" s="52"/>
      <c r="P34" s="52"/>
      <c r="Q34" s="52"/>
      <c r="R34" s="52"/>
      <c r="S34" s="52"/>
      <c r="T34" s="52"/>
      <c r="U34" s="52"/>
      <c r="V34" s="52"/>
      <c r="W34" s="52"/>
      <c r="X34" s="52"/>
      <c r="Y34" s="52"/>
      <c r="Z34" s="52"/>
      <c r="AA34" s="52"/>
      <c r="AB34" s="52"/>
      <c r="AC34" s="52"/>
      <c r="AD34" s="52"/>
      <c r="AE34" s="52"/>
      <c r="AF34" s="52"/>
      <c r="AG34" s="52"/>
      <c r="AH34" s="52"/>
      <c r="AI34" s="51"/>
      <c r="AJ34" s="51"/>
      <c r="AK34" s="51"/>
      <c r="AL34" s="51"/>
      <c r="AM34" s="51"/>
      <c r="AN34" s="51"/>
      <c r="AO34" s="51"/>
      <c r="AP34" s="51"/>
      <c r="AQ34" s="51"/>
      <c r="AR34" s="51"/>
      <c r="AS34" s="51"/>
      <c r="AT34" s="51"/>
      <c r="AU34" s="51"/>
      <c r="AV34" s="51"/>
      <c r="AW34" s="51"/>
      <c r="AX34" s="51"/>
      <c r="AY34" s="51"/>
      <c r="AZ34" s="51"/>
      <c r="BA34" s="51"/>
      <c r="BB34" s="51"/>
      <c r="BC34" s="51"/>
    </row>
    <row r="35" spans="1:56" s="13" customFormat="1" ht="5.0999999999999996" customHeight="1" x14ac:dyDescent="0.25">
      <c r="A35" s="66"/>
      <c r="B35" s="67"/>
      <c r="C35" s="67"/>
      <c r="D35" s="67"/>
      <c r="E35" s="67"/>
      <c r="F35" s="67"/>
      <c r="G35" s="67"/>
      <c r="H35" s="67"/>
      <c r="I35" s="67"/>
      <c r="J35" s="67"/>
      <c r="K35" s="67"/>
      <c r="L35" s="67"/>
      <c r="M35" s="67"/>
      <c r="N35" s="67"/>
      <c r="O35" s="67"/>
      <c r="P35" s="67"/>
      <c r="Q35" s="67"/>
      <c r="R35" s="67"/>
      <c r="S35" s="67"/>
      <c r="T35" s="67"/>
      <c r="U35" s="67"/>
      <c r="V35" s="67"/>
      <c r="W35" s="67"/>
      <c r="X35" s="67"/>
      <c r="Y35" s="67"/>
      <c r="Z35" s="67"/>
      <c r="AA35" s="67"/>
      <c r="AB35" s="67"/>
      <c r="AC35" s="67"/>
      <c r="AD35" s="67"/>
      <c r="AE35" s="67"/>
      <c r="AF35" s="67"/>
      <c r="AG35" s="67"/>
      <c r="AH35" s="67"/>
      <c r="AI35" s="66"/>
      <c r="AJ35" s="66"/>
      <c r="AK35" s="66"/>
      <c r="AL35" s="66"/>
      <c r="AM35" s="66"/>
      <c r="AN35" s="66"/>
      <c r="AO35" s="66"/>
      <c r="AP35" s="66"/>
      <c r="AQ35" s="66"/>
      <c r="AR35" s="66"/>
      <c r="AS35" s="66"/>
      <c r="AT35" s="66"/>
      <c r="AU35" s="66"/>
      <c r="AV35" s="66"/>
      <c r="AW35" s="66"/>
      <c r="AX35" s="66"/>
      <c r="AY35" s="66"/>
      <c r="AZ35" s="66"/>
      <c r="BA35" s="66"/>
      <c r="BB35" s="66"/>
      <c r="BC35" s="66"/>
    </row>
    <row r="36" spans="1:56" s="25" customFormat="1" ht="18.75" x14ac:dyDescent="0.3">
      <c r="A36" s="63"/>
      <c r="B36" s="63"/>
      <c r="C36" s="63"/>
      <c r="D36" s="63"/>
      <c r="E36" s="63"/>
      <c r="F36" s="63"/>
      <c r="G36" s="63"/>
      <c r="H36" s="63"/>
      <c r="I36" s="63"/>
      <c r="J36" s="63"/>
      <c r="K36" s="63"/>
      <c r="L36" s="63"/>
      <c r="M36" s="63"/>
      <c r="N36" s="63"/>
      <c r="O36" s="63"/>
      <c r="P36" s="63"/>
      <c r="Q36" s="63"/>
      <c r="R36" s="63"/>
      <c r="S36" s="63"/>
      <c r="T36" s="63"/>
      <c r="U36" s="63"/>
      <c r="V36" s="63"/>
      <c r="W36" s="63"/>
      <c r="X36" s="63"/>
      <c r="Y36" s="63"/>
      <c r="Z36" s="63"/>
      <c r="AA36" s="63"/>
      <c r="AB36" s="63"/>
      <c r="AC36" s="63"/>
      <c r="AD36" s="63"/>
      <c r="AE36" s="63"/>
      <c r="AF36" s="63"/>
      <c r="AG36" s="63"/>
      <c r="AH36" s="63"/>
      <c r="AI36" s="63"/>
      <c r="AJ36" s="63"/>
      <c r="AK36" s="63"/>
      <c r="AL36" s="63"/>
      <c r="AM36" s="63"/>
      <c r="AN36" s="63"/>
      <c r="AO36" s="63"/>
      <c r="AP36" s="63"/>
      <c r="AQ36" s="63"/>
      <c r="AR36" s="63"/>
      <c r="AS36" s="63"/>
      <c r="AT36" s="63"/>
      <c r="AU36" s="63"/>
      <c r="AV36" s="63"/>
      <c r="AW36" s="63"/>
      <c r="AX36" s="63"/>
      <c r="AY36" s="63"/>
      <c r="AZ36" s="63"/>
      <c r="BA36" s="63"/>
      <c r="BB36" s="63"/>
      <c r="BC36" s="63"/>
    </row>
    <row r="37" spans="1:56" s="24" customFormat="1" ht="27.75" x14ac:dyDescent="0.45">
      <c r="A37" s="54"/>
      <c r="B37" s="54" t="s">
        <v>231</v>
      </c>
      <c r="C37" s="54"/>
      <c r="D37" s="54"/>
      <c r="E37" s="54"/>
      <c r="F37" s="54"/>
      <c r="G37" s="54"/>
      <c r="H37" s="54"/>
      <c r="I37" s="54"/>
      <c r="J37" s="54"/>
      <c r="K37" s="54"/>
      <c r="L37" s="54"/>
      <c r="M37" s="54"/>
      <c r="N37" s="54"/>
      <c r="O37" s="54"/>
      <c r="P37" s="54"/>
      <c r="Q37" s="54"/>
      <c r="R37" s="54"/>
      <c r="S37" s="54"/>
      <c r="T37" s="54"/>
      <c r="U37" s="54"/>
      <c r="V37" s="54"/>
      <c r="W37" s="54"/>
      <c r="X37" s="54"/>
      <c r="Y37" s="54"/>
      <c r="Z37" s="54"/>
      <c r="AA37" s="54"/>
      <c r="AB37" s="54"/>
      <c r="AC37" s="54"/>
      <c r="AD37" s="54"/>
      <c r="AE37" s="54"/>
      <c r="AF37" s="54"/>
      <c r="AG37" s="54"/>
      <c r="AH37" s="54"/>
      <c r="AI37" s="54"/>
      <c r="AJ37" s="54"/>
      <c r="AK37" s="54"/>
      <c r="AL37" s="54"/>
      <c r="AM37" s="54"/>
      <c r="AN37" s="54"/>
      <c r="AO37" s="54"/>
      <c r="AP37" s="54"/>
      <c r="AQ37" s="54"/>
      <c r="AR37" s="54"/>
      <c r="AS37" s="54"/>
      <c r="AT37" s="54"/>
      <c r="AU37" s="54"/>
      <c r="AV37" s="54"/>
      <c r="AW37" s="54"/>
      <c r="AX37" s="54"/>
      <c r="AY37" s="54"/>
      <c r="AZ37" s="54"/>
      <c r="BA37" s="54"/>
      <c r="BB37" s="54"/>
      <c r="BC37" s="54"/>
    </row>
    <row r="38" spans="1:56" s="25" customFormat="1" ht="18.75" x14ac:dyDescent="0.3">
      <c r="A38" s="63"/>
      <c r="B38" s="63" t="s">
        <v>232</v>
      </c>
      <c r="C38" s="63"/>
      <c r="D38" s="63"/>
      <c r="E38" s="63"/>
      <c r="F38" s="63"/>
      <c r="G38" s="63"/>
      <c r="H38" s="63"/>
      <c r="I38" s="63"/>
      <c r="J38" s="63"/>
      <c r="K38" s="63"/>
      <c r="L38" s="63"/>
      <c r="M38" s="63"/>
      <c r="N38" s="63"/>
      <c r="O38" s="63"/>
      <c r="P38" s="63"/>
      <c r="Q38" s="63"/>
      <c r="R38" s="63"/>
      <c r="S38" s="63"/>
      <c r="T38" s="63"/>
      <c r="U38" s="63"/>
      <c r="V38" s="63"/>
      <c r="W38" s="63"/>
      <c r="X38" s="63"/>
      <c r="Y38" s="63"/>
      <c r="Z38" s="63"/>
      <c r="AA38" s="63"/>
      <c r="AB38" s="63"/>
      <c r="AC38" s="63"/>
      <c r="AD38" s="63"/>
      <c r="AE38" s="63"/>
      <c r="AF38" s="63"/>
      <c r="AG38" s="63"/>
      <c r="AH38" s="63"/>
      <c r="AI38" s="63"/>
      <c r="AJ38" s="63"/>
      <c r="AK38" s="63"/>
      <c r="AL38" s="63"/>
      <c r="AM38" s="63"/>
      <c r="AN38" s="63"/>
      <c r="AO38" s="63"/>
      <c r="AP38" s="63"/>
      <c r="AQ38" s="63"/>
      <c r="AR38" s="63"/>
      <c r="AS38" s="63"/>
      <c r="AT38" s="63"/>
      <c r="AU38" s="63"/>
      <c r="AV38" s="63"/>
      <c r="AW38" s="63"/>
      <c r="AX38" s="63"/>
      <c r="AY38" s="63"/>
      <c r="AZ38" s="63"/>
      <c r="BA38" s="63"/>
      <c r="BB38" s="63"/>
      <c r="BC38" s="63"/>
    </row>
    <row r="39" spans="1:56" s="1" customFormat="1" ht="60" x14ac:dyDescent="0.25">
      <c r="A39" s="52" t="s">
        <v>203</v>
      </c>
      <c r="B39" s="52" t="s">
        <v>233</v>
      </c>
      <c r="C39" s="52" t="s">
        <v>101</v>
      </c>
      <c r="D39" s="52" t="s">
        <v>102</v>
      </c>
      <c r="E39" s="52" t="s">
        <v>103</v>
      </c>
      <c r="F39" s="52" t="s">
        <v>104</v>
      </c>
      <c r="G39" s="52" t="s">
        <v>105</v>
      </c>
      <c r="H39" s="52" t="s">
        <v>106</v>
      </c>
      <c r="I39" s="52" t="s">
        <v>107</v>
      </c>
      <c r="J39" s="52" t="s">
        <v>108</v>
      </c>
      <c r="K39" s="52" t="s">
        <v>109</v>
      </c>
      <c r="L39" s="52" t="s">
        <v>110</v>
      </c>
      <c r="M39" s="52" t="s">
        <v>111</v>
      </c>
      <c r="N39" s="52" t="s">
        <v>112</v>
      </c>
      <c r="O39" s="52" t="s">
        <v>113</v>
      </c>
      <c r="P39" s="52" t="s">
        <v>234</v>
      </c>
      <c r="Q39" s="52" t="s">
        <v>235</v>
      </c>
      <c r="R39" s="52" t="s">
        <v>236</v>
      </c>
      <c r="S39" s="52" t="s">
        <v>237</v>
      </c>
      <c r="T39" s="52" t="s">
        <v>191</v>
      </c>
      <c r="U39" s="52"/>
      <c r="V39" s="51"/>
      <c r="W39" s="52"/>
      <c r="X39" s="52"/>
      <c r="Y39" s="52"/>
      <c r="Z39" s="52"/>
      <c r="AA39" s="52"/>
      <c r="AB39" s="52"/>
      <c r="AC39" s="52"/>
      <c r="AD39" s="52"/>
      <c r="AE39" s="52"/>
      <c r="AF39" s="52"/>
      <c r="AG39" s="52"/>
      <c r="AH39" s="52"/>
      <c r="AI39" s="52"/>
      <c r="AJ39" s="52"/>
      <c r="AK39" s="52"/>
      <c r="AL39" s="52"/>
      <c r="AM39" s="52"/>
      <c r="AN39" s="51"/>
      <c r="AO39" s="51"/>
      <c r="AP39" s="51"/>
      <c r="AQ39" s="51"/>
      <c r="AR39" s="51"/>
      <c r="AS39" s="51"/>
      <c r="AT39" s="51"/>
      <c r="AU39" s="51"/>
      <c r="AV39" s="51"/>
      <c r="AW39" s="51"/>
      <c r="AX39" s="51"/>
      <c r="AY39" s="51"/>
      <c r="AZ39" s="51"/>
      <c r="BA39" s="51"/>
      <c r="BB39" s="51"/>
      <c r="BC39" s="51"/>
      <c r="BD39" s="51"/>
    </row>
    <row r="40" spans="1:56" x14ac:dyDescent="0.25">
      <c r="A40" s="51" t="s">
        <v>211</v>
      </c>
      <c r="B40" s="51" t="s">
        <v>212</v>
      </c>
      <c r="C40" s="64">
        <v>195312</v>
      </c>
      <c r="D40" s="64">
        <v>175302</v>
      </c>
      <c r="E40" s="64">
        <v>188560</v>
      </c>
      <c r="F40" s="64">
        <v>181210</v>
      </c>
      <c r="G40" s="64">
        <v>165617</v>
      </c>
      <c r="H40" s="64">
        <v>160818</v>
      </c>
      <c r="I40" s="64">
        <v>177253</v>
      </c>
      <c r="J40" s="64">
        <v>188553</v>
      </c>
      <c r="K40" s="64">
        <v>186720</v>
      </c>
      <c r="L40" s="64">
        <v>110491</v>
      </c>
      <c r="M40" s="64">
        <v>126467</v>
      </c>
      <c r="N40" s="64">
        <v>265461</v>
      </c>
      <c r="O40" s="68">
        <v>128981</v>
      </c>
      <c r="P40" s="68">
        <v>48867</v>
      </c>
      <c r="Q40" s="225">
        <f>(Number_of_visits_to_staffed_English_Heritage_sites[[#This Row],[2020/21]]-Number_of_visits_to_staffed_English_Heritage_sites[[#This Row],[2007/08]])/Number_of_visits_to_staffed_English_Heritage_sites[[#This Row],[2007/08]]</f>
        <v>-0.74980031948881787</v>
      </c>
      <c r="R40" s="225">
        <f>(Number_of_visits_to_staffed_English_Heritage_sites[[#This Row],[2020/21]]-Number_of_visits_to_staffed_English_Heritage_sites[[#This Row],[2019/20]])/Number_of_visits_to_staffed_English_Heritage_sites[[#This Row],[2019/20]]</f>
        <v>-0.62113024398942485</v>
      </c>
      <c r="S40" s="225">
        <f>Number_of_visits_to_staffed_English_Heritage_sites[[#This Row],[2020/21]]/MAX(Number_of_visits_to_staffed_English_Heritage_sites[2020/21])</f>
        <v>2.5663122869152576E-2</v>
      </c>
      <c r="T40" s="52"/>
      <c r="U40" s="52"/>
      <c r="V40" s="52"/>
      <c r="W40" s="52"/>
      <c r="X40" s="52"/>
      <c r="Y40" s="52"/>
      <c r="Z40" s="52"/>
      <c r="AA40" s="52"/>
      <c r="AB40" s="52"/>
      <c r="AC40" s="52"/>
      <c r="AD40" s="52"/>
      <c r="AE40" s="52"/>
      <c r="AF40" s="52"/>
      <c r="AG40" s="52"/>
      <c r="AH40" s="52"/>
      <c r="AI40" s="52"/>
      <c r="AJ40" s="52"/>
      <c r="AK40" s="52"/>
      <c r="AL40" s="51"/>
      <c r="AM40" s="51"/>
      <c r="AN40" s="51"/>
      <c r="AO40" s="51"/>
      <c r="AP40" s="51"/>
      <c r="AQ40" s="51"/>
      <c r="AR40" s="51"/>
      <c r="AS40" s="51"/>
      <c r="AT40" s="51"/>
      <c r="AU40" s="51"/>
      <c r="AV40" s="51"/>
      <c r="AW40" s="51"/>
      <c r="AX40" s="51"/>
      <c r="AY40" s="51"/>
      <c r="AZ40" s="51"/>
      <c r="BA40" s="51"/>
      <c r="BB40" s="51"/>
      <c r="BC40" s="51"/>
      <c r="BD40" s="51"/>
    </row>
    <row r="41" spans="1:56" x14ac:dyDescent="0.25">
      <c r="A41" s="51" t="s">
        <v>215</v>
      </c>
      <c r="B41" s="51" t="s">
        <v>216</v>
      </c>
      <c r="C41" s="64">
        <v>261758</v>
      </c>
      <c r="D41" s="64">
        <v>244800</v>
      </c>
      <c r="E41" s="64">
        <v>259883</v>
      </c>
      <c r="F41" s="64">
        <v>247281</v>
      </c>
      <c r="G41" s="64">
        <v>217884</v>
      </c>
      <c r="H41" s="64">
        <v>203233</v>
      </c>
      <c r="I41" s="64">
        <v>227960</v>
      </c>
      <c r="J41" s="64">
        <v>234510</v>
      </c>
      <c r="K41" s="64">
        <v>229599</v>
      </c>
      <c r="L41" s="64">
        <v>225329</v>
      </c>
      <c r="M41" s="64">
        <v>270235</v>
      </c>
      <c r="N41" s="64">
        <v>201369</v>
      </c>
      <c r="O41" s="68">
        <v>182607</v>
      </c>
      <c r="P41" s="68">
        <v>63531</v>
      </c>
      <c r="Q41" s="225">
        <f>(Number_of_visits_to_staffed_English_Heritage_sites[[#This Row],[2020/21]]-Number_of_visits_to_staffed_English_Heritage_sites[[#This Row],[2007/08]])/Number_of_visits_to_staffed_English_Heritage_sites[[#This Row],[2007/08]]</f>
        <v>-0.75729108565927306</v>
      </c>
      <c r="R41" s="225">
        <f>(Number_of_visits_to_staffed_English_Heritage_sites[[#This Row],[2020/21]]-Number_of_visits_to_staffed_English_Heritage_sites[[#This Row],[2019/20]])/Number_of_visits_to_staffed_English_Heritage_sites[[#This Row],[2019/20]]</f>
        <v>-0.65208891225418519</v>
      </c>
      <c r="S41" s="225">
        <f>Number_of_visits_to_staffed_English_Heritage_sites[[#This Row],[2020/21]]/MAX(Number_of_visits_to_staffed_English_Heritage_sites[2020/21])</f>
        <v>3.3364107864205544E-2</v>
      </c>
      <c r="T41" s="52"/>
      <c r="U41" s="52"/>
      <c r="V41" s="52"/>
      <c r="W41" s="52"/>
      <c r="X41" s="52"/>
      <c r="Y41" s="52"/>
      <c r="Z41" s="52"/>
      <c r="AA41" s="52"/>
      <c r="AB41" s="52"/>
      <c r="AC41" s="52"/>
      <c r="AD41" s="52"/>
      <c r="AE41" s="52"/>
      <c r="AF41" s="52"/>
      <c r="AG41" s="52"/>
      <c r="AH41" s="52"/>
      <c r="AI41" s="52"/>
      <c r="AJ41" s="52"/>
      <c r="AK41" s="52"/>
      <c r="AL41" s="51"/>
      <c r="AM41" s="51"/>
      <c r="AN41" s="51"/>
      <c r="AO41" s="51"/>
      <c r="AP41" s="51"/>
      <c r="AQ41" s="51"/>
      <c r="AR41" s="51"/>
      <c r="AS41" s="51"/>
      <c r="AT41" s="51"/>
      <c r="AU41" s="51"/>
      <c r="AV41" s="51"/>
      <c r="AW41" s="51"/>
      <c r="AX41" s="51"/>
      <c r="AY41" s="51"/>
      <c r="AZ41" s="51"/>
      <c r="BA41" s="51"/>
      <c r="BB41" s="51"/>
      <c r="BC41" s="51"/>
      <c r="BD41" s="51"/>
    </row>
    <row r="42" spans="1:56" x14ac:dyDescent="0.25">
      <c r="A42" s="51" t="s">
        <v>217</v>
      </c>
      <c r="B42" s="51" t="s">
        <v>218</v>
      </c>
      <c r="C42" s="64">
        <v>285054</v>
      </c>
      <c r="D42" s="64">
        <v>265521</v>
      </c>
      <c r="E42" s="64">
        <v>328797</v>
      </c>
      <c r="F42" s="64">
        <v>310472</v>
      </c>
      <c r="G42" s="64">
        <v>331862</v>
      </c>
      <c r="H42" s="64">
        <v>269777</v>
      </c>
      <c r="I42" s="64">
        <v>301903</v>
      </c>
      <c r="J42" s="64">
        <v>298515</v>
      </c>
      <c r="K42" s="64">
        <v>311786</v>
      </c>
      <c r="L42" s="64">
        <v>361935</v>
      </c>
      <c r="M42" s="64">
        <v>388524</v>
      </c>
      <c r="N42" s="64">
        <v>379193</v>
      </c>
      <c r="O42" s="68">
        <v>364853</v>
      </c>
      <c r="P42" s="68">
        <v>180655</v>
      </c>
      <c r="Q42" s="225">
        <f>(Number_of_visits_to_staffed_English_Heritage_sites[[#This Row],[2020/21]]-Number_of_visits_to_staffed_English_Heritage_sites[[#This Row],[2007/08]])/Number_of_visits_to_staffed_English_Heritage_sites[[#This Row],[2007/08]]</f>
        <v>-0.36624288731257937</v>
      </c>
      <c r="R42" s="225">
        <f>(Number_of_visits_to_staffed_English_Heritage_sites[[#This Row],[2020/21]]-Number_of_visits_to_staffed_English_Heritage_sites[[#This Row],[2019/20]])/Number_of_visits_to_staffed_English_Heritage_sites[[#This Row],[2019/20]]</f>
        <v>-0.50485538011199027</v>
      </c>
      <c r="S42" s="225">
        <f>Number_of_visits_to_staffed_English_Heritage_sites[[#This Row],[2020/21]]/MAX(Number_of_visits_to_staffed_English_Heritage_sites[2020/21])</f>
        <v>9.4873257247769641E-2</v>
      </c>
      <c r="T42" s="52"/>
      <c r="U42" s="52"/>
      <c r="V42" s="52"/>
      <c r="W42" s="52"/>
      <c r="X42" s="52"/>
      <c r="Y42" s="52"/>
      <c r="Z42" s="52"/>
      <c r="AA42" s="52"/>
      <c r="AB42" s="52"/>
      <c r="AC42" s="52"/>
      <c r="AD42" s="52"/>
      <c r="AE42" s="52"/>
      <c r="AF42" s="52"/>
      <c r="AG42" s="52"/>
      <c r="AH42" s="52"/>
      <c r="AI42" s="52"/>
      <c r="AJ42" s="52"/>
      <c r="AK42" s="52"/>
      <c r="AL42" s="51"/>
      <c r="AM42" s="51"/>
      <c r="AN42" s="51"/>
      <c r="AO42" s="51"/>
      <c r="AP42" s="51"/>
      <c r="AQ42" s="51"/>
      <c r="AR42" s="51"/>
      <c r="AS42" s="51"/>
      <c r="AT42" s="51"/>
      <c r="AU42" s="51"/>
      <c r="AV42" s="51"/>
      <c r="AW42" s="51"/>
      <c r="AX42" s="51"/>
      <c r="AY42" s="51"/>
      <c r="AZ42" s="51"/>
      <c r="BA42" s="51"/>
      <c r="BB42" s="51"/>
      <c r="BC42" s="51"/>
      <c r="BD42" s="51"/>
    </row>
    <row r="43" spans="1:56" x14ac:dyDescent="0.25">
      <c r="A43" s="51" t="s">
        <v>219</v>
      </c>
      <c r="B43" s="51" t="s">
        <v>220</v>
      </c>
      <c r="C43" s="64">
        <v>295995</v>
      </c>
      <c r="D43" s="64">
        <v>312626</v>
      </c>
      <c r="E43" s="64">
        <v>360381</v>
      </c>
      <c r="F43" s="64">
        <v>376580</v>
      </c>
      <c r="G43" s="64">
        <v>398815</v>
      </c>
      <c r="H43" s="64">
        <v>383790</v>
      </c>
      <c r="I43" s="64">
        <v>421252</v>
      </c>
      <c r="J43" s="64">
        <v>430490</v>
      </c>
      <c r="K43" s="64">
        <v>451315</v>
      </c>
      <c r="L43" s="64">
        <v>461309</v>
      </c>
      <c r="M43" s="64">
        <v>520378</v>
      </c>
      <c r="N43" s="64">
        <v>500608</v>
      </c>
      <c r="O43" s="68">
        <v>484131</v>
      </c>
      <c r="P43" s="68">
        <v>253912</v>
      </c>
      <c r="Q43" s="225">
        <f>(Number_of_visits_to_staffed_English_Heritage_sites[[#This Row],[2020/21]]-Number_of_visits_to_staffed_English_Heritage_sites[[#This Row],[2007/08]])/Number_of_visits_to_staffed_English_Heritage_sites[[#This Row],[2007/08]]</f>
        <v>-0.14217469889694082</v>
      </c>
      <c r="R43" s="225">
        <f>(Number_of_visits_to_staffed_English_Heritage_sites[[#This Row],[2020/21]]-Number_of_visits_to_staffed_English_Heritage_sites[[#This Row],[2019/20]])/Number_of_visits_to_staffed_English_Heritage_sites[[#This Row],[2019/20]]</f>
        <v>-0.47553038330534503</v>
      </c>
      <c r="S43" s="225">
        <f>Number_of_visits_to_staffed_English_Heritage_sites[[#This Row],[2020/21]]/MAX(Number_of_visits_to_staffed_English_Heritage_sites[2020/21])</f>
        <v>0.13334509697653363</v>
      </c>
      <c r="T43" s="52"/>
      <c r="U43" s="52"/>
      <c r="V43" s="52"/>
      <c r="W43" s="52"/>
      <c r="X43" s="52"/>
      <c r="Y43" s="52"/>
      <c r="Z43" s="52"/>
      <c r="AA43" s="52"/>
      <c r="AB43" s="52"/>
      <c r="AC43" s="52"/>
      <c r="AD43" s="52"/>
      <c r="AE43" s="52"/>
      <c r="AF43" s="52"/>
      <c r="AG43" s="52"/>
      <c r="AH43" s="52"/>
      <c r="AI43" s="52"/>
      <c r="AJ43" s="52"/>
      <c r="AK43" s="52"/>
      <c r="AL43" s="51"/>
      <c r="AM43" s="51"/>
      <c r="AN43" s="51"/>
      <c r="AO43" s="51"/>
      <c r="AP43" s="51"/>
      <c r="AQ43" s="51"/>
      <c r="AR43" s="51"/>
      <c r="AS43" s="51"/>
      <c r="AT43" s="51"/>
      <c r="AU43" s="51"/>
      <c r="AV43" s="51"/>
      <c r="AW43" s="51"/>
      <c r="AX43" s="51"/>
      <c r="AY43" s="51"/>
      <c r="AZ43" s="51"/>
      <c r="BA43" s="51"/>
      <c r="BB43" s="51"/>
      <c r="BC43" s="51"/>
      <c r="BD43" s="51"/>
    </row>
    <row r="44" spans="1:56" x14ac:dyDescent="0.25">
      <c r="A44" s="51" t="s">
        <v>221</v>
      </c>
      <c r="B44" s="51" t="s">
        <v>222</v>
      </c>
      <c r="C44" s="64">
        <v>341328</v>
      </c>
      <c r="D44" s="64">
        <v>319149</v>
      </c>
      <c r="E44" s="64">
        <v>374545</v>
      </c>
      <c r="F44" s="64">
        <v>362641</v>
      </c>
      <c r="G44" s="64">
        <v>337559</v>
      </c>
      <c r="H44" s="64">
        <v>215566</v>
      </c>
      <c r="I44" s="64">
        <v>275378</v>
      </c>
      <c r="J44" s="64">
        <v>433239</v>
      </c>
      <c r="K44" s="64">
        <v>461933</v>
      </c>
      <c r="L44" s="64">
        <v>382488</v>
      </c>
      <c r="M44" s="64">
        <v>406926</v>
      </c>
      <c r="N44" s="64">
        <v>390202</v>
      </c>
      <c r="O44" s="68">
        <v>396375</v>
      </c>
      <c r="P44" s="68">
        <v>64288</v>
      </c>
      <c r="Q44" s="225">
        <f>(Number_of_visits_to_staffed_English_Heritage_sites[[#This Row],[2020/21]]-Number_of_visits_to_staffed_English_Heritage_sites[[#This Row],[2007/08]])/Number_of_visits_to_staffed_English_Heritage_sites[[#This Row],[2007/08]]</f>
        <v>-0.81165330708292316</v>
      </c>
      <c r="R44" s="225">
        <f>(Number_of_visits_to_staffed_English_Heritage_sites[[#This Row],[2020/21]]-Number_of_visits_to_staffed_English_Heritage_sites[[#This Row],[2019/20]])/Number_of_visits_to_staffed_English_Heritage_sites[[#This Row],[2019/20]]</f>
        <v>-0.83781015452538632</v>
      </c>
      <c r="S44" s="225">
        <f>Number_of_visits_to_staffed_English_Heritage_sites[[#This Row],[2020/21]]/MAX(Number_of_visits_to_staffed_English_Heritage_sites[2020/21])</f>
        <v>3.3761655984858509E-2</v>
      </c>
      <c r="T44" s="52"/>
      <c r="U44" s="52"/>
      <c r="V44" s="52"/>
      <c r="W44" s="52"/>
      <c r="X44" s="52"/>
      <c r="Y44" s="52"/>
      <c r="Z44" s="52"/>
      <c r="AA44" s="52"/>
      <c r="AB44" s="52"/>
      <c r="AC44" s="52"/>
      <c r="AD44" s="52"/>
      <c r="AE44" s="52"/>
      <c r="AF44" s="52"/>
      <c r="AG44" s="52"/>
      <c r="AH44" s="52"/>
      <c r="AI44" s="52"/>
      <c r="AJ44" s="52"/>
      <c r="AK44" s="52"/>
      <c r="AL44" s="51"/>
      <c r="AM44" s="51"/>
      <c r="AN44" s="51"/>
      <c r="AO44" s="51"/>
      <c r="AP44" s="51"/>
      <c r="AQ44" s="51"/>
      <c r="AR44" s="51"/>
      <c r="AS44" s="51"/>
      <c r="AT44" s="51"/>
      <c r="AU44" s="51"/>
      <c r="AV44" s="51"/>
      <c r="AW44" s="51"/>
      <c r="AX44" s="51"/>
      <c r="AY44" s="51"/>
      <c r="AZ44" s="51"/>
      <c r="BA44" s="51"/>
      <c r="BB44" s="51"/>
      <c r="BC44" s="51"/>
      <c r="BD44" s="51"/>
    </row>
    <row r="45" spans="1:56" x14ac:dyDescent="0.25">
      <c r="A45" s="51" t="s">
        <v>208</v>
      </c>
      <c r="B45" s="51" t="s">
        <v>209</v>
      </c>
      <c r="C45" s="64">
        <v>522798</v>
      </c>
      <c r="D45" s="64">
        <v>467228</v>
      </c>
      <c r="E45" s="64">
        <v>516282</v>
      </c>
      <c r="F45" s="64">
        <v>489407</v>
      </c>
      <c r="G45" s="64">
        <v>410167</v>
      </c>
      <c r="H45" s="64">
        <v>394867</v>
      </c>
      <c r="I45" s="64">
        <v>440571</v>
      </c>
      <c r="J45" s="64">
        <v>454370</v>
      </c>
      <c r="K45" s="64">
        <v>469982</v>
      </c>
      <c r="L45" s="64">
        <v>447028</v>
      </c>
      <c r="M45" s="64">
        <v>508565</v>
      </c>
      <c r="N45" s="64">
        <v>516783</v>
      </c>
      <c r="O45" s="68">
        <v>524575</v>
      </c>
      <c r="P45" s="68">
        <v>193749</v>
      </c>
      <c r="Q45" s="225">
        <f>(Number_of_visits_to_staffed_English_Heritage_sites[[#This Row],[2020/21]]-Number_of_visits_to_staffed_English_Heritage_sites[[#This Row],[2007/08]])/Number_of_visits_to_staffed_English_Heritage_sites[[#This Row],[2007/08]]</f>
        <v>-0.6293998829375782</v>
      </c>
      <c r="R45" s="225">
        <f>(Number_of_visits_to_staffed_English_Heritage_sites[[#This Row],[2020/21]]-Number_of_visits_to_staffed_English_Heritage_sites[[#This Row],[2019/20]])/Number_of_visits_to_staffed_English_Heritage_sites[[#This Row],[2019/20]]</f>
        <v>-0.63065529237954532</v>
      </c>
      <c r="S45" s="225">
        <f>Number_of_visits_to_staffed_English_Heritage_sites[[#This Row],[2020/21]]/MAX(Number_of_visits_to_staffed_English_Heritage_sites[2020/21])</f>
        <v>0.10174973689351592</v>
      </c>
      <c r="T45" s="52"/>
      <c r="U45" s="52"/>
      <c r="V45" s="52"/>
      <c r="W45" s="52"/>
      <c r="X45" s="52"/>
      <c r="Y45" s="52"/>
      <c r="Z45" s="52"/>
      <c r="AA45" s="52"/>
      <c r="AB45" s="52"/>
      <c r="AC45" s="52"/>
      <c r="AD45" s="52"/>
      <c r="AE45" s="52"/>
      <c r="AF45" s="52"/>
      <c r="AG45" s="52"/>
      <c r="AH45" s="52"/>
      <c r="AI45" s="52"/>
      <c r="AJ45" s="52"/>
      <c r="AK45" s="52"/>
      <c r="AL45" s="51"/>
      <c r="AM45" s="51"/>
      <c r="AN45" s="51"/>
      <c r="AO45" s="51"/>
      <c r="AP45" s="51"/>
      <c r="AQ45" s="51"/>
      <c r="AR45" s="51"/>
      <c r="AS45" s="51"/>
      <c r="AT45" s="51"/>
      <c r="AU45" s="51"/>
      <c r="AV45" s="51"/>
      <c r="AW45" s="51"/>
      <c r="AX45" s="51"/>
      <c r="AY45" s="51"/>
      <c r="AZ45" s="51"/>
      <c r="BA45" s="51"/>
      <c r="BB45" s="51"/>
      <c r="BC45" s="51"/>
      <c r="BD45" s="51"/>
    </row>
    <row r="46" spans="1:56" x14ac:dyDescent="0.25">
      <c r="A46" s="51" t="s">
        <v>213</v>
      </c>
      <c r="B46" s="51" t="s">
        <v>214</v>
      </c>
      <c r="C46" s="64">
        <v>645320</v>
      </c>
      <c r="D46" s="64">
        <v>600362</v>
      </c>
      <c r="E46" s="64">
        <v>648177</v>
      </c>
      <c r="F46" s="64">
        <v>594159</v>
      </c>
      <c r="G46" s="64">
        <v>570355</v>
      </c>
      <c r="H46" s="64">
        <v>544409</v>
      </c>
      <c r="I46" s="64">
        <v>621705</v>
      </c>
      <c r="J46" s="64">
        <v>672930</v>
      </c>
      <c r="K46" s="64">
        <v>704944</v>
      </c>
      <c r="L46" s="64">
        <v>715284</v>
      </c>
      <c r="M46" s="64">
        <v>756246</v>
      </c>
      <c r="N46" s="64">
        <v>728637</v>
      </c>
      <c r="O46" s="68">
        <v>757713</v>
      </c>
      <c r="P46" s="68">
        <v>261146</v>
      </c>
      <c r="Q46" s="225">
        <f>(Number_of_visits_to_staffed_English_Heritage_sites[[#This Row],[2020/21]]-Number_of_visits_to_staffed_English_Heritage_sites[[#This Row],[2007/08]])/Number_of_visits_to_staffed_English_Heritage_sites[[#This Row],[2007/08]]</f>
        <v>-0.59532325048038182</v>
      </c>
      <c r="R46" s="225">
        <f>(Number_of_visits_to_staffed_English_Heritage_sites[[#This Row],[2020/21]]-Number_of_visits_to_staffed_English_Heritage_sites[[#This Row],[2019/20]])/Number_of_visits_to_staffed_English_Heritage_sites[[#This Row],[2019/20]]</f>
        <v>-0.6553497168452963</v>
      </c>
      <c r="S46" s="225">
        <f>Number_of_visits_to_staffed_English_Heritage_sites[[#This Row],[2020/21]]/MAX(Number_of_visits_to_staffed_English_Heritage_sites[2020/21])</f>
        <v>0.13714412353505881</v>
      </c>
      <c r="T46" s="52"/>
      <c r="U46" s="52"/>
      <c r="V46" s="52"/>
      <c r="W46" s="52"/>
      <c r="X46" s="52"/>
      <c r="Y46" s="52"/>
      <c r="Z46" s="52"/>
      <c r="AA46" s="52"/>
      <c r="AB46" s="52"/>
      <c r="AC46" s="52"/>
      <c r="AD46" s="52"/>
      <c r="AE46" s="52"/>
      <c r="AF46" s="52"/>
      <c r="AG46" s="52"/>
      <c r="AH46" s="52"/>
      <c r="AI46" s="52"/>
      <c r="AJ46" s="52"/>
      <c r="AK46" s="52"/>
      <c r="AL46" s="51"/>
      <c r="AM46" s="51"/>
      <c r="AN46" s="51"/>
      <c r="AO46" s="51"/>
      <c r="AP46" s="51"/>
      <c r="AQ46" s="51"/>
      <c r="AR46" s="51"/>
      <c r="AS46" s="51"/>
      <c r="AT46" s="51"/>
      <c r="AU46" s="51"/>
      <c r="AV46" s="51"/>
      <c r="AW46" s="51"/>
      <c r="AX46" s="51"/>
      <c r="AY46" s="51"/>
      <c r="AZ46" s="51"/>
      <c r="BA46" s="51"/>
      <c r="BB46" s="51"/>
      <c r="BC46" s="51"/>
      <c r="BD46" s="51"/>
    </row>
    <row r="47" spans="1:56" x14ac:dyDescent="0.25">
      <c r="A47" s="51" t="s">
        <v>223</v>
      </c>
      <c r="B47" s="51" t="s">
        <v>224</v>
      </c>
      <c r="C47" s="64">
        <v>1037700</v>
      </c>
      <c r="D47" s="64">
        <v>1053210</v>
      </c>
      <c r="E47" s="64">
        <v>1176861</v>
      </c>
      <c r="F47" s="64">
        <v>1213664</v>
      </c>
      <c r="G47" s="64">
        <v>1041810</v>
      </c>
      <c r="H47" s="64">
        <v>1025705</v>
      </c>
      <c r="I47" s="64">
        <v>1055849</v>
      </c>
      <c r="J47" s="64">
        <v>1069153</v>
      </c>
      <c r="K47" s="64">
        <v>1081676</v>
      </c>
      <c r="L47" s="64">
        <v>1136928</v>
      </c>
      <c r="M47" s="64">
        <v>1252790</v>
      </c>
      <c r="N47" s="64">
        <v>1200683.21</v>
      </c>
      <c r="O47" s="68">
        <v>1291490</v>
      </c>
      <c r="P47" s="68">
        <v>413896</v>
      </c>
      <c r="Q47" s="225">
        <f>(Number_of_visits_to_staffed_English_Heritage_sites[[#This Row],[2020/21]]-Number_of_visits_to_staffed_English_Heritage_sites[[#This Row],[2007/08]])/Number_of_visits_to_staffed_English_Heritage_sites[[#This Row],[2007/08]]</f>
        <v>-0.60114098487038647</v>
      </c>
      <c r="R47" s="225">
        <f>(Number_of_visits_to_staffed_English_Heritage_sites[[#This Row],[2020/21]]-Number_of_visits_to_staffed_English_Heritage_sites[[#This Row],[2019/20]])/Number_of_visits_to_staffed_English_Heritage_sites[[#This Row],[2019/20]]</f>
        <v>-0.67952055377896847</v>
      </c>
      <c r="S47" s="225">
        <f>Number_of_visits_to_staffed_English_Heritage_sites[[#This Row],[2020/21]]/MAX(Number_of_visits_to_staffed_English_Heritage_sites[2020/21])</f>
        <v>0.21736271723352724</v>
      </c>
      <c r="T47" s="52"/>
      <c r="U47" s="52"/>
      <c r="V47" s="52"/>
      <c r="W47" s="52"/>
      <c r="X47" s="52"/>
      <c r="Y47" s="52"/>
      <c r="Z47" s="52"/>
      <c r="AA47" s="52"/>
      <c r="AB47" s="52"/>
      <c r="AC47" s="52"/>
      <c r="AD47" s="52"/>
      <c r="AE47" s="52"/>
      <c r="AF47" s="52"/>
      <c r="AG47" s="52"/>
      <c r="AH47" s="52"/>
      <c r="AI47" s="52"/>
      <c r="AJ47" s="52"/>
      <c r="AK47" s="52"/>
      <c r="AL47" s="51"/>
      <c r="AM47" s="51"/>
      <c r="AN47" s="51"/>
      <c r="AO47" s="51"/>
      <c r="AP47" s="51"/>
      <c r="AQ47" s="51"/>
      <c r="AR47" s="51"/>
      <c r="AS47" s="51"/>
      <c r="AT47" s="51"/>
      <c r="AU47" s="51"/>
      <c r="AV47" s="51"/>
      <c r="AW47" s="51"/>
      <c r="AX47" s="51"/>
      <c r="AY47" s="51"/>
      <c r="AZ47" s="51"/>
      <c r="BA47" s="51"/>
      <c r="BB47" s="51"/>
      <c r="BC47" s="51"/>
      <c r="BD47" s="51"/>
    </row>
    <row r="48" spans="1:56" x14ac:dyDescent="0.25">
      <c r="A48" s="51" t="s">
        <v>225</v>
      </c>
      <c r="B48" s="51" t="s">
        <v>226</v>
      </c>
      <c r="C48" s="64">
        <v>1594006</v>
      </c>
      <c r="D48" s="64">
        <v>1543174</v>
      </c>
      <c r="E48" s="64">
        <v>1683305</v>
      </c>
      <c r="F48" s="64">
        <v>1735137</v>
      </c>
      <c r="G48" s="64">
        <v>1734402</v>
      </c>
      <c r="H48" s="64">
        <v>1588346</v>
      </c>
      <c r="I48" s="64">
        <v>1845532</v>
      </c>
      <c r="J48" s="64">
        <v>1947654</v>
      </c>
      <c r="K48" s="64">
        <v>1952053</v>
      </c>
      <c r="L48" s="64">
        <v>2042542</v>
      </c>
      <c r="M48" s="64">
        <v>2233061</v>
      </c>
      <c r="N48" s="64">
        <v>2189234</v>
      </c>
      <c r="O48" s="68">
        <v>2109663</v>
      </c>
      <c r="P48" s="68">
        <v>424128</v>
      </c>
      <c r="Q48" s="225">
        <f>(Number_of_visits_to_staffed_English_Heritage_sites[[#This Row],[2020/21]]-Number_of_visits_to_staffed_English_Heritage_sites[[#This Row],[2007/08]])/Number_of_visits_to_staffed_English_Heritage_sites[[#This Row],[2007/08]]</f>
        <v>-0.73392320982480619</v>
      </c>
      <c r="R48" s="225">
        <f>(Number_of_visits_to_staffed_English_Heritage_sites[[#This Row],[2020/21]]-Number_of_visits_to_staffed_English_Heritage_sites[[#This Row],[2019/20]])/Number_of_visits_to_staffed_English_Heritage_sites[[#This Row],[2019/20]]</f>
        <v>-0.7989593598598449</v>
      </c>
      <c r="S48" s="225">
        <f>Number_of_visits_to_staffed_English_Heritage_sites[[#This Row],[2020/21]]/MAX(Number_of_visits_to_staffed_English_Heritage_sites[2020/21])</f>
        <v>0.22273618139537815</v>
      </c>
      <c r="T48" s="52"/>
      <c r="U48" s="52"/>
      <c r="V48" s="52"/>
      <c r="W48" s="52"/>
      <c r="X48" s="52"/>
      <c r="Y48" s="52"/>
      <c r="Z48" s="52"/>
      <c r="AA48" s="52"/>
      <c r="AB48" s="52"/>
      <c r="AC48" s="52"/>
      <c r="AD48" s="52"/>
      <c r="AE48" s="52"/>
      <c r="AF48" s="52"/>
      <c r="AG48" s="52"/>
      <c r="AH48" s="52"/>
      <c r="AI48" s="52"/>
      <c r="AJ48" s="52"/>
      <c r="AK48" s="52"/>
      <c r="AL48" s="51"/>
      <c r="AM48" s="51"/>
      <c r="AN48" s="51"/>
      <c r="AO48" s="51"/>
      <c r="AP48" s="51"/>
      <c r="AQ48" s="51"/>
      <c r="AR48" s="51"/>
      <c r="AS48" s="51"/>
      <c r="AT48" s="51"/>
      <c r="AU48" s="51"/>
      <c r="AV48" s="51"/>
      <c r="AW48" s="51"/>
      <c r="AX48" s="51"/>
      <c r="AY48" s="51"/>
      <c r="AZ48" s="51"/>
      <c r="BA48" s="51"/>
      <c r="BB48" s="51"/>
      <c r="BC48" s="51"/>
      <c r="BD48" s="51"/>
    </row>
    <row r="49" spans="1:56" s="6" customFormat="1" x14ac:dyDescent="0.25">
      <c r="A49" s="6" t="s">
        <v>227</v>
      </c>
      <c r="B49" s="6" t="s">
        <v>228</v>
      </c>
      <c r="C49" s="17">
        <v>5200000</v>
      </c>
      <c r="D49" s="17">
        <v>4981372</v>
      </c>
      <c r="E49" s="17">
        <v>5536791</v>
      </c>
      <c r="F49" s="17">
        <v>5529507</v>
      </c>
      <c r="G49" s="17">
        <v>5208471</v>
      </c>
      <c r="H49" s="17">
        <v>4786511</v>
      </c>
      <c r="I49" s="17">
        <v>5367403</v>
      </c>
      <c r="J49" s="17">
        <v>5729414</v>
      </c>
      <c r="K49" s="17">
        <v>5850008</v>
      </c>
      <c r="L49" s="17">
        <v>5883334</v>
      </c>
      <c r="M49" s="17">
        <v>6463192</v>
      </c>
      <c r="N49" s="17">
        <v>6372170.21</v>
      </c>
      <c r="O49" s="18">
        <v>6240388</v>
      </c>
      <c r="P49" s="18">
        <v>1904172</v>
      </c>
      <c r="Q49" s="227">
        <f>(Number_of_visits_to_staffed_English_Heritage_sites[[#This Row],[2020/21]]-Number_of_visits_to_staffed_English_Heritage_sites[[#This Row],[2007/08]])/Number_of_visits_to_staffed_English_Heritage_sites[[#This Row],[2007/08]]</f>
        <v>-0.63381307692307687</v>
      </c>
      <c r="R49" s="227">
        <f>(Number_of_visits_to_staffed_English_Heritage_sites[[#This Row],[2020/21]]-Number_of_visits_to_staffed_English_Heritage_sites[[#This Row],[2019/20]])/Number_of_visits_to_staffed_English_Heritage_sites[[#This Row],[2019/20]]</f>
        <v>-0.69486320401872448</v>
      </c>
      <c r="S49" s="227">
        <f>Number_of_visits_to_staffed_English_Heritage_sites[[#This Row],[2020/21]]/MAX(Number_of_visits_to_staffed_English_Heritage_sites[2020/21])</f>
        <v>1</v>
      </c>
      <c r="T49" s="19"/>
      <c r="U49" s="19"/>
      <c r="V49" s="19"/>
      <c r="W49" s="19"/>
      <c r="X49" s="19"/>
      <c r="Y49" s="19"/>
      <c r="Z49" s="19"/>
      <c r="AA49" s="19"/>
      <c r="AB49" s="19"/>
      <c r="AC49" s="19"/>
      <c r="AD49" s="19"/>
      <c r="AE49" s="19"/>
      <c r="AF49" s="19"/>
      <c r="AG49" s="19"/>
      <c r="AH49" s="19"/>
      <c r="AI49" s="19"/>
      <c r="AJ49" s="19"/>
      <c r="AK49" s="19"/>
    </row>
    <row r="50" spans="1:56" x14ac:dyDescent="0.25">
      <c r="A50" s="51"/>
      <c r="B50" s="52"/>
      <c r="C50" s="52"/>
      <c r="D50" s="52"/>
      <c r="E50" s="52"/>
      <c r="F50" s="52"/>
      <c r="G50" s="52"/>
      <c r="H50" s="52"/>
      <c r="I50" s="52"/>
      <c r="J50" s="52"/>
      <c r="K50" s="52"/>
      <c r="L50" s="52"/>
      <c r="M50" s="52"/>
      <c r="N50" s="52"/>
      <c r="O50" s="52"/>
      <c r="P50" s="52"/>
      <c r="Q50" s="52"/>
      <c r="R50" s="52"/>
      <c r="S50" s="52"/>
      <c r="T50" s="52"/>
      <c r="U50" s="52"/>
      <c r="V50" s="52"/>
      <c r="W50" s="52"/>
      <c r="X50" s="52"/>
      <c r="Y50" s="52"/>
      <c r="Z50" s="52"/>
      <c r="AA50" s="52"/>
      <c r="AB50" s="52"/>
      <c r="AC50" s="52"/>
      <c r="AD50" s="52"/>
      <c r="AE50" s="52"/>
      <c r="AF50" s="52"/>
      <c r="AG50" s="52"/>
      <c r="AH50" s="52"/>
      <c r="AI50" s="51"/>
      <c r="AJ50" s="51"/>
      <c r="AK50" s="51"/>
      <c r="AL50" s="51"/>
      <c r="AM50" s="51"/>
      <c r="AN50" s="51"/>
      <c r="AO50" s="51"/>
      <c r="AP50" s="51"/>
      <c r="AQ50" s="51"/>
      <c r="AR50" s="51"/>
      <c r="AS50" s="51"/>
      <c r="AT50" s="51"/>
      <c r="AU50" s="51"/>
      <c r="AV50" s="51"/>
      <c r="AW50" s="51"/>
      <c r="AX50" s="51"/>
      <c r="AY50" s="51"/>
      <c r="AZ50" s="51"/>
      <c r="BA50" s="51"/>
      <c r="BB50" s="51"/>
      <c r="BC50" s="51"/>
    </row>
    <row r="51" spans="1:56" s="25" customFormat="1" ht="18.75" x14ac:dyDescent="0.3">
      <c r="A51" s="63"/>
      <c r="B51" s="63" t="s">
        <v>238</v>
      </c>
      <c r="C51" s="63"/>
      <c r="D51" s="63"/>
      <c r="E51" s="63"/>
      <c r="F51" s="63"/>
      <c r="G51" s="63"/>
      <c r="H51" s="63"/>
      <c r="I51" s="63"/>
      <c r="J51" s="63"/>
      <c r="K51" s="63"/>
      <c r="L51" s="63"/>
      <c r="M51" s="63"/>
      <c r="N51" s="63"/>
      <c r="O51" s="63"/>
      <c r="P51" s="63"/>
      <c r="Q51" s="63"/>
      <c r="R51" s="63"/>
      <c r="S51" s="63"/>
      <c r="T51" s="63"/>
      <c r="U51" s="63"/>
      <c r="V51" s="63"/>
      <c r="W51" s="63"/>
      <c r="X51" s="63"/>
      <c r="Y51" s="63"/>
      <c r="Z51" s="63"/>
      <c r="AA51" s="63"/>
      <c r="AB51" s="63"/>
      <c r="AC51" s="63"/>
      <c r="AD51" s="63"/>
      <c r="AE51" s="63"/>
      <c r="AF51" s="63"/>
      <c r="AG51" s="63"/>
      <c r="AH51" s="63"/>
      <c r="AI51" s="63"/>
      <c r="AJ51" s="63"/>
      <c r="AK51" s="63"/>
      <c r="AL51" s="63"/>
      <c r="AM51" s="63"/>
      <c r="AN51" s="63"/>
      <c r="AO51" s="63"/>
      <c r="AP51" s="63"/>
      <c r="AQ51" s="63"/>
      <c r="AR51" s="63"/>
      <c r="AS51" s="63"/>
      <c r="AT51" s="63"/>
      <c r="AU51" s="63"/>
      <c r="AV51" s="63"/>
      <c r="AW51" s="63"/>
      <c r="AX51" s="63"/>
      <c r="AY51" s="63"/>
      <c r="AZ51" s="63"/>
      <c r="BA51" s="63"/>
      <c r="BB51" s="63"/>
      <c r="BC51" s="63"/>
    </row>
    <row r="52" spans="1:56" s="1" customFormat="1" ht="45" x14ac:dyDescent="0.25">
      <c r="A52" s="52"/>
      <c r="B52" s="52" t="s">
        <v>239</v>
      </c>
      <c r="C52" s="52" t="s">
        <v>100</v>
      </c>
      <c r="D52" s="52" t="s">
        <v>101</v>
      </c>
      <c r="E52" s="52" t="s">
        <v>102</v>
      </c>
      <c r="F52" s="52" t="s">
        <v>103</v>
      </c>
      <c r="G52" s="52" t="s">
        <v>104</v>
      </c>
      <c r="H52" s="52" t="s">
        <v>105</v>
      </c>
      <c r="I52" s="52" t="s">
        <v>106</v>
      </c>
      <c r="J52" s="52" t="s">
        <v>107</v>
      </c>
      <c r="K52" s="52" t="s">
        <v>108</v>
      </c>
      <c r="L52" s="52" t="s">
        <v>109</v>
      </c>
      <c r="M52" s="52" t="s">
        <v>110</v>
      </c>
      <c r="N52" s="52" t="s">
        <v>111</v>
      </c>
      <c r="O52" s="52" t="s">
        <v>112</v>
      </c>
      <c r="P52" s="52" t="s">
        <v>240</v>
      </c>
      <c r="Q52" s="52" t="s">
        <v>241</v>
      </c>
      <c r="R52" s="52" t="s">
        <v>242</v>
      </c>
      <c r="S52" s="52" t="s">
        <v>243</v>
      </c>
      <c r="T52" s="52" t="s">
        <v>191</v>
      </c>
      <c r="U52" s="51"/>
      <c r="V52" s="52"/>
      <c r="W52" s="52"/>
      <c r="X52" s="52"/>
      <c r="Y52" s="52"/>
      <c r="Z52" s="52"/>
      <c r="AA52" s="52"/>
      <c r="AB52" s="52"/>
      <c r="AC52" s="52"/>
      <c r="AD52" s="52"/>
      <c r="AE52" s="52"/>
      <c r="AF52" s="52"/>
      <c r="AG52" s="52"/>
      <c r="AH52" s="52"/>
      <c r="AI52" s="52"/>
      <c r="AJ52" s="52"/>
      <c r="AK52" s="52"/>
      <c r="AL52" s="52"/>
      <c r="AM52" s="51"/>
      <c r="AN52" s="51"/>
      <c r="AO52" s="51"/>
      <c r="AP52" s="51"/>
      <c r="AQ52" s="51"/>
      <c r="AR52" s="51"/>
      <c r="AS52" s="51"/>
      <c r="AT52" s="51"/>
      <c r="AU52" s="51"/>
      <c r="AV52" s="51"/>
      <c r="AW52" s="51"/>
      <c r="AX52" s="51"/>
      <c r="AY52" s="51"/>
      <c r="AZ52" s="51"/>
      <c r="BA52" s="51"/>
      <c r="BB52" s="51"/>
      <c r="BC52" s="51"/>
    </row>
    <row r="53" spans="1:56" x14ac:dyDescent="0.25">
      <c r="A53" s="51"/>
      <c r="B53" s="51" t="s">
        <v>244</v>
      </c>
      <c r="C53" s="64">
        <v>1248475</v>
      </c>
      <c r="D53" s="64">
        <v>1423228</v>
      </c>
      <c r="E53" s="64">
        <v>1346885</v>
      </c>
      <c r="F53" s="64">
        <v>1549027</v>
      </c>
      <c r="G53" s="64">
        <v>1619488</v>
      </c>
      <c r="H53" s="64">
        <v>1744924</v>
      </c>
      <c r="I53" s="64">
        <v>1669716</v>
      </c>
      <c r="J53" s="64">
        <v>1646063</v>
      </c>
      <c r="K53" s="64">
        <v>1763952</v>
      </c>
      <c r="L53" s="64">
        <v>1790275</v>
      </c>
      <c r="M53" s="65" t="s">
        <v>210</v>
      </c>
      <c r="N53" s="65" t="s">
        <v>210</v>
      </c>
      <c r="O53" s="65" t="s">
        <v>210</v>
      </c>
      <c r="P53" s="69" t="s">
        <v>210</v>
      </c>
      <c r="Q53" s="69" t="s">
        <v>210</v>
      </c>
      <c r="R53" s="225" t="s">
        <v>210</v>
      </c>
      <c r="S53" s="225" t="s">
        <v>210</v>
      </c>
      <c r="T53" s="69" t="s">
        <v>210</v>
      </c>
      <c r="U53" s="52"/>
      <c r="V53" s="52"/>
      <c r="W53" s="52"/>
      <c r="X53" s="52"/>
      <c r="Y53" s="52"/>
      <c r="Z53" s="52"/>
      <c r="AA53" s="52"/>
      <c r="AB53" s="52"/>
      <c r="AC53" s="52"/>
      <c r="AD53" s="52"/>
      <c r="AE53" s="52"/>
      <c r="AF53" s="52"/>
      <c r="AG53" s="52"/>
      <c r="AH53" s="52"/>
      <c r="AI53" s="52"/>
      <c r="AJ53" s="51"/>
      <c r="AK53" s="51"/>
      <c r="AL53" s="51"/>
      <c r="AM53" s="51"/>
      <c r="AN53" s="51"/>
      <c r="AO53" s="51"/>
      <c r="AP53" s="51"/>
      <c r="AQ53" s="51"/>
      <c r="AR53" s="51"/>
      <c r="AS53" s="51"/>
      <c r="AT53" s="51"/>
      <c r="AU53" s="51"/>
      <c r="AV53" s="51"/>
      <c r="AW53" s="51"/>
      <c r="AX53" s="51"/>
      <c r="AY53" s="51"/>
      <c r="AZ53" s="51"/>
      <c r="BA53" s="51"/>
      <c r="BB53" s="51"/>
      <c r="BC53" s="51"/>
    </row>
    <row r="54" spans="1:56" ht="17.25" x14ac:dyDescent="0.25">
      <c r="A54" s="51"/>
      <c r="B54" s="51" t="s">
        <v>245</v>
      </c>
      <c r="C54" s="64">
        <v>761002</v>
      </c>
      <c r="D54" s="64">
        <v>855033</v>
      </c>
      <c r="E54" s="64">
        <v>917961</v>
      </c>
      <c r="F54" s="64">
        <v>1017533</v>
      </c>
      <c r="G54" s="64">
        <v>1051563</v>
      </c>
      <c r="H54" s="64">
        <v>1161342</v>
      </c>
      <c r="I54" s="64">
        <v>1162138</v>
      </c>
      <c r="J54" s="64">
        <v>1217955</v>
      </c>
      <c r="K54" s="64">
        <v>1393254</v>
      </c>
      <c r="L54" s="64">
        <v>1392132</v>
      </c>
      <c r="M54" s="65" t="s">
        <v>210</v>
      </c>
      <c r="N54" s="65" t="s">
        <v>210</v>
      </c>
      <c r="O54" s="65" t="s">
        <v>210</v>
      </c>
      <c r="P54" s="69" t="s">
        <v>210</v>
      </c>
      <c r="Q54" s="69" t="s">
        <v>210</v>
      </c>
      <c r="R54" s="225" t="s">
        <v>210</v>
      </c>
      <c r="S54" s="225" t="s">
        <v>210</v>
      </c>
      <c r="T54" s="69" t="s">
        <v>210</v>
      </c>
      <c r="U54" s="52"/>
      <c r="V54" s="52"/>
      <c r="W54" s="52"/>
      <c r="X54" s="52"/>
      <c r="Y54" s="52"/>
      <c r="Z54" s="52"/>
      <c r="AA54" s="52"/>
      <c r="AB54" s="52"/>
      <c r="AC54" s="52"/>
      <c r="AD54" s="52"/>
      <c r="AE54" s="52"/>
      <c r="AF54" s="52"/>
      <c r="AG54" s="52"/>
      <c r="AH54" s="52"/>
      <c r="AI54" s="52"/>
      <c r="AJ54" s="51"/>
      <c r="AK54" s="51"/>
      <c r="AL54" s="51"/>
      <c r="AM54" s="51"/>
      <c r="AN54" s="51"/>
      <c r="AO54" s="51"/>
      <c r="AP54" s="51"/>
      <c r="AQ54" s="51"/>
      <c r="AR54" s="51"/>
      <c r="AS54" s="51"/>
      <c r="AT54" s="51"/>
      <c r="AU54" s="51"/>
      <c r="AV54" s="51"/>
      <c r="AW54" s="51"/>
      <c r="AX54" s="51"/>
      <c r="AY54" s="51"/>
      <c r="AZ54" s="51"/>
      <c r="BA54" s="51"/>
      <c r="BB54" s="51"/>
      <c r="BC54" s="51"/>
    </row>
    <row r="55" spans="1:56" x14ac:dyDescent="0.25">
      <c r="A55" s="51"/>
      <c r="B55" s="51" t="s">
        <v>246</v>
      </c>
      <c r="C55" s="65" t="s">
        <v>210</v>
      </c>
      <c r="D55" s="65" t="s">
        <v>210</v>
      </c>
      <c r="E55" s="65" t="s">
        <v>210</v>
      </c>
      <c r="F55" s="65" t="s">
        <v>210</v>
      </c>
      <c r="G55" s="65" t="s">
        <v>210</v>
      </c>
      <c r="H55" s="65" t="s">
        <v>210</v>
      </c>
      <c r="I55" s="65" t="s">
        <v>210</v>
      </c>
      <c r="J55" s="65" t="s">
        <v>210</v>
      </c>
      <c r="K55" s="65" t="s">
        <v>210</v>
      </c>
      <c r="L55" s="65" t="s">
        <v>210</v>
      </c>
      <c r="M55" s="64">
        <v>3418060</v>
      </c>
      <c r="N55" s="64">
        <v>3528817</v>
      </c>
      <c r="O55" s="64">
        <v>3676738</v>
      </c>
      <c r="P55" s="68" t="s">
        <v>247</v>
      </c>
      <c r="Q55" s="68" t="s">
        <v>247</v>
      </c>
      <c r="R55" s="232" t="s">
        <v>247</v>
      </c>
      <c r="S55" s="232" t="s">
        <v>247</v>
      </c>
      <c r="T55" s="69" t="s">
        <v>210</v>
      </c>
      <c r="U55" s="52"/>
      <c r="V55" s="52"/>
      <c r="W55" s="52"/>
      <c r="X55" s="52"/>
      <c r="Y55" s="52"/>
      <c r="Z55" s="52"/>
      <c r="AA55" s="52"/>
      <c r="AB55" s="52"/>
      <c r="AC55" s="52"/>
      <c r="AD55" s="52"/>
      <c r="AE55" s="52"/>
      <c r="AF55" s="52"/>
      <c r="AG55" s="52"/>
      <c r="AH55" s="52"/>
      <c r="AI55" s="52"/>
      <c r="AJ55" s="51"/>
      <c r="AK55" s="51"/>
      <c r="AL55" s="51"/>
      <c r="AM55" s="51"/>
      <c r="AN55" s="51"/>
      <c r="AO55" s="51"/>
      <c r="AP55" s="51"/>
      <c r="AQ55" s="51"/>
      <c r="AR55" s="51"/>
      <c r="AS55" s="51"/>
      <c r="AT55" s="51"/>
      <c r="AU55" s="51"/>
      <c r="AV55" s="51"/>
      <c r="AW55" s="51"/>
      <c r="AX55" s="51"/>
      <c r="AY55" s="51"/>
      <c r="AZ55" s="51"/>
      <c r="BA55" s="51"/>
      <c r="BB55" s="51"/>
      <c r="BC55" s="51"/>
    </row>
    <row r="56" spans="1:56" ht="17.25" x14ac:dyDescent="0.25">
      <c r="A56" s="51"/>
      <c r="B56" s="51" t="s">
        <v>248</v>
      </c>
      <c r="C56" s="64">
        <v>1794043</v>
      </c>
      <c r="D56" s="64">
        <v>1930560</v>
      </c>
      <c r="E56" s="64">
        <v>2171669</v>
      </c>
      <c r="F56" s="64">
        <v>2621411</v>
      </c>
      <c r="G56" s="64">
        <v>2749980</v>
      </c>
      <c r="H56" s="64">
        <v>3088341</v>
      </c>
      <c r="I56" s="64">
        <v>3070853</v>
      </c>
      <c r="J56" s="64">
        <v>3273683</v>
      </c>
      <c r="K56" s="64">
        <v>3617060</v>
      </c>
      <c r="L56" s="64">
        <v>3929942</v>
      </c>
      <c r="M56" s="64">
        <v>4392642</v>
      </c>
      <c r="N56" s="64">
        <v>5335881</v>
      </c>
      <c r="O56" s="64">
        <v>5540248</v>
      </c>
      <c r="P56" s="68" t="s">
        <v>247</v>
      </c>
      <c r="Q56" s="68" t="s">
        <v>247</v>
      </c>
      <c r="R56" s="232" t="s">
        <v>247</v>
      </c>
      <c r="S56" s="232" t="s">
        <v>247</v>
      </c>
      <c r="T56" s="69" t="s">
        <v>210</v>
      </c>
      <c r="U56" s="52"/>
      <c r="V56" s="52"/>
      <c r="W56" s="52"/>
      <c r="X56" s="52"/>
      <c r="Y56" s="52"/>
      <c r="Z56" s="52"/>
      <c r="AA56" s="52"/>
      <c r="AB56" s="52"/>
      <c r="AC56" s="52"/>
      <c r="AD56" s="52"/>
      <c r="AE56" s="52"/>
      <c r="AF56" s="52"/>
      <c r="AG56" s="52"/>
      <c r="AH56" s="52"/>
      <c r="AI56" s="52"/>
      <c r="AJ56" s="51"/>
      <c r="AK56" s="51"/>
      <c r="AL56" s="51"/>
      <c r="AM56" s="51"/>
      <c r="AN56" s="51"/>
      <c r="AO56" s="51"/>
      <c r="AP56" s="51"/>
      <c r="AQ56" s="51"/>
      <c r="AR56" s="51"/>
      <c r="AS56" s="51"/>
      <c r="AT56" s="51"/>
      <c r="AU56" s="51"/>
      <c r="AV56" s="51"/>
      <c r="AW56" s="51"/>
      <c r="AX56" s="51"/>
      <c r="AY56" s="51"/>
      <c r="AZ56" s="51"/>
      <c r="BA56" s="51"/>
      <c r="BB56" s="51"/>
      <c r="BC56" s="51"/>
    </row>
    <row r="57" spans="1:56" x14ac:dyDescent="0.25">
      <c r="A57" s="51"/>
      <c r="B57" s="51" t="s">
        <v>220</v>
      </c>
      <c r="C57" s="64">
        <v>968594</v>
      </c>
      <c r="D57" s="64">
        <v>1072221</v>
      </c>
      <c r="E57" s="64">
        <v>1036459</v>
      </c>
      <c r="F57" s="64">
        <v>1197397</v>
      </c>
      <c r="G57" s="64">
        <v>1266613</v>
      </c>
      <c r="H57" s="64">
        <v>1375903</v>
      </c>
      <c r="I57" s="64">
        <v>1304314</v>
      </c>
      <c r="J57" s="64">
        <v>1407015</v>
      </c>
      <c r="K57" s="64">
        <v>1475137</v>
      </c>
      <c r="L57" s="64">
        <v>1579339</v>
      </c>
      <c r="M57" s="64">
        <v>1643421</v>
      </c>
      <c r="N57" s="64">
        <v>1746817</v>
      </c>
      <c r="O57" s="64">
        <v>1717721</v>
      </c>
      <c r="P57" s="68" t="s">
        <v>247</v>
      </c>
      <c r="Q57" s="68" t="s">
        <v>247</v>
      </c>
      <c r="R57" s="232" t="s">
        <v>247</v>
      </c>
      <c r="S57" s="232" t="s">
        <v>247</v>
      </c>
      <c r="T57" s="69" t="s">
        <v>210</v>
      </c>
      <c r="U57" s="52"/>
      <c r="V57" s="52"/>
      <c r="W57" s="52"/>
      <c r="X57" s="52"/>
      <c r="Y57" s="52"/>
      <c r="Z57" s="52"/>
      <c r="AA57" s="52"/>
      <c r="AB57" s="52"/>
      <c r="AC57" s="52"/>
      <c r="AD57" s="52"/>
      <c r="AE57" s="52"/>
      <c r="AF57" s="52"/>
      <c r="AG57" s="52"/>
      <c r="AH57" s="52"/>
      <c r="AI57" s="52"/>
      <c r="AJ57" s="51"/>
      <c r="AK57" s="51"/>
      <c r="AL57" s="51"/>
      <c r="AM57" s="51"/>
      <c r="AN57" s="51"/>
      <c r="AO57" s="51"/>
      <c r="AP57" s="51"/>
      <c r="AQ57" s="51"/>
      <c r="AR57" s="51"/>
      <c r="AS57" s="51"/>
      <c r="AT57" s="51"/>
      <c r="AU57" s="51"/>
      <c r="AV57" s="51"/>
      <c r="AW57" s="51"/>
      <c r="AX57" s="51"/>
      <c r="AY57" s="51"/>
      <c r="AZ57" s="51"/>
      <c r="BA57" s="51"/>
      <c r="BB57" s="51"/>
      <c r="BC57" s="51"/>
    </row>
    <row r="58" spans="1:56" x14ac:dyDescent="0.25">
      <c r="A58" s="51"/>
      <c r="B58" s="51" t="s">
        <v>249</v>
      </c>
      <c r="C58" s="64">
        <v>3877702</v>
      </c>
      <c r="D58" s="64">
        <v>4259830</v>
      </c>
      <c r="E58" s="64">
        <v>3998631</v>
      </c>
      <c r="F58" s="64">
        <v>4635612</v>
      </c>
      <c r="G58" s="64">
        <v>4664744</v>
      </c>
      <c r="H58" s="64">
        <v>5365006</v>
      </c>
      <c r="I58" s="64">
        <v>4991227</v>
      </c>
      <c r="J58" s="64">
        <v>5052207</v>
      </c>
      <c r="K58" s="64">
        <v>5192734</v>
      </c>
      <c r="L58" s="64">
        <v>5410041</v>
      </c>
      <c r="M58" s="64">
        <v>6062541</v>
      </c>
      <c r="N58" s="64">
        <v>6194604</v>
      </c>
      <c r="O58" s="64">
        <v>6272837</v>
      </c>
      <c r="P58" s="68" t="s">
        <v>247</v>
      </c>
      <c r="Q58" s="68" t="s">
        <v>247</v>
      </c>
      <c r="R58" s="232" t="s">
        <v>247</v>
      </c>
      <c r="S58" s="232" t="s">
        <v>247</v>
      </c>
      <c r="T58" s="69" t="s">
        <v>210</v>
      </c>
      <c r="U58" s="52"/>
      <c r="V58" s="52"/>
      <c r="W58" s="52"/>
      <c r="X58" s="52"/>
      <c r="Y58" s="52"/>
      <c r="Z58" s="52"/>
      <c r="AA58" s="52"/>
      <c r="AB58" s="52"/>
      <c r="AC58" s="52"/>
      <c r="AD58" s="52"/>
      <c r="AE58" s="52"/>
      <c r="AF58" s="52"/>
      <c r="AG58" s="52"/>
      <c r="AH58" s="52"/>
      <c r="AI58" s="52"/>
      <c r="AJ58" s="51"/>
      <c r="AK58" s="51"/>
      <c r="AL58" s="51"/>
      <c r="AM58" s="51"/>
      <c r="AN58" s="51"/>
      <c r="AO58" s="51"/>
      <c r="AP58" s="51"/>
      <c r="AQ58" s="51"/>
      <c r="AR58" s="51"/>
      <c r="AS58" s="51"/>
      <c r="AT58" s="51"/>
      <c r="AU58" s="51"/>
      <c r="AV58" s="51"/>
      <c r="AW58" s="51"/>
      <c r="AX58" s="51"/>
      <c r="AY58" s="51"/>
      <c r="AZ58" s="51"/>
      <c r="BA58" s="51"/>
      <c r="BB58" s="51"/>
      <c r="BC58" s="51"/>
    </row>
    <row r="59" spans="1:56" x14ac:dyDescent="0.25">
      <c r="A59" s="51"/>
      <c r="B59" s="51" t="s">
        <v>226</v>
      </c>
      <c r="C59" s="64">
        <v>3731897</v>
      </c>
      <c r="D59" s="64">
        <v>3899688</v>
      </c>
      <c r="E59" s="64">
        <v>3816856</v>
      </c>
      <c r="F59" s="64">
        <v>4394605</v>
      </c>
      <c r="G59" s="64">
        <v>4468877</v>
      </c>
      <c r="H59" s="64">
        <v>4785820</v>
      </c>
      <c r="I59" s="64">
        <v>4743522</v>
      </c>
      <c r="J59" s="64">
        <v>4853110</v>
      </c>
      <c r="K59" s="64">
        <v>5093693</v>
      </c>
      <c r="L59" s="64">
        <v>5510354</v>
      </c>
      <c r="M59" s="64">
        <v>5905533</v>
      </c>
      <c r="N59" s="64">
        <v>6129861</v>
      </c>
      <c r="O59" s="64">
        <v>6153782</v>
      </c>
      <c r="P59" s="68" t="s">
        <v>247</v>
      </c>
      <c r="Q59" s="68" t="s">
        <v>247</v>
      </c>
      <c r="R59" s="232" t="s">
        <v>247</v>
      </c>
      <c r="S59" s="232" t="s">
        <v>247</v>
      </c>
      <c r="T59" s="69" t="s">
        <v>210</v>
      </c>
      <c r="U59" s="52"/>
      <c r="V59" s="52"/>
      <c r="W59" s="52"/>
      <c r="X59" s="52"/>
      <c r="Y59" s="52"/>
      <c r="Z59" s="52"/>
      <c r="AA59" s="52"/>
      <c r="AB59" s="52"/>
      <c r="AC59" s="52"/>
      <c r="AD59" s="52"/>
      <c r="AE59" s="52"/>
      <c r="AF59" s="52"/>
      <c r="AG59" s="52"/>
      <c r="AH59" s="52"/>
      <c r="AI59" s="52"/>
      <c r="AJ59" s="51"/>
      <c r="AK59" s="51"/>
      <c r="AL59" s="51"/>
      <c r="AM59" s="51"/>
      <c r="AN59" s="51"/>
      <c r="AO59" s="51"/>
      <c r="AP59" s="51"/>
      <c r="AQ59" s="51"/>
      <c r="AR59" s="51"/>
      <c r="AS59" s="51"/>
      <c r="AT59" s="51"/>
      <c r="AU59" s="51"/>
      <c r="AV59" s="51"/>
      <c r="AW59" s="51"/>
      <c r="AX59" s="51"/>
      <c r="AY59" s="51"/>
      <c r="AZ59" s="51"/>
      <c r="BA59" s="51"/>
      <c r="BB59" s="51"/>
      <c r="BC59" s="51"/>
    </row>
    <row r="60" spans="1:56" s="6" customFormat="1" x14ac:dyDescent="0.25">
      <c r="B60" s="6" t="s">
        <v>228</v>
      </c>
      <c r="C60" s="17">
        <v>12381713</v>
      </c>
      <c r="D60" s="17">
        <v>13440560</v>
      </c>
      <c r="E60" s="17">
        <v>13288461</v>
      </c>
      <c r="F60" s="17">
        <v>15415585</v>
      </c>
      <c r="G60" s="17">
        <v>15821265</v>
      </c>
      <c r="H60" s="17">
        <v>17521336</v>
      </c>
      <c r="I60" s="17">
        <v>16941770</v>
      </c>
      <c r="J60" s="17">
        <v>17450033</v>
      </c>
      <c r="K60" s="17">
        <v>18535830</v>
      </c>
      <c r="L60" s="17">
        <v>19612083</v>
      </c>
      <c r="M60" s="17">
        <f t="shared" ref="M60:N60" si="0">SUM(M55:M59)</f>
        <v>21422197</v>
      </c>
      <c r="N60" s="17">
        <f t="shared" si="0"/>
        <v>22935980</v>
      </c>
      <c r="O60" s="17">
        <f>SUM(O55:O59)</f>
        <v>23361326</v>
      </c>
      <c r="P60" s="18">
        <v>28000000</v>
      </c>
      <c r="Q60" s="18">
        <v>13600000</v>
      </c>
      <c r="R60" s="227">
        <f>(Number_of_visits_to_National_Trust_properties[[#This Row],[2020/21 '[†']]]-Number_of_visits_to_National_Trust_properties[[#This Row],[2006/07]])/Number_of_visits_to_National_Trust_properties[[#This Row],[2006/07]]</f>
        <v>9.8394059044980289E-2</v>
      </c>
      <c r="S60" s="227">
        <f>(Q60-P60)/P60</f>
        <v>-0.51428571428571423</v>
      </c>
      <c r="T60" s="115"/>
      <c r="U60" s="19"/>
      <c r="V60" s="19"/>
      <c r="W60" s="19"/>
      <c r="X60" s="19"/>
      <c r="Y60" s="19"/>
      <c r="Z60" s="19"/>
      <c r="AA60" s="19"/>
      <c r="AB60" s="19"/>
      <c r="AC60" s="19"/>
      <c r="AD60" s="19"/>
      <c r="AE60" s="19"/>
      <c r="AF60" s="19"/>
      <c r="AG60" s="19"/>
      <c r="AH60" s="19"/>
      <c r="AI60" s="19"/>
    </row>
    <row r="61" spans="1:56" x14ac:dyDescent="0.25">
      <c r="A61" s="51"/>
      <c r="B61" s="51" t="s">
        <v>250</v>
      </c>
      <c r="C61" s="64"/>
      <c r="D61" s="64"/>
      <c r="E61" s="64"/>
      <c r="F61" s="64"/>
      <c r="G61" s="64"/>
      <c r="H61" s="64"/>
      <c r="I61" s="64"/>
      <c r="J61" s="64"/>
      <c r="K61" s="64"/>
      <c r="L61" s="64"/>
      <c r="M61" s="64"/>
      <c r="N61" s="64"/>
      <c r="O61" s="64"/>
      <c r="P61" s="68"/>
      <c r="Q61" s="69"/>
      <c r="R61" s="69"/>
      <c r="S61" s="69"/>
      <c r="T61" s="69"/>
      <c r="U61" s="52"/>
      <c r="V61" s="52"/>
      <c r="W61" s="52"/>
      <c r="X61" s="52"/>
      <c r="Y61" s="52"/>
      <c r="Z61" s="52"/>
      <c r="AA61" s="52"/>
      <c r="AB61" s="52"/>
      <c r="AC61" s="52"/>
      <c r="AD61" s="52"/>
      <c r="AE61" s="52"/>
      <c r="AF61" s="52"/>
      <c r="AG61" s="52"/>
      <c r="AH61" s="52"/>
      <c r="AI61" s="52"/>
      <c r="AJ61" s="51"/>
      <c r="AK61" s="51"/>
      <c r="AL61" s="51"/>
      <c r="AM61" s="51"/>
      <c r="AN61" s="51"/>
      <c r="AO61" s="51"/>
      <c r="AP61" s="51"/>
      <c r="AQ61" s="51"/>
      <c r="AR61" s="51"/>
      <c r="AS61" s="51"/>
      <c r="AT61" s="51"/>
      <c r="AU61" s="51"/>
      <c r="AV61" s="51"/>
      <c r="AW61" s="51"/>
      <c r="AX61" s="51"/>
      <c r="AY61" s="51"/>
      <c r="AZ61" s="51"/>
      <c r="BA61" s="51"/>
      <c r="BB61" s="51"/>
      <c r="BC61" s="51"/>
    </row>
    <row r="62" spans="1:56" x14ac:dyDescent="0.25">
      <c r="A62" s="51"/>
      <c r="B62" s="52"/>
      <c r="C62" s="52"/>
      <c r="D62" s="52"/>
      <c r="E62" s="52"/>
      <c r="F62" s="52"/>
      <c r="G62" s="52"/>
      <c r="H62" s="52"/>
      <c r="I62" s="52"/>
      <c r="J62" s="52"/>
      <c r="K62" s="52"/>
      <c r="L62" s="52"/>
      <c r="M62" s="52"/>
      <c r="N62" s="52"/>
      <c r="O62" s="52"/>
      <c r="P62" s="52"/>
      <c r="Q62" s="52"/>
      <c r="R62" s="52"/>
      <c r="S62" s="52"/>
      <c r="T62" s="52"/>
      <c r="U62" s="52"/>
      <c r="V62" s="52"/>
      <c r="W62" s="52"/>
      <c r="X62" s="52"/>
      <c r="Y62" s="52"/>
      <c r="Z62" s="52"/>
      <c r="AA62" s="52"/>
      <c r="AB62" s="52"/>
      <c r="AC62" s="52"/>
      <c r="AD62" s="52"/>
      <c r="AE62" s="52"/>
      <c r="AF62" s="52"/>
      <c r="AG62" s="52"/>
      <c r="AH62" s="52"/>
      <c r="AI62" s="51"/>
      <c r="AJ62" s="51"/>
      <c r="AK62" s="51"/>
      <c r="AL62" s="51"/>
      <c r="AM62" s="51"/>
      <c r="AN62" s="51"/>
      <c r="AO62" s="51"/>
      <c r="AP62" s="51"/>
      <c r="AQ62" s="51"/>
      <c r="AR62" s="51"/>
      <c r="AS62" s="51"/>
      <c r="AT62" s="51"/>
      <c r="AU62" s="51"/>
      <c r="AV62" s="51"/>
      <c r="AW62" s="51"/>
      <c r="AX62" s="51"/>
      <c r="AY62" s="51"/>
      <c r="AZ62" s="51"/>
      <c r="BA62" s="51"/>
      <c r="BB62" s="51"/>
      <c r="BC62" s="51"/>
    </row>
    <row r="63" spans="1:56" s="25" customFormat="1" ht="18.75" x14ac:dyDescent="0.3">
      <c r="A63" s="63"/>
      <c r="B63" s="63" t="s">
        <v>194</v>
      </c>
      <c r="C63" s="63"/>
      <c r="D63" s="63"/>
      <c r="E63" s="63"/>
      <c r="F63" s="63"/>
      <c r="G63" s="63"/>
      <c r="H63" s="63"/>
      <c r="I63" s="63"/>
      <c r="J63" s="63"/>
      <c r="K63" s="63"/>
      <c r="L63" s="63"/>
      <c r="M63" s="63"/>
      <c r="N63" s="63"/>
      <c r="O63" s="63"/>
      <c r="P63" s="63"/>
      <c r="Q63" s="63"/>
      <c r="R63" s="63"/>
      <c r="S63" s="63"/>
      <c r="T63" s="63"/>
      <c r="U63" s="63"/>
      <c r="V63" s="63"/>
      <c r="W63" s="63"/>
      <c r="X63" s="63"/>
      <c r="Y63" s="63"/>
      <c r="Z63" s="63"/>
      <c r="AA63" s="63"/>
      <c r="AB63" s="63"/>
      <c r="AC63" s="63"/>
      <c r="AD63" s="63"/>
      <c r="AE63" s="63"/>
      <c r="AF63" s="63"/>
      <c r="AG63" s="63"/>
      <c r="AH63" s="63"/>
      <c r="AI63" s="63"/>
      <c r="AJ63" s="63"/>
      <c r="AK63" s="63"/>
      <c r="AL63" s="63"/>
      <c r="AM63" s="63"/>
      <c r="AN63" s="63"/>
      <c r="AO63" s="63"/>
      <c r="AP63" s="63"/>
      <c r="AQ63" s="63"/>
      <c r="AR63" s="63"/>
      <c r="AS63" s="63"/>
      <c r="AT63" s="63"/>
      <c r="AU63" s="63"/>
      <c r="AV63" s="63"/>
      <c r="AW63" s="63"/>
      <c r="AX63" s="63"/>
      <c r="AY63" s="63"/>
      <c r="AZ63" s="63"/>
      <c r="BA63" s="63"/>
      <c r="BB63" s="63"/>
      <c r="BC63" s="63"/>
    </row>
    <row r="64" spans="1:56" s="1" customFormat="1" ht="30" x14ac:dyDescent="0.25">
      <c r="A64" s="52" t="s">
        <v>203</v>
      </c>
      <c r="B64" s="52" t="s">
        <v>251</v>
      </c>
      <c r="C64" s="52" t="s">
        <v>171</v>
      </c>
      <c r="D64" s="52" t="s">
        <v>172</v>
      </c>
      <c r="E64" s="52" t="s">
        <v>173</v>
      </c>
      <c r="F64" s="52" t="s">
        <v>174</v>
      </c>
      <c r="G64" s="52" t="s">
        <v>175</v>
      </c>
      <c r="H64" s="52" t="s">
        <v>176</v>
      </c>
      <c r="I64" s="52" t="s">
        <v>177</v>
      </c>
      <c r="J64" s="52" t="s">
        <v>178</v>
      </c>
      <c r="K64" s="52" t="s">
        <v>179</v>
      </c>
      <c r="L64" s="52" t="s">
        <v>180</v>
      </c>
      <c r="M64" s="52" t="s">
        <v>252</v>
      </c>
      <c r="N64" s="52" t="s">
        <v>182</v>
      </c>
      <c r="O64" s="52" t="s">
        <v>183</v>
      </c>
      <c r="P64" s="52" t="s">
        <v>253</v>
      </c>
      <c r="Q64" s="52" t="s">
        <v>185</v>
      </c>
      <c r="R64" s="52" t="s">
        <v>186</v>
      </c>
      <c r="S64" s="52" t="s">
        <v>187</v>
      </c>
      <c r="T64" s="52" t="s">
        <v>191</v>
      </c>
      <c r="U64" s="52"/>
      <c r="V64" s="51"/>
      <c r="W64" s="52"/>
      <c r="X64" s="52"/>
      <c r="Y64" s="52"/>
      <c r="Z64" s="52"/>
      <c r="AA64" s="52"/>
      <c r="AB64" s="52"/>
      <c r="AC64" s="52"/>
      <c r="AD64" s="52"/>
      <c r="AE64" s="52"/>
      <c r="AF64" s="52"/>
      <c r="AG64" s="52"/>
      <c r="AH64" s="52"/>
      <c r="AI64" s="52"/>
      <c r="AJ64" s="52"/>
      <c r="AK64" s="52"/>
      <c r="AL64" s="52"/>
      <c r="AM64" s="52"/>
      <c r="AN64" s="51"/>
      <c r="AO64" s="51"/>
      <c r="AP64" s="51"/>
      <c r="AQ64" s="51"/>
      <c r="AR64" s="52"/>
      <c r="AS64" s="52"/>
      <c r="AT64" s="52"/>
      <c r="AU64" s="52"/>
      <c r="AV64" s="52"/>
      <c r="AW64" s="52"/>
      <c r="AX64" s="52"/>
      <c r="AY64" s="52"/>
      <c r="AZ64" s="52"/>
      <c r="BA64" s="52"/>
      <c r="BB64" s="52"/>
      <c r="BC64" s="52"/>
      <c r="BD64" s="52"/>
    </row>
    <row r="65" spans="1:56" s="6" customFormat="1" x14ac:dyDescent="0.25">
      <c r="A65" s="19" t="s">
        <v>227</v>
      </c>
      <c r="B65" s="6" t="s">
        <v>228</v>
      </c>
      <c r="C65" s="17" t="s">
        <v>210</v>
      </c>
      <c r="D65" s="17" t="s">
        <v>210</v>
      </c>
      <c r="E65" s="17" t="s">
        <v>210</v>
      </c>
      <c r="F65" s="17">
        <v>1151</v>
      </c>
      <c r="G65" s="17">
        <v>1145</v>
      </c>
      <c r="H65" s="17">
        <v>1152</v>
      </c>
      <c r="I65" s="17">
        <v>1141</v>
      </c>
      <c r="J65" s="17">
        <v>1173</v>
      </c>
      <c r="K65" s="17">
        <v>1200</v>
      </c>
      <c r="L65" s="17">
        <v>1231</v>
      </c>
      <c r="M65" s="17">
        <v>1259</v>
      </c>
      <c r="N65" s="17">
        <v>1257</v>
      </c>
      <c r="O65" s="17">
        <v>1280</v>
      </c>
      <c r="P65" s="17">
        <v>1277</v>
      </c>
      <c r="Q65" s="17">
        <v>1278</v>
      </c>
      <c r="R65" s="17">
        <v>1221</v>
      </c>
      <c r="S65" s="18">
        <v>1140</v>
      </c>
      <c r="T65" s="19"/>
      <c r="U65" s="19"/>
      <c r="V65" s="19"/>
      <c r="W65" s="19"/>
      <c r="X65" s="19"/>
      <c r="Y65" s="19"/>
      <c r="Z65" s="19"/>
      <c r="AA65" s="19"/>
      <c r="AB65" s="19"/>
      <c r="AC65" s="19"/>
      <c r="AD65" s="19"/>
      <c r="AE65" s="19"/>
      <c r="AF65" s="19"/>
      <c r="AG65" s="19"/>
      <c r="AH65" s="19"/>
      <c r="AI65" s="19"/>
      <c r="AJ65" s="19"/>
      <c r="AK65" s="19"/>
    </row>
    <row r="66" spans="1:56" x14ac:dyDescent="0.25">
      <c r="A66" s="52" t="s">
        <v>208</v>
      </c>
      <c r="B66" s="51" t="s">
        <v>209</v>
      </c>
      <c r="C66" s="64" t="s">
        <v>210</v>
      </c>
      <c r="D66" s="64" t="s">
        <v>210</v>
      </c>
      <c r="E66" s="64" t="s">
        <v>210</v>
      </c>
      <c r="F66" s="64">
        <v>60</v>
      </c>
      <c r="G66" s="64">
        <v>60</v>
      </c>
      <c r="H66" s="64">
        <v>58</v>
      </c>
      <c r="I66" s="64">
        <v>59</v>
      </c>
      <c r="J66" s="64">
        <v>59</v>
      </c>
      <c r="K66" s="64">
        <v>64</v>
      </c>
      <c r="L66" s="64">
        <v>71</v>
      </c>
      <c r="M66" s="64">
        <v>75</v>
      </c>
      <c r="N66" s="64">
        <v>80</v>
      </c>
      <c r="O66" s="64">
        <v>72</v>
      </c>
      <c r="P66" s="64" t="s">
        <v>210</v>
      </c>
      <c r="Q66" s="64" t="s">
        <v>210</v>
      </c>
      <c r="R66" s="64" t="s">
        <v>210</v>
      </c>
      <c r="S66" s="68" t="s">
        <v>210</v>
      </c>
      <c r="T66" s="52"/>
      <c r="U66" s="52"/>
      <c r="V66" s="52"/>
      <c r="W66" s="52"/>
      <c r="X66" s="52"/>
      <c r="Y66" s="52"/>
      <c r="Z66" s="52"/>
      <c r="AA66" s="52"/>
      <c r="AB66" s="52"/>
      <c r="AC66" s="52"/>
      <c r="AD66" s="52"/>
      <c r="AE66" s="52"/>
      <c r="AF66" s="52"/>
      <c r="AG66" s="52"/>
      <c r="AH66" s="52"/>
      <c r="AI66" s="52"/>
      <c r="AJ66" s="52"/>
      <c r="AK66" s="52"/>
      <c r="AL66" s="51"/>
      <c r="AM66" s="51"/>
      <c r="AN66" s="51"/>
      <c r="AO66" s="51"/>
      <c r="AP66" s="51"/>
      <c r="AQ66" s="51"/>
      <c r="AR66" s="51"/>
      <c r="AS66" s="51"/>
      <c r="AT66" s="51"/>
      <c r="AU66" s="51"/>
      <c r="AV66" s="51"/>
      <c r="AW66" s="51"/>
      <c r="AX66" s="51"/>
      <c r="AY66" s="51"/>
      <c r="AZ66" s="51"/>
      <c r="BA66" s="51"/>
      <c r="BB66" s="51"/>
      <c r="BC66" s="51"/>
      <c r="BD66" s="51"/>
    </row>
    <row r="67" spans="1:56" x14ac:dyDescent="0.25">
      <c r="A67" s="52" t="s">
        <v>211</v>
      </c>
      <c r="B67" s="51" t="s">
        <v>212</v>
      </c>
      <c r="C67" s="64" t="s">
        <v>210</v>
      </c>
      <c r="D67" s="64" t="s">
        <v>210</v>
      </c>
      <c r="E67" s="64" t="s">
        <v>210</v>
      </c>
      <c r="F67" s="64">
        <v>82</v>
      </c>
      <c r="G67" s="64">
        <v>81</v>
      </c>
      <c r="H67" s="64">
        <v>79</v>
      </c>
      <c r="I67" s="64">
        <v>80</v>
      </c>
      <c r="J67" s="64">
        <v>80</v>
      </c>
      <c r="K67" s="64">
        <v>83</v>
      </c>
      <c r="L67" s="64">
        <v>89</v>
      </c>
      <c r="M67" s="64">
        <v>94</v>
      </c>
      <c r="N67" s="64">
        <v>91</v>
      </c>
      <c r="O67" s="64">
        <v>96</v>
      </c>
      <c r="P67" s="64" t="s">
        <v>210</v>
      </c>
      <c r="Q67" s="64" t="s">
        <v>210</v>
      </c>
      <c r="R67" s="64" t="s">
        <v>210</v>
      </c>
      <c r="S67" s="68" t="s">
        <v>210</v>
      </c>
      <c r="T67" s="52"/>
      <c r="U67" s="52"/>
      <c r="V67" s="52"/>
      <c r="W67" s="52"/>
      <c r="X67" s="52"/>
      <c r="Y67" s="52"/>
      <c r="Z67" s="52"/>
      <c r="AA67" s="52"/>
      <c r="AB67" s="52"/>
      <c r="AC67" s="52"/>
      <c r="AD67" s="52"/>
      <c r="AE67" s="52"/>
      <c r="AF67" s="52"/>
      <c r="AG67" s="52"/>
      <c r="AH67" s="52"/>
      <c r="AI67" s="52"/>
      <c r="AJ67" s="52"/>
      <c r="AK67" s="52"/>
      <c r="AL67" s="51"/>
      <c r="AM67" s="51"/>
      <c r="AN67" s="51"/>
      <c r="AO67" s="51"/>
      <c r="AP67" s="51"/>
      <c r="AQ67" s="51"/>
      <c r="AR67" s="51"/>
      <c r="AS67" s="51"/>
      <c r="AT67" s="51"/>
      <c r="AU67" s="51"/>
      <c r="AV67" s="51"/>
      <c r="AW67" s="51"/>
      <c r="AX67" s="51"/>
      <c r="AY67" s="51"/>
      <c r="AZ67" s="51"/>
      <c r="BA67" s="51"/>
      <c r="BB67" s="51"/>
      <c r="BC67" s="51"/>
      <c r="BD67" s="51"/>
    </row>
    <row r="68" spans="1:56" x14ac:dyDescent="0.25">
      <c r="A68" s="52" t="s">
        <v>213</v>
      </c>
      <c r="B68" s="51" t="s">
        <v>214</v>
      </c>
      <c r="C68" s="64" t="s">
        <v>210</v>
      </c>
      <c r="D68" s="64" t="s">
        <v>210</v>
      </c>
      <c r="E68" s="64" t="s">
        <v>210</v>
      </c>
      <c r="F68" s="64">
        <v>90</v>
      </c>
      <c r="G68" s="64">
        <v>95</v>
      </c>
      <c r="H68" s="64">
        <v>95</v>
      </c>
      <c r="I68" s="64">
        <v>90</v>
      </c>
      <c r="J68" s="64">
        <v>94</v>
      </c>
      <c r="K68" s="64">
        <v>99</v>
      </c>
      <c r="L68" s="64">
        <v>99</v>
      </c>
      <c r="M68" s="64">
        <v>98</v>
      </c>
      <c r="N68" s="64">
        <v>102</v>
      </c>
      <c r="O68" s="64">
        <v>99</v>
      </c>
      <c r="P68" s="64" t="s">
        <v>210</v>
      </c>
      <c r="Q68" s="64" t="s">
        <v>210</v>
      </c>
      <c r="R68" s="64" t="s">
        <v>210</v>
      </c>
      <c r="S68" s="68" t="s">
        <v>210</v>
      </c>
      <c r="T68" s="52"/>
      <c r="U68" s="52"/>
      <c r="V68" s="52"/>
      <c r="W68" s="52"/>
      <c r="X68" s="52"/>
      <c r="Y68" s="52"/>
      <c r="Z68" s="52"/>
      <c r="AA68" s="52"/>
      <c r="AB68" s="52"/>
      <c r="AC68" s="52"/>
      <c r="AD68" s="52"/>
      <c r="AE68" s="52"/>
      <c r="AF68" s="52"/>
      <c r="AG68" s="52"/>
      <c r="AH68" s="52"/>
      <c r="AI68" s="52"/>
      <c r="AJ68" s="52"/>
      <c r="AK68" s="52"/>
      <c r="AL68" s="51"/>
      <c r="AM68" s="51"/>
      <c r="AN68" s="51"/>
      <c r="AO68" s="51"/>
      <c r="AP68" s="51"/>
      <c r="AQ68" s="51"/>
      <c r="AR68" s="51"/>
      <c r="AS68" s="51"/>
      <c r="AT68" s="51"/>
      <c r="AU68" s="51"/>
      <c r="AV68" s="51"/>
      <c r="AW68" s="51"/>
      <c r="AX68" s="51"/>
      <c r="AY68" s="51"/>
      <c r="AZ68" s="51"/>
      <c r="BA68" s="51"/>
      <c r="BB68" s="51"/>
      <c r="BC68" s="51"/>
      <c r="BD68" s="51"/>
    </row>
    <row r="69" spans="1:56" x14ac:dyDescent="0.25">
      <c r="A69" s="52" t="s">
        <v>215</v>
      </c>
      <c r="B69" s="51" t="s">
        <v>216</v>
      </c>
      <c r="C69" s="64" t="s">
        <v>210</v>
      </c>
      <c r="D69" s="64" t="s">
        <v>210</v>
      </c>
      <c r="E69" s="64" t="s">
        <v>210</v>
      </c>
      <c r="F69" s="64">
        <v>121</v>
      </c>
      <c r="G69" s="64">
        <v>122</v>
      </c>
      <c r="H69" s="64">
        <v>121</v>
      </c>
      <c r="I69" s="64">
        <v>122</v>
      </c>
      <c r="J69" s="64">
        <v>125</v>
      </c>
      <c r="K69" s="64">
        <v>126</v>
      </c>
      <c r="L69" s="64">
        <v>129</v>
      </c>
      <c r="M69" s="64">
        <v>126</v>
      </c>
      <c r="N69" s="64">
        <v>117</v>
      </c>
      <c r="O69" s="64">
        <v>132</v>
      </c>
      <c r="P69" s="64" t="s">
        <v>210</v>
      </c>
      <c r="Q69" s="64" t="s">
        <v>210</v>
      </c>
      <c r="R69" s="64" t="s">
        <v>210</v>
      </c>
      <c r="S69" s="68" t="s">
        <v>210</v>
      </c>
      <c r="T69" s="52"/>
      <c r="U69" s="52"/>
      <c r="V69" s="52"/>
      <c r="W69" s="52"/>
      <c r="X69" s="52"/>
      <c r="Y69" s="52"/>
      <c r="Z69" s="52"/>
      <c r="AA69" s="52"/>
      <c r="AB69" s="52"/>
      <c r="AC69" s="52"/>
      <c r="AD69" s="52"/>
      <c r="AE69" s="52"/>
      <c r="AF69" s="52"/>
      <c r="AG69" s="52"/>
      <c r="AH69" s="52"/>
      <c r="AI69" s="52"/>
      <c r="AJ69" s="52"/>
      <c r="AK69" s="52"/>
      <c r="AL69" s="51"/>
      <c r="AM69" s="51"/>
      <c r="AN69" s="51"/>
      <c r="AO69" s="51"/>
      <c r="AP69" s="51"/>
      <c r="AQ69" s="51"/>
      <c r="AR69" s="51"/>
      <c r="AS69" s="51"/>
      <c r="AT69" s="51"/>
      <c r="AU69" s="51"/>
      <c r="AV69" s="51"/>
      <c r="AW69" s="51"/>
      <c r="AX69" s="51"/>
      <c r="AY69" s="51"/>
      <c r="AZ69" s="51"/>
      <c r="BA69" s="51"/>
      <c r="BB69" s="51"/>
      <c r="BC69" s="51"/>
      <c r="BD69" s="51"/>
    </row>
    <row r="70" spans="1:56" x14ac:dyDescent="0.25">
      <c r="A70" s="52" t="s">
        <v>217</v>
      </c>
      <c r="B70" s="51" t="s">
        <v>218</v>
      </c>
      <c r="C70" s="64" t="s">
        <v>210</v>
      </c>
      <c r="D70" s="64" t="s">
        <v>210</v>
      </c>
      <c r="E70" s="64" t="s">
        <v>210</v>
      </c>
      <c r="F70" s="64">
        <v>124</v>
      </c>
      <c r="G70" s="64">
        <v>126</v>
      </c>
      <c r="H70" s="64">
        <v>128</v>
      </c>
      <c r="I70" s="64">
        <v>125</v>
      </c>
      <c r="J70" s="64">
        <v>130</v>
      </c>
      <c r="K70" s="64">
        <v>131</v>
      </c>
      <c r="L70" s="64">
        <v>137</v>
      </c>
      <c r="M70" s="64">
        <v>138</v>
      </c>
      <c r="N70" s="64">
        <v>155</v>
      </c>
      <c r="O70" s="64">
        <v>138</v>
      </c>
      <c r="P70" s="64" t="s">
        <v>210</v>
      </c>
      <c r="Q70" s="64" t="s">
        <v>210</v>
      </c>
      <c r="R70" s="64" t="s">
        <v>210</v>
      </c>
      <c r="S70" s="68" t="s">
        <v>210</v>
      </c>
      <c r="T70" s="52"/>
      <c r="U70" s="52"/>
      <c r="V70" s="52"/>
      <c r="W70" s="52"/>
      <c r="X70" s="52"/>
      <c r="Y70" s="52"/>
      <c r="Z70" s="52"/>
      <c r="AA70" s="52"/>
      <c r="AB70" s="52"/>
      <c r="AC70" s="52"/>
      <c r="AD70" s="52"/>
      <c r="AE70" s="52"/>
      <c r="AF70" s="52"/>
      <c r="AG70" s="52"/>
      <c r="AH70" s="52"/>
      <c r="AI70" s="52"/>
      <c r="AJ70" s="52"/>
      <c r="AK70" s="52"/>
      <c r="AL70" s="51"/>
      <c r="AM70" s="51"/>
      <c r="AN70" s="51"/>
      <c r="AO70" s="51"/>
      <c r="AP70" s="51"/>
      <c r="AQ70" s="51"/>
      <c r="AR70" s="51"/>
      <c r="AS70" s="51"/>
      <c r="AT70" s="51"/>
      <c r="AU70" s="51"/>
      <c r="AV70" s="51"/>
      <c r="AW70" s="51"/>
      <c r="AX70" s="51"/>
      <c r="AY70" s="51"/>
      <c r="AZ70" s="51"/>
      <c r="BA70" s="51"/>
      <c r="BB70" s="51"/>
      <c r="BC70" s="51"/>
      <c r="BD70" s="51"/>
    </row>
    <row r="71" spans="1:56" x14ac:dyDescent="0.25">
      <c r="A71" s="52" t="s">
        <v>219</v>
      </c>
      <c r="B71" s="51" t="s">
        <v>220</v>
      </c>
      <c r="C71" s="64" t="s">
        <v>210</v>
      </c>
      <c r="D71" s="64" t="s">
        <v>210</v>
      </c>
      <c r="E71" s="64" t="s">
        <v>210</v>
      </c>
      <c r="F71" s="64">
        <v>174</v>
      </c>
      <c r="G71" s="64">
        <v>176</v>
      </c>
      <c r="H71" s="64">
        <v>172</v>
      </c>
      <c r="I71" s="64">
        <v>166</v>
      </c>
      <c r="J71" s="64">
        <v>168</v>
      </c>
      <c r="K71" s="64">
        <v>166</v>
      </c>
      <c r="L71" s="64">
        <v>171</v>
      </c>
      <c r="M71" s="64">
        <v>174</v>
      </c>
      <c r="N71" s="64">
        <v>164</v>
      </c>
      <c r="O71" s="64">
        <v>178</v>
      </c>
      <c r="P71" s="64" t="s">
        <v>210</v>
      </c>
      <c r="Q71" s="64" t="s">
        <v>210</v>
      </c>
      <c r="R71" s="64" t="s">
        <v>210</v>
      </c>
      <c r="S71" s="68" t="s">
        <v>210</v>
      </c>
      <c r="T71" s="52"/>
      <c r="U71" s="52"/>
      <c r="V71" s="52"/>
      <c r="W71" s="52"/>
      <c r="X71" s="52"/>
      <c r="Y71" s="52"/>
      <c r="Z71" s="52"/>
      <c r="AA71" s="52"/>
      <c r="AB71" s="52"/>
      <c r="AC71" s="52"/>
      <c r="AD71" s="52"/>
      <c r="AE71" s="52"/>
      <c r="AF71" s="52"/>
      <c r="AG71" s="52"/>
      <c r="AH71" s="52"/>
      <c r="AI71" s="52"/>
      <c r="AJ71" s="52"/>
      <c r="AK71" s="52"/>
      <c r="AL71" s="51"/>
      <c r="AM71" s="51"/>
      <c r="AN71" s="51"/>
      <c r="AO71" s="51"/>
      <c r="AP71" s="51"/>
      <c r="AQ71" s="51"/>
      <c r="AR71" s="51"/>
      <c r="AS71" s="51"/>
      <c r="AT71" s="51"/>
      <c r="AU71" s="51"/>
      <c r="AV71" s="51"/>
      <c r="AW71" s="51"/>
      <c r="AX71" s="51"/>
      <c r="AY71" s="51"/>
      <c r="AZ71" s="51"/>
      <c r="BA71" s="51"/>
      <c r="BB71" s="51"/>
      <c r="BC71" s="51"/>
      <c r="BD71" s="51"/>
    </row>
    <row r="72" spans="1:56" x14ac:dyDescent="0.25">
      <c r="A72" s="52" t="s">
        <v>221</v>
      </c>
      <c r="B72" s="51" t="s">
        <v>222</v>
      </c>
      <c r="C72" s="64" t="s">
        <v>210</v>
      </c>
      <c r="D72" s="64" t="s">
        <v>210</v>
      </c>
      <c r="E72" s="64" t="s">
        <v>210</v>
      </c>
      <c r="F72" s="64">
        <v>15</v>
      </c>
      <c r="G72" s="64">
        <v>17</v>
      </c>
      <c r="H72" s="64">
        <v>17</v>
      </c>
      <c r="I72" s="64">
        <v>18</v>
      </c>
      <c r="J72" s="64">
        <v>18</v>
      </c>
      <c r="K72" s="64">
        <v>17</v>
      </c>
      <c r="L72" s="64">
        <v>22</v>
      </c>
      <c r="M72" s="64">
        <v>26</v>
      </c>
      <c r="N72" s="64">
        <v>25</v>
      </c>
      <c r="O72" s="64">
        <v>29</v>
      </c>
      <c r="P72" s="64" t="s">
        <v>210</v>
      </c>
      <c r="Q72" s="64" t="s">
        <v>210</v>
      </c>
      <c r="R72" s="64" t="s">
        <v>210</v>
      </c>
      <c r="S72" s="68" t="s">
        <v>210</v>
      </c>
      <c r="T72" s="52"/>
      <c r="U72" s="52"/>
      <c r="V72" s="52"/>
      <c r="W72" s="52"/>
      <c r="X72" s="52"/>
      <c r="Y72" s="52"/>
      <c r="Z72" s="52"/>
      <c r="AA72" s="52"/>
      <c r="AB72" s="52"/>
      <c r="AC72" s="52"/>
      <c r="AD72" s="52"/>
      <c r="AE72" s="52"/>
      <c r="AF72" s="52"/>
      <c r="AG72" s="52"/>
      <c r="AH72" s="52"/>
      <c r="AI72" s="52"/>
      <c r="AJ72" s="52"/>
      <c r="AK72" s="52"/>
      <c r="AL72" s="51"/>
      <c r="AM72" s="51"/>
      <c r="AN72" s="51"/>
      <c r="AO72" s="51"/>
      <c r="AP72" s="51"/>
      <c r="AQ72" s="51"/>
      <c r="AR72" s="51"/>
      <c r="AS72" s="51"/>
      <c r="AT72" s="51"/>
      <c r="AU72" s="51"/>
      <c r="AV72" s="51"/>
      <c r="AW72" s="51"/>
      <c r="AX72" s="51"/>
      <c r="AY72" s="51"/>
      <c r="AZ72" s="51"/>
      <c r="BA72" s="51"/>
      <c r="BB72" s="51"/>
      <c r="BC72" s="51"/>
      <c r="BD72" s="51"/>
    </row>
    <row r="73" spans="1:56" x14ac:dyDescent="0.25">
      <c r="A73" s="52" t="s">
        <v>223</v>
      </c>
      <c r="B73" s="51" t="s">
        <v>224</v>
      </c>
      <c r="C73" s="64" t="s">
        <v>210</v>
      </c>
      <c r="D73" s="64" t="s">
        <v>210</v>
      </c>
      <c r="E73" s="64" t="s">
        <v>210</v>
      </c>
      <c r="F73" s="64">
        <v>241</v>
      </c>
      <c r="G73" s="64">
        <v>244</v>
      </c>
      <c r="H73" s="64">
        <v>241</v>
      </c>
      <c r="I73" s="64">
        <v>239</v>
      </c>
      <c r="J73" s="64">
        <v>243</v>
      </c>
      <c r="K73" s="64">
        <v>250</v>
      </c>
      <c r="L73" s="64">
        <v>246</v>
      </c>
      <c r="M73" s="64">
        <v>253</v>
      </c>
      <c r="N73" s="64">
        <v>247</v>
      </c>
      <c r="O73" s="64">
        <v>256</v>
      </c>
      <c r="P73" s="64" t="s">
        <v>210</v>
      </c>
      <c r="Q73" s="64" t="s">
        <v>210</v>
      </c>
      <c r="R73" s="64" t="s">
        <v>210</v>
      </c>
      <c r="S73" s="68" t="s">
        <v>210</v>
      </c>
      <c r="T73" s="52"/>
      <c r="U73" s="52"/>
      <c r="V73" s="52"/>
      <c r="W73" s="52"/>
      <c r="X73" s="52"/>
      <c r="Y73" s="52"/>
      <c r="Z73" s="52"/>
      <c r="AA73" s="52"/>
      <c r="AB73" s="52"/>
      <c r="AC73" s="52"/>
      <c r="AD73" s="52"/>
      <c r="AE73" s="52"/>
      <c r="AF73" s="52"/>
      <c r="AG73" s="52"/>
      <c r="AH73" s="52"/>
      <c r="AI73" s="52"/>
      <c r="AJ73" s="52"/>
      <c r="AK73" s="52"/>
      <c r="AL73" s="51"/>
      <c r="AM73" s="51"/>
      <c r="AN73" s="51"/>
      <c r="AO73" s="51"/>
      <c r="AP73" s="51"/>
      <c r="AQ73" s="51"/>
      <c r="AR73" s="51"/>
      <c r="AS73" s="51"/>
      <c r="AT73" s="51"/>
      <c r="AU73" s="51"/>
      <c r="AV73" s="51"/>
      <c r="AW73" s="51"/>
      <c r="AX73" s="51"/>
      <c r="AY73" s="51"/>
      <c r="AZ73" s="51"/>
      <c r="BA73" s="51"/>
      <c r="BB73" s="51"/>
      <c r="BC73" s="51"/>
      <c r="BD73" s="51"/>
    </row>
    <row r="74" spans="1:56" x14ac:dyDescent="0.25">
      <c r="A74" s="52" t="s">
        <v>225</v>
      </c>
      <c r="B74" s="51" t="s">
        <v>226</v>
      </c>
      <c r="C74" s="64" t="s">
        <v>210</v>
      </c>
      <c r="D74" s="64" t="s">
        <v>210</v>
      </c>
      <c r="E74" s="64" t="s">
        <v>210</v>
      </c>
      <c r="F74" s="64">
        <v>244</v>
      </c>
      <c r="G74" s="64">
        <v>244</v>
      </c>
      <c r="H74" s="64">
        <v>241</v>
      </c>
      <c r="I74" s="64">
        <v>242</v>
      </c>
      <c r="J74" s="64">
        <v>256</v>
      </c>
      <c r="K74" s="64">
        <v>264</v>
      </c>
      <c r="L74" s="64">
        <v>267</v>
      </c>
      <c r="M74" s="64">
        <v>275</v>
      </c>
      <c r="N74" s="64">
        <v>276</v>
      </c>
      <c r="O74" s="64">
        <v>280</v>
      </c>
      <c r="P74" s="64" t="s">
        <v>210</v>
      </c>
      <c r="Q74" s="64" t="s">
        <v>210</v>
      </c>
      <c r="R74" s="64" t="s">
        <v>210</v>
      </c>
      <c r="S74" s="68" t="s">
        <v>210</v>
      </c>
      <c r="T74" s="52"/>
      <c r="U74" s="52"/>
      <c r="V74" s="52"/>
      <c r="W74" s="52"/>
      <c r="X74" s="52"/>
      <c r="Y74" s="52"/>
      <c r="Z74" s="52"/>
      <c r="AA74" s="52"/>
      <c r="AB74" s="52"/>
      <c r="AC74" s="52"/>
      <c r="AD74" s="52"/>
      <c r="AE74" s="52"/>
      <c r="AF74" s="52"/>
      <c r="AG74" s="52"/>
      <c r="AH74" s="52"/>
      <c r="AI74" s="52"/>
      <c r="AJ74" s="52"/>
      <c r="AK74" s="52"/>
      <c r="AL74" s="51"/>
      <c r="AM74" s="51"/>
      <c r="AN74" s="52"/>
      <c r="AO74" s="52"/>
      <c r="AP74" s="52"/>
      <c r="AQ74" s="52"/>
      <c r="AR74" s="51"/>
      <c r="AS74" s="51"/>
      <c r="AT74" s="51"/>
      <c r="AU74" s="51"/>
      <c r="AV74" s="51"/>
      <c r="AW74" s="51"/>
      <c r="AX74" s="51"/>
      <c r="AY74" s="51"/>
      <c r="AZ74" s="51"/>
      <c r="BA74" s="51"/>
      <c r="BB74" s="51"/>
      <c r="BC74" s="51"/>
      <c r="BD74" s="51"/>
    </row>
    <row r="75" spans="1:56" s="1" customFormat="1" ht="30" x14ac:dyDescent="0.25">
      <c r="A75" s="52" t="s">
        <v>203</v>
      </c>
      <c r="B75" s="52" t="s">
        <v>254</v>
      </c>
      <c r="C75" s="52" t="s">
        <v>171</v>
      </c>
      <c r="D75" s="52" t="s">
        <v>172</v>
      </c>
      <c r="E75" s="52" t="s">
        <v>173</v>
      </c>
      <c r="F75" s="52" t="s">
        <v>174</v>
      </c>
      <c r="G75" s="52" t="s">
        <v>175</v>
      </c>
      <c r="H75" s="52" t="s">
        <v>176</v>
      </c>
      <c r="I75" s="52" t="s">
        <v>177</v>
      </c>
      <c r="J75" s="52" t="s">
        <v>178</v>
      </c>
      <c r="K75" s="52" t="s">
        <v>179</v>
      </c>
      <c r="L75" s="52" t="s">
        <v>180</v>
      </c>
      <c r="M75" s="52" t="s">
        <v>252</v>
      </c>
      <c r="N75" s="52" t="s">
        <v>182</v>
      </c>
      <c r="O75" s="52" t="s">
        <v>183</v>
      </c>
      <c r="P75" s="52" t="s">
        <v>253</v>
      </c>
      <c r="Q75" s="52" t="s">
        <v>185</v>
      </c>
      <c r="R75" s="52" t="s">
        <v>186</v>
      </c>
      <c r="S75" s="52" t="s">
        <v>187</v>
      </c>
      <c r="T75" s="52" t="s">
        <v>191</v>
      </c>
      <c r="U75" s="52"/>
      <c r="V75" s="51"/>
      <c r="W75" s="52"/>
      <c r="X75" s="52"/>
      <c r="Y75" s="52"/>
      <c r="Z75" s="52"/>
      <c r="AA75" s="52"/>
      <c r="AB75" s="52"/>
      <c r="AC75" s="52"/>
      <c r="AD75" s="52"/>
      <c r="AE75" s="52"/>
      <c r="AF75" s="52"/>
      <c r="AG75" s="52"/>
      <c r="AH75" s="52"/>
      <c r="AI75" s="52"/>
      <c r="AJ75" s="52"/>
      <c r="AK75" s="52"/>
      <c r="AL75" s="52"/>
      <c r="AM75" s="52"/>
      <c r="AN75" s="51"/>
      <c r="AO75" s="51"/>
      <c r="AP75" s="51"/>
      <c r="AQ75" s="51"/>
      <c r="AR75" s="52"/>
      <c r="AS75" s="52"/>
      <c r="AT75" s="52"/>
      <c r="AU75" s="52"/>
      <c r="AV75" s="52"/>
      <c r="AW75" s="52"/>
      <c r="AX75" s="52"/>
      <c r="AY75" s="52"/>
      <c r="AZ75" s="52"/>
      <c r="BA75" s="52"/>
      <c r="BB75" s="52"/>
      <c r="BC75" s="52"/>
      <c r="BD75" s="52"/>
    </row>
    <row r="76" spans="1:56" s="6" customFormat="1" x14ac:dyDescent="0.25">
      <c r="A76" s="19" t="s">
        <v>227</v>
      </c>
      <c r="B76" s="6" t="s">
        <v>228</v>
      </c>
      <c r="C76" s="17" t="s">
        <v>210</v>
      </c>
      <c r="D76" s="17" t="s">
        <v>210</v>
      </c>
      <c r="E76" s="17" t="s">
        <v>210</v>
      </c>
      <c r="F76" s="17">
        <v>498</v>
      </c>
      <c r="G76" s="17">
        <v>491</v>
      </c>
      <c r="H76" s="17">
        <v>492</v>
      </c>
      <c r="I76" s="17">
        <v>489</v>
      </c>
      <c r="J76" s="17">
        <v>495</v>
      </c>
      <c r="K76" s="17">
        <v>682</v>
      </c>
      <c r="L76" s="17">
        <v>528</v>
      </c>
      <c r="M76" s="17">
        <v>549</v>
      </c>
      <c r="N76" s="17">
        <v>546</v>
      </c>
      <c r="O76" s="17">
        <v>558</v>
      </c>
      <c r="P76" s="17">
        <v>684</v>
      </c>
      <c r="Q76" s="17">
        <v>687</v>
      </c>
      <c r="R76" s="17">
        <v>576</v>
      </c>
      <c r="S76" s="18">
        <v>663</v>
      </c>
      <c r="T76" s="19"/>
      <c r="U76" s="19"/>
      <c r="V76" s="19"/>
      <c r="W76" s="19"/>
      <c r="X76" s="19"/>
      <c r="Y76" s="19"/>
      <c r="Z76" s="19"/>
      <c r="AA76" s="19"/>
      <c r="AB76" s="19"/>
      <c r="AC76" s="19"/>
      <c r="AD76" s="19"/>
      <c r="AE76" s="19"/>
      <c r="AF76" s="19"/>
      <c r="AG76" s="19"/>
      <c r="AH76" s="19"/>
      <c r="AI76" s="19"/>
      <c r="AJ76" s="19"/>
      <c r="AK76" s="19"/>
    </row>
    <row r="77" spans="1:56" x14ac:dyDescent="0.25">
      <c r="A77" s="52" t="s">
        <v>208</v>
      </c>
      <c r="B77" s="51" t="s">
        <v>209</v>
      </c>
      <c r="C77" s="64" t="s">
        <v>210</v>
      </c>
      <c r="D77" s="64" t="s">
        <v>210</v>
      </c>
      <c r="E77" s="64" t="s">
        <v>210</v>
      </c>
      <c r="F77" s="64">
        <v>21</v>
      </c>
      <c r="G77" s="64">
        <v>20</v>
      </c>
      <c r="H77" s="64">
        <v>17</v>
      </c>
      <c r="I77" s="64">
        <v>17</v>
      </c>
      <c r="J77" s="64">
        <v>17</v>
      </c>
      <c r="K77" s="64">
        <v>40</v>
      </c>
      <c r="L77" s="64">
        <v>22</v>
      </c>
      <c r="M77" s="64">
        <v>24</v>
      </c>
      <c r="N77" s="64">
        <v>23</v>
      </c>
      <c r="O77" s="64">
        <v>24</v>
      </c>
      <c r="P77" s="64" t="s">
        <v>210</v>
      </c>
      <c r="Q77" s="64" t="s">
        <v>210</v>
      </c>
      <c r="R77" s="64" t="s">
        <v>210</v>
      </c>
      <c r="S77" s="68" t="s">
        <v>210</v>
      </c>
      <c r="T77" s="52"/>
      <c r="U77" s="52"/>
      <c r="V77" s="52"/>
      <c r="W77" s="52"/>
      <c r="X77" s="52"/>
      <c r="Y77" s="52"/>
      <c r="Z77" s="52"/>
      <c r="AA77" s="52"/>
      <c r="AB77" s="52"/>
      <c r="AC77" s="52"/>
      <c r="AD77" s="52"/>
      <c r="AE77" s="52"/>
      <c r="AF77" s="52"/>
      <c r="AG77" s="52"/>
      <c r="AH77" s="52"/>
      <c r="AI77" s="52"/>
      <c r="AJ77" s="52"/>
      <c r="AK77" s="52"/>
      <c r="AL77" s="51"/>
      <c r="AM77" s="51"/>
      <c r="AN77" s="51"/>
      <c r="AO77" s="51"/>
      <c r="AP77" s="51"/>
      <c r="AQ77" s="51"/>
      <c r="AR77" s="51"/>
      <c r="AS77" s="51"/>
      <c r="AT77" s="51"/>
      <c r="AU77" s="51"/>
      <c r="AV77" s="51"/>
      <c r="AW77" s="51"/>
      <c r="AX77" s="51"/>
      <c r="AY77" s="51"/>
      <c r="AZ77" s="51"/>
      <c r="BA77" s="51"/>
      <c r="BB77" s="51"/>
      <c r="BC77" s="51"/>
      <c r="BD77" s="51"/>
    </row>
    <row r="78" spans="1:56" x14ac:dyDescent="0.25">
      <c r="A78" s="52" t="s">
        <v>211</v>
      </c>
      <c r="B78" s="51" t="s">
        <v>212</v>
      </c>
      <c r="C78" s="64" t="s">
        <v>210</v>
      </c>
      <c r="D78" s="64" t="s">
        <v>210</v>
      </c>
      <c r="E78" s="64" t="s">
        <v>210</v>
      </c>
      <c r="F78" s="64">
        <v>37</v>
      </c>
      <c r="G78" s="64">
        <v>38</v>
      </c>
      <c r="H78" s="64">
        <v>38</v>
      </c>
      <c r="I78" s="64">
        <v>40</v>
      </c>
      <c r="J78" s="64">
        <v>40</v>
      </c>
      <c r="K78" s="64">
        <v>58</v>
      </c>
      <c r="L78" s="64">
        <v>45</v>
      </c>
      <c r="M78" s="64">
        <v>47</v>
      </c>
      <c r="N78" s="64">
        <v>46</v>
      </c>
      <c r="O78" s="64">
        <v>47</v>
      </c>
      <c r="P78" s="64" t="s">
        <v>210</v>
      </c>
      <c r="Q78" s="64" t="s">
        <v>210</v>
      </c>
      <c r="R78" s="64" t="s">
        <v>210</v>
      </c>
      <c r="S78" s="68" t="s">
        <v>210</v>
      </c>
      <c r="T78" s="52"/>
      <c r="U78" s="52"/>
      <c r="V78" s="52"/>
      <c r="W78" s="52"/>
      <c r="X78" s="52"/>
      <c r="Y78" s="52"/>
      <c r="Z78" s="52"/>
      <c r="AA78" s="52"/>
      <c r="AB78" s="52"/>
      <c r="AC78" s="52"/>
      <c r="AD78" s="52"/>
      <c r="AE78" s="52"/>
      <c r="AF78" s="52"/>
      <c r="AG78" s="52"/>
      <c r="AH78" s="52"/>
      <c r="AI78" s="52"/>
      <c r="AJ78" s="52"/>
      <c r="AK78" s="52"/>
      <c r="AL78" s="51"/>
      <c r="AM78" s="51"/>
      <c r="AN78" s="51"/>
      <c r="AO78" s="51"/>
      <c r="AP78" s="51"/>
      <c r="AQ78" s="51"/>
      <c r="AR78" s="51"/>
      <c r="AS78" s="51"/>
      <c r="AT78" s="51"/>
      <c r="AU78" s="51"/>
      <c r="AV78" s="51"/>
      <c r="AW78" s="51"/>
      <c r="AX78" s="51"/>
      <c r="AY78" s="51"/>
      <c r="AZ78" s="51"/>
      <c r="BA78" s="51"/>
      <c r="BB78" s="51"/>
      <c r="BC78" s="51"/>
      <c r="BD78" s="51"/>
    </row>
    <row r="79" spans="1:56" x14ac:dyDescent="0.25">
      <c r="A79" s="52" t="s">
        <v>213</v>
      </c>
      <c r="B79" s="51" t="s">
        <v>214</v>
      </c>
      <c r="C79" s="64" t="s">
        <v>210</v>
      </c>
      <c r="D79" s="64" t="s">
        <v>210</v>
      </c>
      <c r="E79" s="64" t="s">
        <v>210</v>
      </c>
      <c r="F79" s="64">
        <v>36</v>
      </c>
      <c r="G79" s="64">
        <v>38</v>
      </c>
      <c r="H79" s="64">
        <v>38</v>
      </c>
      <c r="I79" s="64">
        <v>38</v>
      </c>
      <c r="J79" s="64">
        <v>37</v>
      </c>
      <c r="K79" s="64">
        <v>58</v>
      </c>
      <c r="L79" s="64">
        <v>42</v>
      </c>
      <c r="M79" s="64">
        <v>42</v>
      </c>
      <c r="N79" s="64">
        <v>43</v>
      </c>
      <c r="O79" s="64">
        <v>42</v>
      </c>
      <c r="P79" s="64" t="s">
        <v>210</v>
      </c>
      <c r="Q79" s="64" t="s">
        <v>210</v>
      </c>
      <c r="R79" s="64" t="s">
        <v>210</v>
      </c>
      <c r="S79" s="68" t="s">
        <v>210</v>
      </c>
      <c r="T79" s="52"/>
      <c r="U79" s="52"/>
      <c r="V79" s="52"/>
      <c r="W79" s="52"/>
      <c r="X79" s="52"/>
      <c r="Y79" s="52"/>
      <c r="Z79" s="52"/>
      <c r="AA79" s="52"/>
      <c r="AB79" s="52"/>
      <c r="AC79" s="52"/>
      <c r="AD79" s="52"/>
      <c r="AE79" s="52"/>
      <c r="AF79" s="52"/>
      <c r="AG79" s="52"/>
      <c r="AH79" s="52"/>
      <c r="AI79" s="52"/>
      <c r="AJ79" s="52"/>
      <c r="AK79" s="52"/>
      <c r="AL79" s="51"/>
      <c r="AM79" s="51"/>
      <c r="AN79" s="51"/>
      <c r="AO79" s="51"/>
      <c r="AP79" s="51"/>
      <c r="AQ79" s="51"/>
      <c r="AR79" s="51"/>
      <c r="AS79" s="51"/>
      <c r="AT79" s="51"/>
      <c r="AU79" s="51"/>
      <c r="AV79" s="51"/>
      <c r="AW79" s="51"/>
      <c r="AX79" s="51"/>
      <c r="AY79" s="51"/>
      <c r="AZ79" s="51"/>
      <c r="BA79" s="51"/>
      <c r="BB79" s="51"/>
      <c r="BC79" s="51"/>
      <c r="BD79" s="51"/>
    </row>
    <row r="80" spans="1:56" x14ac:dyDescent="0.25">
      <c r="A80" s="52" t="s">
        <v>215</v>
      </c>
      <c r="B80" s="51" t="s">
        <v>216</v>
      </c>
      <c r="C80" s="64" t="s">
        <v>210</v>
      </c>
      <c r="D80" s="64" t="s">
        <v>210</v>
      </c>
      <c r="E80" s="64" t="s">
        <v>210</v>
      </c>
      <c r="F80" s="64">
        <v>45</v>
      </c>
      <c r="G80" s="64">
        <v>47</v>
      </c>
      <c r="H80" s="64">
        <v>47</v>
      </c>
      <c r="I80" s="64">
        <v>48</v>
      </c>
      <c r="J80" s="64">
        <v>49</v>
      </c>
      <c r="K80" s="64">
        <v>61</v>
      </c>
      <c r="L80" s="64">
        <v>49</v>
      </c>
      <c r="M80" s="64">
        <v>51</v>
      </c>
      <c r="N80" s="64">
        <v>56</v>
      </c>
      <c r="O80" s="64">
        <v>58</v>
      </c>
      <c r="P80" s="64" t="s">
        <v>210</v>
      </c>
      <c r="Q80" s="64" t="s">
        <v>210</v>
      </c>
      <c r="R80" s="64" t="s">
        <v>210</v>
      </c>
      <c r="S80" s="68" t="s">
        <v>210</v>
      </c>
      <c r="T80" s="52"/>
      <c r="U80" s="52"/>
      <c r="V80" s="52"/>
      <c r="W80" s="52"/>
      <c r="X80" s="52"/>
      <c r="Y80" s="52"/>
      <c r="Z80" s="52"/>
      <c r="AA80" s="52"/>
      <c r="AB80" s="52"/>
      <c r="AC80" s="52"/>
      <c r="AD80" s="52"/>
      <c r="AE80" s="52"/>
      <c r="AF80" s="52"/>
      <c r="AG80" s="52"/>
      <c r="AH80" s="52"/>
      <c r="AI80" s="52"/>
      <c r="AJ80" s="52"/>
      <c r="AK80" s="52"/>
      <c r="AL80" s="51"/>
      <c r="AM80" s="51"/>
      <c r="AN80" s="51"/>
      <c r="AO80" s="51"/>
      <c r="AP80" s="51"/>
      <c r="AQ80" s="51"/>
      <c r="AR80" s="51"/>
      <c r="AS80" s="51"/>
      <c r="AT80" s="51"/>
      <c r="AU80" s="51"/>
      <c r="AV80" s="51"/>
      <c r="AW80" s="51"/>
      <c r="AX80" s="51"/>
      <c r="AY80" s="51"/>
      <c r="AZ80" s="51"/>
      <c r="BA80" s="51"/>
      <c r="BB80" s="51"/>
      <c r="BC80" s="51"/>
      <c r="BD80" s="51"/>
    </row>
    <row r="81" spans="1:56" x14ac:dyDescent="0.25">
      <c r="A81" s="52" t="s">
        <v>217</v>
      </c>
      <c r="B81" s="51" t="s">
        <v>218</v>
      </c>
      <c r="C81" s="64" t="s">
        <v>210</v>
      </c>
      <c r="D81" s="64" t="s">
        <v>210</v>
      </c>
      <c r="E81" s="64" t="s">
        <v>210</v>
      </c>
      <c r="F81" s="64">
        <v>62</v>
      </c>
      <c r="G81" s="64">
        <v>63</v>
      </c>
      <c r="H81" s="64">
        <v>66</v>
      </c>
      <c r="I81" s="64">
        <v>58</v>
      </c>
      <c r="J81" s="64">
        <v>59</v>
      </c>
      <c r="K81" s="64">
        <v>79</v>
      </c>
      <c r="L81" s="64">
        <v>63</v>
      </c>
      <c r="M81" s="64">
        <v>64</v>
      </c>
      <c r="N81" s="64">
        <v>64</v>
      </c>
      <c r="O81" s="64">
        <v>61</v>
      </c>
      <c r="P81" s="64" t="s">
        <v>210</v>
      </c>
      <c r="Q81" s="64" t="s">
        <v>210</v>
      </c>
      <c r="R81" s="64" t="s">
        <v>210</v>
      </c>
      <c r="S81" s="68" t="s">
        <v>210</v>
      </c>
      <c r="T81" s="52"/>
      <c r="U81" s="52"/>
      <c r="V81" s="52"/>
      <c r="W81" s="52"/>
      <c r="X81" s="52"/>
      <c r="Y81" s="52"/>
      <c r="Z81" s="52"/>
      <c r="AA81" s="52"/>
      <c r="AB81" s="52"/>
      <c r="AC81" s="52"/>
      <c r="AD81" s="52"/>
      <c r="AE81" s="52"/>
      <c r="AF81" s="52"/>
      <c r="AG81" s="52"/>
      <c r="AH81" s="52"/>
      <c r="AI81" s="52"/>
      <c r="AJ81" s="52"/>
      <c r="AK81" s="52"/>
      <c r="AL81" s="51"/>
      <c r="AM81" s="51"/>
      <c r="AN81" s="51"/>
      <c r="AO81" s="51"/>
      <c r="AP81" s="51"/>
      <c r="AQ81" s="51"/>
      <c r="AR81" s="51"/>
      <c r="AS81" s="51"/>
      <c r="AT81" s="51"/>
      <c r="AU81" s="51"/>
      <c r="AV81" s="51"/>
      <c r="AW81" s="51"/>
      <c r="AX81" s="51"/>
      <c r="AY81" s="51"/>
      <c r="AZ81" s="51"/>
      <c r="BA81" s="51"/>
      <c r="BB81" s="51"/>
      <c r="BC81" s="51"/>
      <c r="BD81" s="51"/>
    </row>
    <row r="82" spans="1:56" x14ac:dyDescent="0.25">
      <c r="A82" s="52" t="s">
        <v>219</v>
      </c>
      <c r="B82" s="51" t="s">
        <v>220</v>
      </c>
      <c r="C82" s="64" t="s">
        <v>210</v>
      </c>
      <c r="D82" s="64" t="s">
        <v>210</v>
      </c>
      <c r="E82" s="64" t="s">
        <v>210</v>
      </c>
      <c r="F82" s="64">
        <v>77</v>
      </c>
      <c r="G82" s="64">
        <v>76</v>
      </c>
      <c r="H82" s="64">
        <v>77</v>
      </c>
      <c r="I82" s="64">
        <v>73</v>
      </c>
      <c r="J82" s="64">
        <v>74</v>
      </c>
      <c r="K82" s="64">
        <v>95</v>
      </c>
      <c r="L82" s="64">
        <v>76</v>
      </c>
      <c r="M82" s="64">
        <v>74</v>
      </c>
      <c r="N82" s="64">
        <v>76</v>
      </c>
      <c r="O82" s="64">
        <v>78</v>
      </c>
      <c r="P82" s="64" t="s">
        <v>210</v>
      </c>
      <c r="Q82" s="64" t="s">
        <v>210</v>
      </c>
      <c r="R82" s="64" t="s">
        <v>210</v>
      </c>
      <c r="S82" s="68" t="s">
        <v>210</v>
      </c>
      <c r="T82" s="52"/>
      <c r="U82" s="52"/>
      <c r="V82" s="52"/>
      <c r="W82" s="52"/>
      <c r="X82" s="52"/>
      <c r="Y82" s="52"/>
      <c r="Z82" s="52"/>
      <c r="AA82" s="52"/>
      <c r="AB82" s="52"/>
      <c r="AC82" s="52"/>
      <c r="AD82" s="52"/>
      <c r="AE82" s="52"/>
      <c r="AF82" s="52"/>
      <c r="AG82" s="52"/>
      <c r="AH82" s="52"/>
      <c r="AI82" s="52"/>
      <c r="AJ82" s="52"/>
      <c r="AK82" s="52"/>
      <c r="AL82" s="51"/>
      <c r="AM82" s="51"/>
      <c r="AN82" s="51"/>
      <c r="AO82" s="51"/>
      <c r="AP82" s="51"/>
      <c r="AQ82" s="51"/>
      <c r="AR82" s="51"/>
      <c r="AS82" s="51"/>
      <c r="AT82" s="51"/>
      <c r="AU82" s="51"/>
      <c r="AV82" s="51"/>
      <c r="AW82" s="51"/>
      <c r="AX82" s="51"/>
      <c r="AY82" s="51"/>
      <c r="AZ82" s="51"/>
      <c r="BA82" s="51"/>
      <c r="BB82" s="51"/>
      <c r="BC82" s="51"/>
      <c r="BD82" s="51"/>
    </row>
    <row r="83" spans="1:56" x14ac:dyDescent="0.25">
      <c r="A83" s="52" t="s">
        <v>221</v>
      </c>
      <c r="B83" s="51" t="s">
        <v>222</v>
      </c>
      <c r="C83" s="64" t="s">
        <v>210</v>
      </c>
      <c r="D83" s="64" t="s">
        <v>210</v>
      </c>
      <c r="E83" s="64" t="s">
        <v>210</v>
      </c>
      <c r="F83" s="64">
        <v>7</v>
      </c>
      <c r="G83" s="64">
        <v>10</v>
      </c>
      <c r="H83" s="64">
        <v>9</v>
      </c>
      <c r="I83" s="64">
        <v>9</v>
      </c>
      <c r="J83" s="64">
        <v>9</v>
      </c>
      <c r="K83" s="64">
        <v>9</v>
      </c>
      <c r="L83" s="64">
        <v>12</v>
      </c>
      <c r="M83" s="64">
        <v>16</v>
      </c>
      <c r="N83" s="64">
        <v>14</v>
      </c>
      <c r="O83" s="64">
        <v>19</v>
      </c>
      <c r="P83" s="64" t="s">
        <v>210</v>
      </c>
      <c r="Q83" s="64" t="s">
        <v>210</v>
      </c>
      <c r="R83" s="64" t="s">
        <v>210</v>
      </c>
      <c r="S83" s="68" t="s">
        <v>210</v>
      </c>
      <c r="T83" s="52"/>
      <c r="U83" s="52"/>
      <c r="V83" s="52"/>
      <c r="W83" s="52"/>
      <c r="X83" s="52"/>
      <c r="Y83" s="52"/>
      <c r="Z83" s="52"/>
      <c r="AA83" s="52"/>
      <c r="AB83" s="52"/>
      <c r="AC83" s="52"/>
      <c r="AD83" s="52"/>
      <c r="AE83" s="52"/>
      <c r="AF83" s="52"/>
      <c r="AG83" s="52"/>
      <c r="AH83" s="52"/>
      <c r="AI83" s="52"/>
      <c r="AJ83" s="52"/>
      <c r="AK83" s="52"/>
      <c r="AL83" s="51"/>
      <c r="AM83" s="51"/>
      <c r="AN83" s="51"/>
      <c r="AO83" s="51"/>
      <c r="AP83" s="51"/>
      <c r="AQ83" s="51"/>
      <c r="AR83" s="51"/>
      <c r="AS83" s="51"/>
      <c r="AT83" s="51"/>
      <c r="AU83" s="51"/>
      <c r="AV83" s="51"/>
      <c r="AW83" s="51"/>
      <c r="AX83" s="51"/>
      <c r="AY83" s="51"/>
      <c r="AZ83" s="51"/>
      <c r="BA83" s="51"/>
      <c r="BB83" s="51"/>
      <c r="BC83" s="51"/>
      <c r="BD83" s="51"/>
    </row>
    <row r="84" spans="1:56" x14ac:dyDescent="0.25">
      <c r="A84" s="52" t="s">
        <v>223</v>
      </c>
      <c r="B84" s="51" t="s">
        <v>224</v>
      </c>
      <c r="C84" s="64" t="s">
        <v>210</v>
      </c>
      <c r="D84" s="64" t="s">
        <v>210</v>
      </c>
      <c r="E84" s="64" t="s">
        <v>210</v>
      </c>
      <c r="F84" s="64">
        <v>102</v>
      </c>
      <c r="G84" s="64">
        <v>100</v>
      </c>
      <c r="H84" s="64">
        <v>100</v>
      </c>
      <c r="I84" s="64">
        <v>100</v>
      </c>
      <c r="J84" s="64">
        <v>100</v>
      </c>
      <c r="K84" s="64">
        <v>136</v>
      </c>
      <c r="L84" s="64">
        <v>104</v>
      </c>
      <c r="M84" s="64">
        <v>106</v>
      </c>
      <c r="N84" s="64">
        <v>105</v>
      </c>
      <c r="O84" s="64">
        <v>109</v>
      </c>
      <c r="P84" s="64" t="s">
        <v>210</v>
      </c>
      <c r="Q84" s="64" t="s">
        <v>210</v>
      </c>
      <c r="R84" s="64" t="s">
        <v>210</v>
      </c>
      <c r="S84" s="68" t="s">
        <v>210</v>
      </c>
      <c r="T84" s="52"/>
      <c r="U84" s="52"/>
      <c r="V84" s="52"/>
      <c r="W84" s="52"/>
      <c r="X84" s="52"/>
      <c r="Y84" s="52"/>
      <c r="Z84" s="52"/>
      <c r="AA84" s="52"/>
      <c r="AB84" s="52"/>
      <c r="AC84" s="52"/>
      <c r="AD84" s="52"/>
      <c r="AE84" s="52"/>
      <c r="AF84" s="52"/>
      <c r="AG84" s="52"/>
      <c r="AH84" s="52"/>
      <c r="AI84" s="52"/>
      <c r="AJ84" s="52"/>
      <c r="AK84" s="52"/>
      <c r="AL84" s="51"/>
      <c r="AM84" s="51"/>
      <c r="AN84" s="51"/>
      <c r="AO84" s="51"/>
      <c r="AP84" s="51"/>
      <c r="AQ84" s="51"/>
      <c r="AR84" s="51"/>
      <c r="AS84" s="51"/>
      <c r="AT84" s="51"/>
      <c r="AU84" s="51"/>
      <c r="AV84" s="51"/>
      <c r="AW84" s="51"/>
      <c r="AX84" s="51"/>
      <c r="AY84" s="51"/>
      <c r="AZ84" s="51"/>
      <c r="BA84" s="51"/>
      <c r="BB84" s="51"/>
      <c r="BC84" s="51"/>
      <c r="BD84" s="51"/>
    </row>
    <row r="85" spans="1:56" x14ac:dyDescent="0.25">
      <c r="A85" s="52" t="s">
        <v>225</v>
      </c>
      <c r="B85" s="51" t="s">
        <v>226</v>
      </c>
      <c r="C85" s="64" t="s">
        <v>210</v>
      </c>
      <c r="D85" s="64" t="s">
        <v>210</v>
      </c>
      <c r="E85" s="64" t="s">
        <v>210</v>
      </c>
      <c r="F85" s="64">
        <v>111</v>
      </c>
      <c r="G85" s="64">
        <v>111</v>
      </c>
      <c r="H85" s="64">
        <v>100</v>
      </c>
      <c r="I85" s="64">
        <v>106</v>
      </c>
      <c r="J85" s="64">
        <v>110</v>
      </c>
      <c r="K85" s="64">
        <v>146</v>
      </c>
      <c r="L85" s="64">
        <v>115</v>
      </c>
      <c r="M85" s="64">
        <v>125</v>
      </c>
      <c r="N85" s="64">
        <v>119</v>
      </c>
      <c r="O85" s="64">
        <v>120</v>
      </c>
      <c r="P85" s="64" t="s">
        <v>210</v>
      </c>
      <c r="Q85" s="64" t="s">
        <v>210</v>
      </c>
      <c r="R85" s="64" t="s">
        <v>210</v>
      </c>
      <c r="S85" s="68" t="s">
        <v>210</v>
      </c>
      <c r="T85" s="52"/>
      <c r="U85" s="52"/>
      <c r="V85" s="52"/>
      <c r="W85" s="52"/>
      <c r="X85" s="52"/>
      <c r="Y85" s="52"/>
      <c r="Z85" s="52"/>
      <c r="AA85" s="52"/>
      <c r="AB85" s="52"/>
      <c r="AC85" s="52"/>
      <c r="AD85" s="52"/>
      <c r="AE85" s="52"/>
      <c r="AF85" s="52"/>
      <c r="AG85" s="52"/>
      <c r="AH85" s="52"/>
      <c r="AI85" s="52"/>
      <c r="AJ85" s="52"/>
      <c r="AK85" s="52"/>
      <c r="AL85" s="51"/>
      <c r="AM85" s="51"/>
      <c r="AN85" s="52"/>
      <c r="AO85" s="52"/>
      <c r="AP85" s="52"/>
      <c r="AQ85" s="52"/>
      <c r="AR85" s="51"/>
      <c r="AS85" s="51"/>
      <c r="AT85" s="51"/>
      <c r="AU85" s="51"/>
      <c r="AV85" s="51"/>
      <c r="AW85" s="51"/>
      <c r="AX85" s="51"/>
      <c r="AY85" s="51"/>
      <c r="AZ85" s="51"/>
      <c r="BA85" s="51"/>
      <c r="BB85" s="51"/>
      <c r="BC85" s="51"/>
      <c r="BD85" s="51"/>
    </row>
    <row r="86" spans="1:56" s="1" customFormat="1" ht="30" x14ac:dyDescent="0.25">
      <c r="A86" s="52" t="s">
        <v>203</v>
      </c>
      <c r="B86" s="52" t="s">
        <v>255</v>
      </c>
      <c r="C86" s="52" t="s">
        <v>171</v>
      </c>
      <c r="D86" s="52" t="s">
        <v>172</v>
      </c>
      <c r="E86" s="52" t="s">
        <v>173</v>
      </c>
      <c r="F86" s="52" t="s">
        <v>174</v>
      </c>
      <c r="G86" s="52" t="s">
        <v>175</v>
      </c>
      <c r="H86" s="52" t="s">
        <v>176</v>
      </c>
      <c r="I86" s="52" t="s">
        <v>177</v>
      </c>
      <c r="J86" s="52" t="s">
        <v>178</v>
      </c>
      <c r="K86" s="52" t="s">
        <v>179</v>
      </c>
      <c r="L86" s="52" t="s">
        <v>180</v>
      </c>
      <c r="M86" s="52" t="s">
        <v>252</v>
      </c>
      <c r="N86" s="52" t="s">
        <v>256</v>
      </c>
      <c r="O86" s="52" t="s">
        <v>182</v>
      </c>
      <c r="P86" s="52" t="s">
        <v>257</v>
      </c>
      <c r="Q86" s="52" t="s">
        <v>258</v>
      </c>
      <c r="R86" s="52" t="s">
        <v>185</v>
      </c>
      <c r="S86" s="52" t="s">
        <v>186</v>
      </c>
      <c r="T86" s="52" t="s">
        <v>187</v>
      </c>
      <c r="U86" s="52" t="s">
        <v>191</v>
      </c>
      <c r="V86" s="52"/>
      <c r="W86" s="51"/>
      <c r="X86" s="52"/>
      <c r="Y86" s="52"/>
      <c r="Z86" s="52"/>
      <c r="AA86" s="52"/>
      <c r="AB86" s="52"/>
      <c r="AC86" s="52"/>
      <c r="AD86" s="52"/>
      <c r="AE86" s="52"/>
      <c r="AF86" s="52"/>
      <c r="AG86" s="52"/>
      <c r="AH86" s="52"/>
      <c r="AI86" s="52"/>
      <c r="AJ86" s="52"/>
      <c r="AK86" s="52"/>
      <c r="AL86" s="52"/>
      <c r="AM86" s="52"/>
      <c r="AN86" s="51"/>
      <c r="AO86" s="51"/>
      <c r="AP86" s="51"/>
      <c r="AQ86" s="51"/>
      <c r="AR86" s="52"/>
      <c r="AS86" s="52"/>
      <c r="AT86" s="52"/>
      <c r="AU86" s="52"/>
      <c r="AV86" s="52"/>
      <c r="AW86" s="52"/>
      <c r="AX86" s="52"/>
      <c r="AY86" s="52"/>
      <c r="AZ86" s="52"/>
      <c r="BA86" s="52"/>
      <c r="BB86" s="52"/>
      <c r="BC86" s="52"/>
      <c r="BD86" s="52"/>
    </row>
    <row r="87" spans="1:56" s="6" customFormat="1" x14ac:dyDescent="0.25">
      <c r="A87" s="17" t="s">
        <v>227</v>
      </c>
      <c r="B87" s="6" t="s">
        <v>228</v>
      </c>
      <c r="C87" s="17">
        <v>6303389</v>
      </c>
      <c r="D87" s="17">
        <v>6348640</v>
      </c>
      <c r="E87" s="17">
        <v>6253594</v>
      </c>
      <c r="F87" s="17">
        <v>6724915</v>
      </c>
      <c r="G87" s="17">
        <v>6480037</v>
      </c>
      <c r="H87" s="17">
        <v>7023917</v>
      </c>
      <c r="I87" s="17">
        <v>6671488</v>
      </c>
      <c r="J87" s="17">
        <v>6922119</v>
      </c>
      <c r="K87" s="17">
        <v>10758679</v>
      </c>
      <c r="L87" s="17">
        <v>11382448</v>
      </c>
      <c r="M87" s="17">
        <v>11013279</v>
      </c>
      <c r="N87" s="17">
        <v>18000000</v>
      </c>
      <c r="O87" s="17">
        <v>18029906</v>
      </c>
      <c r="P87" s="17">
        <v>26000000</v>
      </c>
      <c r="Q87" s="17">
        <v>26000000</v>
      </c>
      <c r="R87" s="17">
        <v>26000000</v>
      </c>
      <c r="S87" s="17">
        <v>26800000</v>
      </c>
      <c r="T87" s="18">
        <v>7150000</v>
      </c>
      <c r="U87" s="19"/>
      <c r="V87" s="19"/>
      <c r="W87" s="19"/>
      <c r="X87" s="19"/>
      <c r="Y87" s="19"/>
      <c r="Z87" s="19"/>
      <c r="AA87" s="19"/>
      <c r="AB87" s="19"/>
      <c r="AC87" s="19"/>
      <c r="AD87" s="19"/>
      <c r="AE87" s="19"/>
      <c r="AF87" s="19"/>
      <c r="AG87" s="19"/>
      <c r="AH87" s="19"/>
      <c r="AI87" s="19"/>
      <c r="AJ87" s="19"/>
      <c r="AK87" s="19"/>
    </row>
    <row r="88" spans="1:56" x14ac:dyDescent="0.25">
      <c r="A88" s="64" t="s">
        <v>208</v>
      </c>
      <c r="B88" s="51" t="s">
        <v>209</v>
      </c>
      <c r="C88" s="64" t="s">
        <v>210</v>
      </c>
      <c r="D88" s="64" t="s">
        <v>210</v>
      </c>
      <c r="E88" s="64" t="s">
        <v>210</v>
      </c>
      <c r="F88" s="64" t="s">
        <v>210</v>
      </c>
      <c r="G88" s="64" t="s">
        <v>210</v>
      </c>
      <c r="H88" s="64" t="s">
        <v>210</v>
      </c>
      <c r="I88" s="64" t="s">
        <v>210</v>
      </c>
      <c r="J88" s="64" t="s">
        <v>210</v>
      </c>
      <c r="K88" s="64" t="s">
        <v>210</v>
      </c>
      <c r="L88" s="64">
        <v>766411</v>
      </c>
      <c r="M88" s="64">
        <v>708361</v>
      </c>
      <c r="N88" s="64">
        <v>900000</v>
      </c>
      <c r="O88" s="64">
        <v>1244188</v>
      </c>
      <c r="P88" s="64" t="s">
        <v>210</v>
      </c>
      <c r="Q88" s="64" t="s">
        <v>210</v>
      </c>
      <c r="R88" s="64" t="s">
        <v>210</v>
      </c>
      <c r="S88" s="64" t="s">
        <v>210</v>
      </c>
      <c r="T88" s="68" t="s">
        <v>210</v>
      </c>
      <c r="U88" s="52"/>
      <c r="V88" s="52"/>
      <c r="W88" s="52"/>
      <c r="X88" s="52"/>
      <c r="Y88" s="52"/>
      <c r="Z88" s="52"/>
      <c r="AA88" s="52"/>
      <c r="AB88" s="52"/>
      <c r="AC88" s="52"/>
      <c r="AD88" s="52"/>
      <c r="AE88" s="52"/>
      <c r="AF88" s="52"/>
      <c r="AG88" s="52"/>
      <c r="AH88" s="52"/>
      <c r="AI88" s="52"/>
      <c r="AJ88" s="52"/>
      <c r="AK88" s="52"/>
      <c r="AL88" s="51"/>
      <c r="AM88" s="51"/>
      <c r="AN88" s="51"/>
      <c r="AO88" s="51"/>
      <c r="AP88" s="51"/>
      <c r="AQ88" s="51"/>
      <c r="AR88" s="51"/>
      <c r="AS88" s="51"/>
      <c r="AT88" s="51"/>
      <c r="AU88" s="51"/>
      <c r="AV88" s="51"/>
      <c r="AW88" s="51"/>
      <c r="AX88" s="51"/>
      <c r="AY88" s="51"/>
      <c r="AZ88" s="51"/>
      <c r="BA88" s="51"/>
      <c r="BB88" s="51"/>
      <c r="BC88" s="51"/>
      <c r="BD88" s="51"/>
    </row>
    <row r="89" spans="1:56" x14ac:dyDescent="0.25">
      <c r="A89" s="64" t="s">
        <v>211</v>
      </c>
      <c r="B89" s="51" t="s">
        <v>212</v>
      </c>
      <c r="C89" s="64" t="s">
        <v>210</v>
      </c>
      <c r="D89" s="64" t="s">
        <v>210</v>
      </c>
      <c r="E89" s="64" t="s">
        <v>210</v>
      </c>
      <c r="F89" s="64" t="s">
        <v>210</v>
      </c>
      <c r="G89" s="64" t="s">
        <v>210</v>
      </c>
      <c r="H89" s="64" t="s">
        <v>210</v>
      </c>
      <c r="I89" s="64" t="s">
        <v>210</v>
      </c>
      <c r="J89" s="64" t="s">
        <v>210</v>
      </c>
      <c r="K89" s="64" t="s">
        <v>210</v>
      </c>
      <c r="L89" s="64">
        <v>837990</v>
      </c>
      <c r="M89" s="64">
        <v>867585</v>
      </c>
      <c r="N89" s="64">
        <v>2500000</v>
      </c>
      <c r="O89" s="64">
        <v>1393491</v>
      </c>
      <c r="P89" s="64" t="s">
        <v>210</v>
      </c>
      <c r="Q89" s="64" t="s">
        <v>210</v>
      </c>
      <c r="R89" s="64" t="s">
        <v>210</v>
      </c>
      <c r="S89" s="64" t="s">
        <v>210</v>
      </c>
      <c r="T89" s="68" t="s">
        <v>210</v>
      </c>
      <c r="U89" s="52"/>
      <c r="V89" s="52"/>
      <c r="W89" s="52"/>
      <c r="X89" s="52"/>
      <c r="Y89" s="52"/>
      <c r="Z89" s="52"/>
      <c r="AA89" s="52"/>
      <c r="AB89" s="52"/>
      <c r="AC89" s="52"/>
      <c r="AD89" s="52"/>
      <c r="AE89" s="52"/>
      <c r="AF89" s="52"/>
      <c r="AG89" s="52"/>
      <c r="AH89" s="52"/>
      <c r="AI89" s="52"/>
      <c r="AJ89" s="52"/>
      <c r="AK89" s="52"/>
      <c r="AL89" s="51"/>
      <c r="AM89" s="51"/>
      <c r="AN89" s="51"/>
      <c r="AO89" s="51"/>
      <c r="AP89" s="51"/>
      <c r="AQ89" s="51"/>
      <c r="AR89" s="51"/>
      <c r="AS89" s="51"/>
      <c r="AT89" s="51"/>
      <c r="AU89" s="51"/>
      <c r="AV89" s="51"/>
      <c r="AW89" s="51"/>
      <c r="AX89" s="51"/>
      <c r="AY89" s="51"/>
      <c r="AZ89" s="51"/>
      <c r="BA89" s="51"/>
      <c r="BB89" s="51"/>
      <c r="BC89" s="51"/>
      <c r="BD89" s="51"/>
    </row>
    <row r="90" spans="1:56" x14ac:dyDescent="0.25">
      <c r="A90" s="64" t="s">
        <v>213</v>
      </c>
      <c r="B90" s="51" t="s">
        <v>214</v>
      </c>
      <c r="C90" s="64" t="s">
        <v>210</v>
      </c>
      <c r="D90" s="64" t="s">
        <v>210</v>
      </c>
      <c r="E90" s="64" t="s">
        <v>210</v>
      </c>
      <c r="F90" s="64" t="s">
        <v>210</v>
      </c>
      <c r="G90" s="64" t="s">
        <v>210</v>
      </c>
      <c r="H90" s="64" t="s">
        <v>210</v>
      </c>
      <c r="I90" s="64" t="s">
        <v>210</v>
      </c>
      <c r="J90" s="64" t="s">
        <v>210</v>
      </c>
      <c r="K90" s="64" t="s">
        <v>210</v>
      </c>
      <c r="L90" s="64">
        <v>808925</v>
      </c>
      <c r="M90" s="64">
        <v>791097</v>
      </c>
      <c r="N90" s="64">
        <v>2100000</v>
      </c>
      <c r="O90" s="64">
        <v>1567677</v>
      </c>
      <c r="P90" s="64" t="s">
        <v>210</v>
      </c>
      <c r="Q90" s="64" t="s">
        <v>210</v>
      </c>
      <c r="R90" s="64" t="s">
        <v>210</v>
      </c>
      <c r="S90" s="64" t="s">
        <v>210</v>
      </c>
      <c r="T90" s="68" t="s">
        <v>210</v>
      </c>
      <c r="U90" s="52"/>
      <c r="V90" s="52"/>
      <c r="W90" s="52"/>
      <c r="X90" s="52"/>
      <c r="Y90" s="52"/>
      <c r="Z90" s="52"/>
      <c r="AA90" s="52"/>
      <c r="AB90" s="52"/>
      <c r="AC90" s="52"/>
      <c r="AD90" s="52"/>
      <c r="AE90" s="52"/>
      <c r="AF90" s="52"/>
      <c r="AG90" s="52"/>
      <c r="AH90" s="52"/>
      <c r="AI90" s="52"/>
      <c r="AJ90" s="52"/>
      <c r="AK90" s="52"/>
      <c r="AL90" s="51"/>
      <c r="AM90" s="51"/>
      <c r="AN90" s="51"/>
      <c r="AO90" s="51"/>
      <c r="AP90" s="51"/>
      <c r="AQ90" s="51"/>
      <c r="AR90" s="51"/>
      <c r="AS90" s="51"/>
      <c r="AT90" s="51"/>
      <c r="AU90" s="51"/>
      <c r="AV90" s="51"/>
      <c r="AW90" s="51"/>
      <c r="AX90" s="51"/>
      <c r="AY90" s="51"/>
      <c r="AZ90" s="51"/>
      <c r="BA90" s="51"/>
      <c r="BB90" s="51"/>
      <c r="BC90" s="51"/>
      <c r="BD90" s="51"/>
    </row>
    <row r="91" spans="1:56" x14ac:dyDescent="0.25">
      <c r="A91" s="64" t="s">
        <v>215</v>
      </c>
      <c r="B91" s="51" t="s">
        <v>216</v>
      </c>
      <c r="C91" s="64" t="s">
        <v>210</v>
      </c>
      <c r="D91" s="64" t="s">
        <v>210</v>
      </c>
      <c r="E91" s="64" t="s">
        <v>210</v>
      </c>
      <c r="F91" s="64" t="s">
        <v>210</v>
      </c>
      <c r="G91" s="64" t="s">
        <v>210</v>
      </c>
      <c r="H91" s="64" t="s">
        <v>210</v>
      </c>
      <c r="I91" s="64" t="s">
        <v>210</v>
      </c>
      <c r="J91" s="64" t="s">
        <v>210</v>
      </c>
      <c r="K91" s="64" t="s">
        <v>210</v>
      </c>
      <c r="L91" s="64">
        <v>1774821</v>
      </c>
      <c r="M91" s="64">
        <v>1739961</v>
      </c>
      <c r="N91" s="64">
        <v>2100000</v>
      </c>
      <c r="O91" s="64">
        <v>1816515</v>
      </c>
      <c r="P91" s="64" t="s">
        <v>210</v>
      </c>
      <c r="Q91" s="64" t="s">
        <v>210</v>
      </c>
      <c r="R91" s="64" t="s">
        <v>210</v>
      </c>
      <c r="S91" s="64" t="s">
        <v>210</v>
      </c>
      <c r="T91" s="68" t="s">
        <v>210</v>
      </c>
      <c r="U91" s="52"/>
      <c r="V91" s="52"/>
      <c r="W91" s="52"/>
      <c r="X91" s="52"/>
      <c r="Y91" s="52"/>
      <c r="Z91" s="52"/>
      <c r="AA91" s="52"/>
      <c r="AB91" s="52"/>
      <c r="AC91" s="52"/>
      <c r="AD91" s="52"/>
      <c r="AE91" s="52"/>
      <c r="AF91" s="52"/>
      <c r="AG91" s="52"/>
      <c r="AH91" s="52"/>
      <c r="AI91" s="52"/>
      <c r="AJ91" s="52"/>
      <c r="AK91" s="52"/>
      <c r="AL91" s="51"/>
      <c r="AM91" s="51"/>
      <c r="AN91" s="51"/>
      <c r="AO91" s="51"/>
      <c r="AP91" s="51"/>
      <c r="AQ91" s="51"/>
      <c r="AR91" s="51"/>
      <c r="AS91" s="51"/>
      <c r="AT91" s="51"/>
      <c r="AU91" s="51"/>
      <c r="AV91" s="51"/>
      <c r="AW91" s="51"/>
      <c r="AX91" s="51"/>
      <c r="AY91" s="51"/>
      <c r="AZ91" s="51"/>
      <c r="BA91" s="51"/>
      <c r="BB91" s="51"/>
      <c r="BC91" s="51"/>
      <c r="BD91" s="51"/>
    </row>
    <row r="92" spans="1:56" x14ac:dyDescent="0.25">
      <c r="A92" s="64" t="s">
        <v>217</v>
      </c>
      <c r="B92" s="51" t="s">
        <v>218</v>
      </c>
      <c r="C92" s="64" t="s">
        <v>210</v>
      </c>
      <c r="D92" s="64" t="s">
        <v>210</v>
      </c>
      <c r="E92" s="64" t="s">
        <v>210</v>
      </c>
      <c r="F92" s="64" t="s">
        <v>210</v>
      </c>
      <c r="G92" s="64" t="s">
        <v>210</v>
      </c>
      <c r="H92" s="64" t="s">
        <v>210</v>
      </c>
      <c r="I92" s="64" t="s">
        <v>210</v>
      </c>
      <c r="J92" s="64" t="s">
        <v>210</v>
      </c>
      <c r="K92" s="64" t="s">
        <v>210</v>
      </c>
      <c r="L92" s="64">
        <v>554707</v>
      </c>
      <c r="M92" s="64">
        <v>79406</v>
      </c>
      <c r="N92" s="64">
        <v>1000000</v>
      </c>
      <c r="O92" s="64">
        <v>2388841</v>
      </c>
      <c r="P92" s="64" t="s">
        <v>210</v>
      </c>
      <c r="Q92" s="64" t="s">
        <v>210</v>
      </c>
      <c r="R92" s="64" t="s">
        <v>210</v>
      </c>
      <c r="S92" s="64" t="s">
        <v>210</v>
      </c>
      <c r="T92" s="68" t="s">
        <v>210</v>
      </c>
      <c r="U92" s="52"/>
      <c r="V92" s="52"/>
      <c r="W92" s="52"/>
      <c r="X92" s="52"/>
      <c r="Y92" s="52"/>
      <c r="Z92" s="52"/>
      <c r="AA92" s="52"/>
      <c r="AB92" s="52"/>
      <c r="AC92" s="52"/>
      <c r="AD92" s="52"/>
      <c r="AE92" s="52"/>
      <c r="AF92" s="52"/>
      <c r="AG92" s="52"/>
      <c r="AH92" s="52"/>
      <c r="AI92" s="52"/>
      <c r="AJ92" s="52"/>
      <c r="AK92" s="52"/>
      <c r="AL92" s="51"/>
      <c r="AM92" s="51"/>
      <c r="AN92" s="51"/>
      <c r="AO92" s="51"/>
      <c r="AP92" s="51"/>
      <c r="AQ92" s="51"/>
      <c r="AR92" s="51"/>
      <c r="AS92" s="51"/>
      <c r="AT92" s="51"/>
      <c r="AU92" s="51"/>
      <c r="AV92" s="51"/>
      <c r="AW92" s="51"/>
      <c r="AX92" s="51"/>
      <c r="AY92" s="51"/>
      <c r="AZ92" s="51"/>
      <c r="BA92" s="51"/>
      <c r="BB92" s="51"/>
      <c r="BC92" s="51"/>
      <c r="BD92" s="51"/>
    </row>
    <row r="93" spans="1:56" x14ac:dyDescent="0.25">
      <c r="A93" s="64" t="s">
        <v>219</v>
      </c>
      <c r="B93" s="51" t="s">
        <v>220</v>
      </c>
      <c r="C93" s="64" t="s">
        <v>210</v>
      </c>
      <c r="D93" s="64" t="s">
        <v>210</v>
      </c>
      <c r="E93" s="64" t="s">
        <v>210</v>
      </c>
      <c r="F93" s="64" t="s">
        <v>210</v>
      </c>
      <c r="G93" s="64" t="s">
        <v>210</v>
      </c>
      <c r="H93" s="64" t="s">
        <v>210</v>
      </c>
      <c r="I93" s="64" t="s">
        <v>210</v>
      </c>
      <c r="J93" s="64" t="s">
        <v>210</v>
      </c>
      <c r="K93" s="64" t="s">
        <v>210</v>
      </c>
      <c r="L93" s="64">
        <v>1081685</v>
      </c>
      <c r="M93" s="64">
        <v>1038772</v>
      </c>
      <c r="N93" s="64">
        <v>1700000</v>
      </c>
      <c r="O93" s="64">
        <v>2538144</v>
      </c>
      <c r="P93" s="64" t="s">
        <v>210</v>
      </c>
      <c r="Q93" s="64" t="s">
        <v>210</v>
      </c>
      <c r="R93" s="64" t="s">
        <v>210</v>
      </c>
      <c r="S93" s="64" t="s">
        <v>210</v>
      </c>
      <c r="T93" s="68" t="s">
        <v>210</v>
      </c>
      <c r="U93" s="52"/>
      <c r="V93" s="52"/>
      <c r="W93" s="52"/>
      <c r="X93" s="52"/>
      <c r="Y93" s="52"/>
      <c r="Z93" s="52"/>
      <c r="AA93" s="52"/>
      <c r="AB93" s="52"/>
      <c r="AC93" s="52"/>
      <c r="AD93" s="52"/>
      <c r="AE93" s="52"/>
      <c r="AF93" s="52"/>
      <c r="AG93" s="52"/>
      <c r="AH93" s="52"/>
      <c r="AI93" s="52"/>
      <c r="AJ93" s="52"/>
      <c r="AK93" s="52"/>
      <c r="AL93" s="51"/>
      <c r="AM93" s="51"/>
      <c r="AN93" s="51"/>
      <c r="AO93" s="51"/>
      <c r="AP93" s="51"/>
      <c r="AQ93" s="51"/>
      <c r="AR93" s="51"/>
      <c r="AS93" s="51"/>
      <c r="AT93" s="51"/>
      <c r="AU93" s="51"/>
      <c r="AV93" s="51"/>
      <c r="AW93" s="51"/>
      <c r="AX93" s="51"/>
      <c r="AY93" s="51"/>
      <c r="AZ93" s="51"/>
      <c r="BA93" s="51"/>
      <c r="BB93" s="51"/>
      <c r="BC93" s="51"/>
      <c r="BD93" s="51"/>
    </row>
    <row r="94" spans="1:56" x14ac:dyDescent="0.25">
      <c r="A94" s="64" t="s">
        <v>221</v>
      </c>
      <c r="B94" s="51" t="s">
        <v>222</v>
      </c>
      <c r="C94" s="64" t="s">
        <v>210</v>
      </c>
      <c r="D94" s="64" t="s">
        <v>210</v>
      </c>
      <c r="E94" s="64" t="s">
        <v>210</v>
      </c>
      <c r="F94" s="64" t="s">
        <v>210</v>
      </c>
      <c r="G94" s="64" t="s">
        <v>210</v>
      </c>
      <c r="H94" s="64" t="s">
        <v>210</v>
      </c>
      <c r="I94" s="64" t="s">
        <v>210</v>
      </c>
      <c r="J94" s="64" t="s">
        <v>210</v>
      </c>
      <c r="K94" s="64" t="s">
        <v>210</v>
      </c>
      <c r="L94" s="64">
        <v>2109</v>
      </c>
      <c r="M94" s="64">
        <v>76724</v>
      </c>
      <c r="N94" s="64">
        <v>200000</v>
      </c>
      <c r="O94" s="64">
        <v>398140</v>
      </c>
      <c r="P94" s="64" t="s">
        <v>210</v>
      </c>
      <c r="Q94" s="64" t="s">
        <v>210</v>
      </c>
      <c r="R94" s="64" t="s">
        <v>210</v>
      </c>
      <c r="S94" s="64" t="s">
        <v>210</v>
      </c>
      <c r="T94" s="68" t="s">
        <v>210</v>
      </c>
      <c r="U94" s="52"/>
      <c r="V94" s="52"/>
      <c r="W94" s="52"/>
      <c r="X94" s="52"/>
      <c r="Y94" s="52"/>
      <c r="Z94" s="52"/>
      <c r="AA94" s="52"/>
      <c r="AB94" s="52"/>
      <c r="AC94" s="52"/>
      <c r="AD94" s="52"/>
      <c r="AE94" s="52"/>
      <c r="AF94" s="52"/>
      <c r="AG94" s="52"/>
      <c r="AH94" s="52"/>
      <c r="AI94" s="52"/>
      <c r="AJ94" s="52"/>
      <c r="AK94" s="52"/>
      <c r="AL94" s="51"/>
      <c r="AM94" s="51"/>
      <c r="AN94" s="51"/>
      <c r="AO94" s="51"/>
      <c r="AP94" s="51"/>
      <c r="AQ94" s="51"/>
      <c r="AR94" s="51"/>
      <c r="AS94" s="51"/>
      <c r="AT94" s="51"/>
      <c r="AU94" s="51"/>
      <c r="AV94" s="51"/>
      <c r="AW94" s="51"/>
      <c r="AX94" s="51"/>
      <c r="AY94" s="51"/>
      <c r="AZ94" s="51"/>
      <c r="BA94" s="51"/>
      <c r="BB94" s="51"/>
      <c r="BC94" s="51"/>
      <c r="BD94" s="51"/>
    </row>
    <row r="95" spans="1:56" x14ac:dyDescent="0.25">
      <c r="A95" s="64" t="s">
        <v>223</v>
      </c>
      <c r="B95" s="51" t="s">
        <v>224</v>
      </c>
      <c r="C95" s="64" t="s">
        <v>210</v>
      </c>
      <c r="D95" s="64" t="s">
        <v>210</v>
      </c>
      <c r="E95" s="64" t="s">
        <v>210</v>
      </c>
      <c r="F95" s="64" t="s">
        <v>210</v>
      </c>
      <c r="G95" s="64" t="s">
        <v>210</v>
      </c>
      <c r="H95" s="64" t="s">
        <v>210</v>
      </c>
      <c r="I95" s="64" t="s">
        <v>210</v>
      </c>
      <c r="J95" s="64" t="s">
        <v>210</v>
      </c>
      <c r="K95" s="64" t="s">
        <v>210</v>
      </c>
      <c r="L95" s="64">
        <v>3115122</v>
      </c>
      <c r="M95" s="64">
        <v>3107081</v>
      </c>
      <c r="N95" s="64">
        <v>4700000</v>
      </c>
      <c r="O95" s="64">
        <v>3807216</v>
      </c>
      <c r="P95" s="64" t="s">
        <v>210</v>
      </c>
      <c r="Q95" s="64" t="s">
        <v>210</v>
      </c>
      <c r="R95" s="64" t="s">
        <v>210</v>
      </c>
      <c r="S95" s="64" t="s">
        <v>210</v>
      </c>
      <c r="T95" s="68" t="s">
        <v>210</v>
      </c>
      <c r="U95" s="52"/>
      <c r="V95" s="52"/>
      <c r="W95" s="52"/>
      <c r="X95" s="52"/>
      <c r="Y95" s="52"/>
      <c r="Z95" s="52"/>
      <c r="AA95" s="52"/>
      <c r="AB95" s="52"/>
      <c r="AC95" s="52"/>
      <c r="AD95" s="52"/>
      <c r="AE95" s="52"/>
      <c r="AF95" s="52"/>
      <c r="AG95" s="52"/>
      <c r="AH95" s="52"/>
      <c r="AI95" s="52"/>
      <c r="AJ95" s="52"/>
      <c r="AK95" s="52"/>
      <c r="AL95" s="51"/>
      <c r="AM95" s="51"/>
      <c r="AN95" s="51"/>
      <c r="AO95" s="51"/>
      <c r="AP95" s="51"/>
      <c r="AQ95" s="51"/>
      <c r="AR95" s="51"/>
      <c r="AS95" s="51"/>
      <c r="AT95" s="51"/>
      <c r="AU95" s="51"/>
      <c r="AV95" s="51"/>
      <c r="AW95" s="51"/>
      <c r="AX95" s="51"/>
      <c r="AY95" s="51"/>
      <c r="AZ95" s="51"/>
      <c r="BA95" s="51"/>
      <c r="BB95" s="51"/>
      <c r="BC95" s="51"/>
      <c r="BD95" s="51"/>
    </row>
    <row r="96" spans="1:56" x14ac:dyDescent="0.25">
      <c r="A96" s="64" t="s">
        <v>225</v>
      </c>
      <c r="B96" s="51" t="s">
        <v>226</v>
      </c>
      <c r="C96" s="64" t="s">
        <v>210</v>
      </c>
      <c r="D96" s="64" t="s">
        <v>210</v>
      </c>
      <c r="E96" s="64" t="s">
        <v>210</v>
      </c>
      <c r="F96" s="64" t="s">
        <v>210</v>
      </c>
      <c r="G96" s="64" t="s">
        <v>210</v>
      </c>
      <c r="H96" s="64" t="s">
        <v>210</v>
      </c>
      <c r="I96" s="64" t="s">
        <v>210</v>
      </c>
      <c r="J96" s="64" t="s">
        <v>210</v>
      </c>
      <c r="K96" s="64" t="s">
        <v>210</v>
      </c>
      <c r="L96" s="64">
        <v>2440678</v>
      </c>
      <c r="M96" s="64">
        <v>2604292</v>
      </c>
      <c r="N96" s="64">
        <v>2800000</v>
      </c>
      <c r="O96" s="64">
        <v>4255123</v>
      </c>
      <c r="P96" s="64" t="s">
        <v>210</v>
      </c>
      <c r="Q96" s="64" t="s">
        <v>210</v>
      </c>
      <c r="R96" s="64" t="s">
        <v>210</v>
      </c>
      <c r="S96" s="64" t="s">
        <v>210</v>
      </c>
      <c r="T96" s="68" t="s">
        <v>210</v>
      </c>
      <c r="U96" s="52"/>
      <c r="V96" s="52"/>
      <c r="W96" s="52"/>
      <c r="X96" s="52"/>
      <c r="Y96" s="52"/>
      <c r="Z96" s="52"/>
      <c r="AA96" s="52"/>
      <c r="AB96" s="52"/>
      <c r="AC96" s="52"/>
      <c r="AD96" s="52"/>
      <c r="AE96" s="52"/>
      <c r="AF96" s="52"/>
      <c r="AG96" s="52"/>
      <c r="AH96" s="52"/>
      <c r="AI96" s="52"/>
      <c r="AJ96" s="52"/>
      <c r="AK96" s="52"/>
      <c r="AL96" s="51"/>
      <c r="AM96" s="51"/>
      <c r="AN96" s="51"/>
      <c r="AO96" s="51"/>
      <c r="AP96" s="51"/>
      <c r="AQ96" s="51"/>
      <c r="AR96" s="51"/>
      <c r="AS96" s="51"/>
      <c r="AT96" s="51"/>
      <c r="AU96" s="51"/>
      <c r="AV96" s="51"/>
      <c r="AW96" s="51"/>
      <c r="AX96" s="51"/>
      <c r="AY96" s="51"/>
      <c r="AZ96" s="51"/>
      <c r="BA96" s="51"/>
      <c r="BB96" s="51"/>
      <c r="BC96" s="51"/>
      <c r="BD96" s="51"/>
    </row>
    <row r="97" spans="1:56" s="26" customFormat="1" ht="12" x14ac:dyDescent="0.25">
      <c r="B97" s="26" t="s">
        <v>259</v>
      </c>
      <c r="C97" s="70"/>
      <c r="D97" s="70"/>
      <c r="E97" s="70"/>
      <c r="F97" s="70"/>
      <c r="G97" s="70"/>
      <c r="H97" s="70"/>
      <c r="I97" s="70"/>
      <c r="J97" s="70"/>
      <c r="K97" s="70"/>
      <c r="L97" s="70"/>
      <c r="M97" s="70"/>
      <c r="N97" s="70"/>
      <c r="O97" s="70"/>
      <c r="P97" s="70"/>
      <c r="Q97" s="70"/>
      <c r="R97" s="70"/>
      <c r="S97" s="70"/>
    </row>
    <row r="98" spans="1:56" s="26" customFormat="1" ht="15" customHeight="1" x14ac:dyDescent="0.25">
      <c r="B98" s="26" t="s">
        <v>260</v>
      </c>
    </row>
    <row r="99" spans="1:56" s="26" customFormat="1" ht="12" x14ac:dyDescent="0.25">
      <c r="B99" s="26" t="s">
        <v>261</v>
      </c>
    </row>
    <row r="100" spans="1:56" s="26" customFormat="1" ht="12" x14ac:dyDescent="0.25">
      <c r="B100" s="26" t="s">
        <v>262</v>
      </c>
    </row>
    <row r="101" spans="1:56" s="26" customFormat="1" ht="12" x14ac:dyDescent="0.25">
      <c r="B101" s="26" t="s">
        <v>263</v>
      </c>
    </row>
    <row r="102" spans="1:56" x14ac:dyDescent="0.25">
      <c r="A102" s="51"/>
      <c r="B102" s="52"/>
      <c r="C102" s="52"/>
      <c r="D102" s="52"/>
      <c r="E102" s="52"/>
      <c r="F102" s="52"/>
      <c r="G102" s="52"/>
      <c r="H102" s="52"/>
      <c r="I102" s="52"/>
      <c r="J102" s="52"/>
      <c r="K102" s="52"/>
      <c r="L102" s="52"/>
      <c r="M102" s="52"/>
      <c r="N102" s="52"/>
      <c r="O102" s="52"/>
      <c r="P102" s="52"/>
      <c r="Q102" s="52"/>
      <c r="R102" s="52"/>
      <c r="S102" s="52"/>
      <c r="T102" s="52"/>
      <c r="U102" s="52"/>
      <c r="V102" s="52"/>
      <c r="W102" s="52"/>
      <c r="X102" s="52"/>
      <c r="Y102" s="52"/>
      <c r="Z102" s="52"/>
      <c r="AA102" s="52"/>
      <c r="AB102" s="52"/>
      <c r="AC102" s="52"/>
      <c r="AD102" s="52"/>
      <c r="AE102" s="52"/>
      <c r="AF102" s="52"/>
      <c r="AG102" s="52"/>
      <c r="AH102" s="52"/>
      <c r="AI102" s="51"/>
      <c r="AJ102" s="51"/>
      <c r="AK102" s="51"/>
      <c r="AL102" s="51"/>
      <c r="AM102" s="51"/>
      <c r="AN102" s="51"/>
      <c r="AO102" s="51"/>
      <c r="AP102" s="51"/>
      <c r="AQ102" s="51"/>
      <c r="AR102" s="51"/>
      <c r="AS102" s="51"/>
      <c r="AT102" s="51"/>
      <c r="AU102" s="51"/>
      <c r="AV102" s="51"/>
      <c r="AW102" s="51"/>
      <c r="AX102" s="51"/>
      <c r="AY102" s="51"/>
      <c r="AZ102" s="51"/>
      <c r="BA102" s="51"/>
      <c r="BB102" s="51"/>
      <c r="BC102" s="51"/>
    </row>
    <row r="103" spans="1:56" s="25" customFormat="1" ht="18.75" x14ac:dyDescent="0.3">
      <c r="A103" s="63"/>
      <c r="B103" s="63" t="s">
        <v>264</v>
      </c>
      <c r="C103" s="71"/>
      <c r="D103" s="71"/>
      <c r="E103" s="71"/>
      <c r="F103" s="71"/>
      <c r="G103" s="71"/>
      <c r="H103" s="71"/>
      <c r="I103" s="71"/>
      <c r="J103" s="71"/>
      <c r="K103" s="71"/>
      <c r="L103" s="71"/>
      <c r="M103" s="71"/>
      <c r="N103" s="71"/>
      <c r="O103" s="71"/>
      <c r="P103" s="71"/>
      <c r="Q103" s="71"/>
      <c r="R103" s="71"/>
      <c r="S103" s="71"/>
      <c r="T103" s="71"/>
      <c r="U103" s="71"/>
      <c r="V103" s="71"/>
      <c r="W103" s="71"/>
      <c r="X103" s="71"/>
      <c r="Y103" s="71"/>
      <c r="Z103" s="71"/>
      <c r="AA103" s="71"/>
      <c r="AB103" s="71"/>
      <c r="AC103" s="71"/>
      <c r="AD103" s="71"/>
      <c r="AE103" s="71"/>
      <c r="AF103" s="71"/>
      <c r="AG103" s="71"/>
      <c r="AH103" s="71"/>
      <c r="AI103" s="63"/>
      <c r="AJ103" s="63"/>
      <c r="AK103" s="63"/>
      <c r="AL103" s="63"/>
      <c r="AM103" s="71"/>
      <c r="AN103" s="71"/>
      <c r="AO103" s="71"/>
      <c r="AP103" s="71"/>
      <c r="AQ103" s="63"/>
      <c r="AR103" s="63"/>
      <c r="AS103" s="63"/>
      <c r="AT103" s="63"/>
      <c r="AU103" s="63"/>
      <c r="AV103" s="63"/>
      <c r="AW103" s="63"/>
      <c r="AX103" s="63"/>
      <c r="AY103" s="63"/>
      <c r="AZ103" s="63"/>
      <c r="BA103" s="63"/>
      <c r="BB103" s="63"/>
      <c r="BC103" s="63"/>
    </row>
    <row r="104" spans="1:56" s="1" customFormat="1" ht="75" x14ac:dyDescent="0.25">
      <c r="A104" s="52" t="s">
        <v>203</v>
      </c>
      <c r="B104" s="52" t="s">
        <v>265</v>
      </c>
      <c r="C104" s="52" t="s">
        <v>103</v>
      </c>
      <c r="D104" s="52" t="s">
        <v>104</v>
      </c>
      <c r="E104" s="52" t="s">
        <v>105</v>
      </c>
      <c r="F104" s="52" t="s">
        <v>106</v>
      </c>
      <c r="G104" s="52" t="s">
        <v>107</v>
      </c>
      <c r="H104" s="52" t="s">
        <v>108</v>
      </c>
      <c r="I104" s="52" t="s">
        <v>109</v>
      </c>
      <c r="J104" s="52" t="s">
        <v>110</v>
      </c>
      <c r="K104" s="52" t="s">
        <v>266</v>
      </c>
      <c r="L104" s="52" t="s">
        <v>112</v>
      </c>
      <c r="M104" s="52" t="s">
        <v>113</v>
      </c>
      <c r="N104" s="52" t="s">
        <v>234</v>
      </c>
      <c r="O104" s="52" t="s">
        <v>267</v>
      </c>
      <c r="P104" s="52" t="s">
        <v>268</v>
      </c>
      <c r="Q104" s="52" t="s">
        <v>191</v>
      </c>
      <c r="R104" s="52"/>
      <c r="S104" s="51"/>
      <c r="T104" s="52"/>
      <c r="U104" s="52"/>
      <c r="V104" s="52"/>
      <c r="W104" s="52"/>
      <c r="X104" s="52"/>
      <c r="Y104" s="52"/>
      <c r="Z104" s="52"/>
      <c r="AA104" s="52"/>
      <c r="AB104" s="52"/>
      <c r="AC104" s="52"/>
      <c r="AD104" s="52"/>
      <c r="AE104" s="52"/>
      <c r="AF104" s="52"/>
      <c r="AG104" s="52"/>
      <c r="AH104" s="52"/>
      <c r="AI104" s="52"/>
      <c r="AJ104" s="52"/>
      <c r="AK104" s="52"/>
      <c r="AL104" s="52"/>
      <c r="AM104" s="52"/>
      <c r="AN104" s="51"/>
      <c r="AO104" s="51"/>
      <c r="AP104" s="51"/>
      <c r="AQ104" s="51"/>
      <c r="AR104" s="52"/>
      <c r="AS104" s="52"/>
      <c r="AT104" s="52"/>
      <c r="AU104" s="52"/>
      <c r="AV104" s="52"/>
      <c r="AW104" s="52"/>
      <c r="AX104" s="52"/>
      <c r="AY104" s="52"/>
      <c r="AZ104" s="52"/>
      <c r="BA104" s="52"/>
      <c r="BB104" s="52"/>
      <c r="BC104" s="52"/>
      <c r="BD104" s="52"/>
    </row>
    <row r="105" spans="1:56" ht="20.25" customHeight="1" x14ac:dyDescent="0.25">
      <c r="A105" s="51" t="s">
        <v>227</v>
      </c>
      <c r="B105" s="52" t="s">
        <v>265</v>
      </c>
      <c r="C105" s="64">
        <v>1700000</v>
      </c>
      <c r="D105" s="64">
        <v>1840000</v>
      </c>
      <c r="E105" s="64">
        <v>1898012</v>
      </c>
      <c r="F105" s="64">
        <v>1711000</v>
      </c>
      <c r="G105" s="64">
        <v>1879860</v>
      </c>
      <c r="H105" s="64">
        <v>1973518</v>
      </c>
      <c r="I105" s="64">
        <v>1934647</v>
      </c>
      <c r="J105" s="64">
        <v>1949525</v>
      </c>
      <c r="K105" s="64" t="s">
        <v>247</v>
      </c>
      <c r="L105" s="64">
        <v>1170380</v>
      </c>
      <c r="M105" s="64">
        <v>1749072</v>
      </c>
      <c r="N105" s="68" t="s">
        <v>269</v>
      </c>
      <c r="O105" s="225">
        <f>(Churches_Conservation_Trust_visits[2019/20]-Churches_Conservation_Trust_visits[2009/10])/Churches_Conservation_Trust_visits[2009/10]</f>
        <v>2.8865882352941175E-2</v>
      </c>
      <c r="P105" s="225">
        <f>(Churches_Conservation_Trust_visits[2019/20]-Churches_Conservation_Trust_visits[2018/19])/Churches_Conservation_Trust_visits[2018/19]</f>
        <v>0.49444795707377093</v>
      </c>
      <c r="Q105" s="52"/>
      <c r="R105" s="52"/>
      <c r="S105" s="52"/>
      <c r="T105" s="52"/>
      <c r="U105" s="52"/>
      <c r="V105" s="52"/>
      <c r="W105" s="52"/>
      <c r="X105" s="52"/>
      <c r="Y105" s="52"/>
      <c r="Z105" s="52"/>
      <c r="AA105" s="52"/>
      <c r="AB105" s="52"/>
      <c r="AC105" s="52"/>
      <c r="AD105" s="52"/>
      <c r="AE105" s="52"/>
      <c r="AF105" s="52"/>
      <c r="AG105" s="52"/>
      <c r="AH105" s="52"/>
      <c r="AI105" s="52"/>
      <c r="AJ105" s="52"/>
      <c r="AK105" s="52"/>
      <c r="AL105" s="51"/>
      <c r="AM105" s="51"/>
      <c r="AN105" s="51"/>
      <c r="AO105" s="51"/>
      <c r="AP105" s="51"/>
      <c r="AQ105" s="51"/>
      <c r="AR105" s="51"/>
      <c r="AS105" s="51"/>
      <c r="AT105" s="51"/>
      <c r="AU105" s="51"/>
      <c r="AV105" s="51"/>
      <c r="AW105" s="51"/>
      <c r="AX105" s="51"/>
      <c r="AY105" s="51"/>
      <c r="AZ105" s="51"/>
      <c r="BA105" s="51"/>
      <c r="BB105" s="51"/>
      <c r="BC105" s="51"/>
      <c r="BD105" s="51"/>
    </row>
    <row r="106" spans="1:56" s="26" customFormat="1" ht="12" x14ac:dyDescent="0.25">
      <c r="B106" s="26" t="s">
        <v>270</v>
      </c>
    </row>
    <row r="107" spans="1:56" x14ac:dyDescent="0.25">
      <c r="B107" s="26" t="s">
        <v>271</v>
      </c>
    </row>
  </sheetData>
  <mergeCells count="2">
    <mergeCell ref="B5:G5"/>
    <mergeCell ref="B6:G6"/>
  </mergeCells>
  <phoneticPr fontId="18" type="noConversion"/>
  <hyperlinks>
    <hyperlink ref="B1" location="'Contents'!B7" display="⇐ Return to contents" xr:uid="{00000000-0004-0000-0200-000000000000}"/>
  </hyperlinks>
  <pageMargins left="0.7" right="0.7" top="0.75" bottom="0.75" header="0.3" footer="0.3"/>
  <pageSetup paperSize="9" orientation="portrait" r:id="rId1"/>
  <tableParts count="8">
    <tablePart r:id="rId2"/>
    <tablePart r:id="rId3"/>
    <tablePart r:id="rId4"/>
    <tablePart r:id="rId5"/>
    <tablePart r:id="rId6"/>
    <tablePart r:id="rId7"/>
    <tablePart r:id="rId8"/>
    <tablePart r:id="rId9"/>
  </tableParts>
  <extLst>
    <ext xmlns:x14="http://schemas.microsoft.com/office/spreadsheetml/2009/9/main" uri="{05C60535-1F16-4fd2-B633-F4F36F0B64E0}">
      <x14:sparklineGroups xmlns:xm="http://schemas.microsoft.com/office/excel/2006/main">
        <x14:sparklineGroup displayEmptyCellsAs="gap" xr2:uid="{5917BB37-ABE8-492F-80FE-7B9FC30F1DA7}">
          <x14:colorSeries rgb="FF376092"/>
          <x14:colorNegative rgb="FFD00000"/>
          <x14:colorAxis rgb="FF000000"/>
          <x14:colorMarkers rgb="FFD00000"/>
          <x14:colorFirst rgb="FFD00000"/>
          <x14:colorLast rgb="FFD00000"/>
          <x14:colorHigh rgb="FFD00000"/>
          <x14:colorLow rgb="FFD00000"/>
          <x14:sparklines>
            <x14:sparkline>
              <xm:f>Visits!N22:AH22</xm:f>
              <xm:sqref>AL22</xm:sqref>
            </x14:sparkline>
            <x14:sparkline>
              <xm:f>Visits!N23:AH23</xm:f>
              <xm:sqref>AL23</xm:sqref>
            </x14:sparkline>
            <x14:sparkline>
              <xm:f>Visits!N24:AH24</xm:f>
              <xm:sqref>AL24</xm:sqref>
            </x14:sparkline>
            <x14:sparkline>
              <xm:f>Visits!N25:AH25</xm:f>
              <xm:sqref>AL25</xm:sqref>
            </x14:sparkline>
            <x14:sparkline>
              <xm:f>Visits!N26:AH26</xm:f>
              <xm:sqref>AL26</xm:sqref>
            </x14:sparkline>
            <x14:sparkline>
              <xm:f>Visits!N27:AH27</xm:f>
              <xm:sqref>AL27</xm:sqref>
            </x14:sparkline>
            <x14:sparkline>
              <xm:f>Visits!N28:AH28</xm:f>
              <xm:sqref>AL28</xm:sqref>
            </x14:sparkline>
            <x14:sparkline>
              <xm:f>Visits!N29:AH29</xm:f>
              <xm:sqref>AL29</xm:sqref>
            </x14:sparkline>
            <x14:sparkline>
              <xm:f>Visits!N30:AH30</xm:f>
              <xm:sqref>AL30</xm:sqref>
            </x14:sparkline>
            <x14:sparkline>
              <xm:f>Visits!N31:AH31</xm:f>
              <xm:sqref>AL31</xm:sqref>
            </x14:sparkline>
          </x14:sparklines>
        </x14:sparklineGroup>
        <x14:sparklineGroup displayEmptyCellsAs="gap" xr2:uid="{00000000-0003-0000-0200-000001000000}">
          <x14:colorSeries rgb="FF376092"/>
          <x14:colorNegative rgb="FFD00000"/>
          <x14:colorAxis rgb="FF000000"/>
          <x14:colorMarkers rgb="FFD00000"/>
          <x14:colorFirst rgb="FFD00000"/>
          <x14:colorLast rgb="FFD00000"/>
          <x14:colorHigh rgb="FFD00000"/>
          <x14:colorLow rgb="FFD00000"/>
          <x14:sparklines>
            <x14:sparkline>
              <xm:f>Visits!C40:P40</xm:f>
              <xm:sqref>T40</xm:sqref>
            </x14:sparkline>
            <x14:sparkline>
              <xm:f>Visits!C41:P41</xm:f>
              <xm:sqref>T41</xm:sqref>
            </x14:sparkline>
            <x14:sparkline>
              <xm:f>Visits!C42:P42</xm:f>
              <xm:sqref>T42</xm:sqref>
            </x14:sparkline>
            <x14:sparkline>
              <xm:f>Visits!C43:P43</xm:f>
              <xm:sqref>T43</xm:sqref>
            </x14:sparkline>
            <x14:sparkline>
              <xm:f>Visits!C44:P44</xm:f>
              <xm:sqref>T44</xm:sqref>
            </x14:sparkline>
            <x14:sparkline>
              <xm:f>Visits!C45:P45</xm:f>
              <xm:sqref>T45</xm:sqref>
            </x14:sparkline>
            <x14:sparkline>
              <xm:f>Visits!C46:P46</xm:f>
              <xm:sqref>T46</xm:sqref>
            </x14:sparkline>
            <x14:sparkline>
              <xm:f>Visits!C47:P47</xm:f>
              <xm:sqref>T47</xm:sqref>
            </x14:sparkline>
            <x14:sparkline>
              <xm:f>Visits!C48:P48</xm:f>
              <xm:sqref>T48</xm:sqref>
            </x14:sparkline>
            <x14:sparkline>
              <xm:f>Visits!C49:P49</xm:f>
              <xm:sqref>T49</xm:sqref>
            </x14:sparkline>
          </x14:sparklines>
        </x14:sparklineGroup>
        <x14:sparklineGroup displayEmptyCellsAs="gap" xr2:uid="{00000000-0003-0000-0200-000002000000}">
          <x14:colorSeries rgb="FF376092"/>
          <x14:colorNegative rgb="FFD00000"/>
          <x14:colorAxis rgb="FF000000"/>
          <x14:colorMarkers rgb="FFD00000"/>
          <x14:colorFirst rgb="FFD00000"/>
          <x14:colorLast rgb="FFD00000"/>
          <x14:colorHigh rgb="FFD00000"/>
          <x14:colorLow rgb="FFD00000"/>
          <x14:sparklines>
            <x14:sparkline>
              <xm:f>Visits!C60:Q60</xm:f>
              <xm:sqref>T60</xm:sqref>
            </x14:sparkline>
          </x14:sparklines>
        </x14:sparklineGroup>
        <x14:sparklineGroup displayEmptyCellsAs="gap" xr2:uid="{00000000-0003-0000-0200-000003000000}">
          <x14:colorSeries rgb="FF376092"/>
          <x14:colorNegative rgb="FFD00000"/>
          <x14:colorAxis rgb="FF000000"/>
          <x14:colorMarkers rgb="FFD00000"/>
          <x14:colorFirst rgb="FFD00000"/>
          <x14:colorLast rgb="FFD00000"/>
          <x14:colorHigh rgb="FFD00000"/>
          <x14:colorLow rgb="FFD00000"/>
          <x14:sparklines>
            <x14:sparkline>
              <xm:f>Visits!C105:L105</xm:f>
              <xm:sqref>Q105</xm:sqref>
            </x14:sparkline>
          </x14:sparklines>
        </x14:sparklineGroup>
        <x14:sparklineGroup displayEmptyCellsAs="gap" xr2:uid="{00000000-0003-0000-0200-000004000000}">
          <x14:colorSeries rgb="FF376092"/>
          <x14:colorNegative rgb="FFD00000"/>
          <x14:colorAxis rgb="FF000000"/>
          <x14:colorMarkers rgb="FFD00000"/>
          <x14:colorFirst rgb="FFD00000"/>
          <x14:colorLast rgb="FFD00000"/>
          <x14:colorHigh rgb="FFD00000"/>
          <x14:colorLow rgb="FFD00000"/>
          <x14:sparklines>
            <x14:sparkline>
              <xm:f>Visits!C87:T87</xm:f>
              <xm:sqref>U87</xm:sqref>
            </x14:sparkline>
            <x14:sparkline>
              <xm:f>Visits!C88:T88</xm:f>
              <xm:sqref>U88</xm:sqref>
            </x14:sparkline>
            <x14:sparkline>
              <xm:f>Visits!C89:T89</xm:f>
              <xm:sqref>U89</xm:sqref>
            </x14:sparkline>
            <x14:sparkline>
              <xm:f>Visits!C90:T90</xm:f>
              <xm:sqref>U90</xm:sqref>
            </x14:sparkline>
            <x14:sparkline>
              <xm:f>Visits!C91:T91</xm:f>
              <xm:sqref>U91</xm:sqref>
            </x14:sparkline>
            <x14:sparkline>
              <xm:f>Visits!C92:T92</xm:f>
              <xm:sqref>U92</xm:sqref>
            </x14:sparkline>
            <x14:sparkline>
              <xm:f>Visits!C93:T93</xm:f>
              <xm:sqref>U93</xm:sqref>
            </x14:sparkline>
            <x14:sparkline>
              <xm:f>Visits!C94:T94</xm:f>
              <xm:sqref>U94</xm:sqref>
            </x14:sparkline>
            <x14:sparkline>
              <xm:f>Visits!C95:T95</xm:f>
              <xm:sqref>U95</xm:sqref>
            </x14:sparkline>
            <x14:sparkline>
              <xm:f>Visits!C96:T96</xm:f>
              <xm:sqref>U96</xm:sqref>
            </x14:sparkline>
          </x14:sparklines>
        </x14:sparklineGroup>
        <x14:sparklineGroup displayEmptyCellsAs="gap" xr2:uid="{00000000-0003-0000-0200-000005000000}">
          <x14:colorSeries rgb="FF376092"/>
          <x14:colorNegative rgb="FFD00000"/>
          <x14:colorAxis rgb="FF000000"/>
          <x14:colorMarkers rgb="FFD00000"/>
          <x14:colorFirst rgb="FFD00000"/>
          <x14:colorLast rgb="FFD00000"/>
          <x14:colorHigh rgb="FFD00000"/>
          <x14:colorLow rgb="FFD00000"/>
          <x14:sparklines>
            <x14:sparkline>
              <xm:f>Visits!F76:S76</xm:f>
              <xm:sqref>T76</xm:sqref>
            </x14:sparkline>
            <x14:sparkline>
              <xm:f>Visits!F77:S77</xm:f>
              <xm:sqref>T77</xm:sqref>
            </x14:sparkline>
            <x14:sparkline>
              <xm:f>Visits!F78:S78</xm:f>
              <xm:sqref>T78</xm:sqref>
            </x14:sparkline>
            <x14:sparkline>
              <xm:f>Visits!F79:S79</xm:f>
              <xm:sqref>T79</xm:sqref>
            </x14:sparkline>
            <x14:sparkline>
              <xm:f>Visits!F80:S80</xm:f>
              <xm:sqref>T80</xm:sqref>
            </x14:sparkline>
            <x14:sparkline>
              <xm:f>Visits!F81:S81</xm:f>
              <xm:sqref>T81</xm:sqref>
            </x14:sparkline>
            <x14:sparkline>
              <xm:f>Visits!F82:S82</xm:f>
              <xm:sqref>T82</xm:sqref>
            </x14:sparkline>
            <x14:sparkline>
              <xm:f>Visits!F83:S83</xm:f>
              <xm:sqref>T83</xm:sqref>
            </x14:sparkline>
            <x14:sparkline>
              <xm:f>Visits!F84:S84</xm:f>
              <xm:sqref>T84</xm:sqref>
            </x14:sparkline>
            <x14:sparkline>
              <xm:f>Visits!F85:S85</xm:f>
              <xm:sqref>T85</xm:sqref>
            </x14:sparkline>
          </x14:sparklines>
        </x14:sparklineGroup>
        <x14:sparklineGroup displayEmptyCellsAs="gap" xr2:uid="{00000000-0003-0000-0200-000006000000}">
          <x14:colorSeries rgb="FF376092"/>
          <x14:colorNegative rgb="FFD00000"/>
          <x14:colorAxis rgb="FF000000"/>
          <x14:colorMarkers rgb="FFD00000"/>
          <x14:colorFirst rgb="FFD00000"/>
          <x14:colorLast rgb="FFD00000"/>
          <x14:colorHigh rgb="FFD00000"/>
          <x14:colorLow rgb="FFD00000"/>
          <x14:sparklines>
            <x14:sparkline>
              <xm:f>Visits!F65:S65</xm:f>
              <xm:sqref>T65</xm:sqref>
            </x14:sparkline>
            <x14:sparkline>
              <xm:f>Visits!F66:S66</xm:f>
              <xm:sqref>T66</xm:sqref>
            </x14:sparkline>
            <x14:sparkline>
              <xm:f>Visits!F67:S67</xm:f>
              <xm:sqref>T67</xm:sqref>
            </x14:sparkline>
            <x14:sparkline>
              <xm:f>Visits!F68:S68</xm:f>
              <xm:sqref>T68</xm:sqref>
            </x14:sparkline>
            <x14:sparkline>
              <xm:f>Visits!F69:S69</xm:f>
              <xm:sqref>T69</xm:sqref>
            </x14:sparkline>
            <x14:sparkline>
              <xm:f>Visits!F70:S70</xm:f>
              <xm:sqref>T70</xm:sqref>
            </x14:sparkline>
            <x14:sparkline>
              <xm:f>Visits!F71:S71</xm:f>
              <xm:sqref>T71</xm:sqref>
            </x14:sparkline>
            <x14:sparkline>
              <xm:f>Visits!F72:S72</xm:f>
              <xm:sqref>T72</xm:sqref>
            </x14:sparkline>
            <x14:sparkline>
              <xm:f>Visits!F73:S73</xm:f>
              <xm:sqref>T73</xm:sqref>
            </x14:sparkline>
            <x14:sparkline>
              <xm:f>Visits!F74:S74</xm:f>
              <xm:sqref>T74</xm:sqref>
            </x14:sparkline>
          </x14:sparklines>
        </x14:sparklineGroup>
        <x14:sparklineGroup displayEmptyCellsAs="gap" xr2:uid="{00000000-0003-0000-0200-000000000000}">
          <x14:colorSeries rgb="FF376092"/>
          <x14:colorNegative rgb="FFD00000"/>
          <x14:colorAxis rgb="FF000000"/>
          <x14:colorMarkers rgb="FFD00000"/>
          <x14:colorFirst rgb="FFD00000"/>
          <x14:colorLast rgb="FFD00000"/>
          <x14:colorHigh rgb="FFD00000"/>
          <x14:colorLow rgb="FFD00000"/>
          <x14:sparklines>
            <x14:sparkline>
              <xm:f>Visits!C10:AH10</xm:f>
              <xm:sqref>AL10</xm:sqref>
            </x14:sparkline>
            <x14:sparkline>
              <xm:f>Visits!C11:AH11</xm:f>
              <xm:sqref>AL11</xm:sqref>
            </x14:sparkline>
            <x14:sparkline>
              <xm:f>Visits!C12:AH12</xm:f>
              <xm:sqref>AL12</xm:sqref>
            </x14:sparkline>
            <x14:sparkline>
              <xm:f>Visits!C13:AH13</xm:f>
              <xm:sqref>AL13</xm:sqref>
            </x14:sparkline>
            <x14:sparkline>
              <xm:f>Visits!C14:AH14</xm:f>
              <xm:sqref>AL14</xm:sqref>
            </x14:sparkline>
            <x14:sparkline>
              <xm:f>Visits!C15:AH15</xm:f>
              <xm:sqref>AL15</xm:sqref>
            </x14:sparkline>
            <x14:sparkline>
              <xm:f>Visits!C16:AH16</xm:f>
              <xm:sqref>AL16</xm:sqref>
            </x14:sparkline>
            <x14:sparkline>
              <xm:f>Visits!C17:AH17</xm:f>
              <xm:sqref>AL17</xm:sqref>
            </x14:sparkline>
          </x14:sparklines>
        </x14:sparklineGroup>
      </x14:sparklineGroup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tabColor theme="0" tint="-0.14999847407452621"/>
  </sheetPr>
  <dimension ref="A1:AM87"/>
  <sheetViews>
    <sheetView showGridLines="0" topLeftCell="B1" zoomScaleNormal="100" workbookViewId="0">
      <selection activeCell="B1" sqref="B1"/>
    </sheetView>
  </sheetViews>
  <sheetFormatPr defaultRowHeight="15" outlineLevelCol="1" x14ac:dyDescent="0.25"/>
  <cols>
    <col min="1" max="1" width="19.140625" hidden="1" customWidth="1" outlineLevel="1"/>
    <col min="2" max="2" width="40" customWidth="1" collapsed="1"/>
    <col min="3" max="23" width="19.7109375" style="3" customWidth="1"/>
    <col min="24" max="24" width="19.7109375" customWidth="1"/>
    <col min="25" max="30" width="19.7109375" style="3" customWidth="1"/>
    <col min="31" max="31" width="19.7109375" style="4" customWidth="1"/>
    <col min="32" max="34" width="19.7109375" style="3" customWidth="1"/>
    <col min="35" max="35" width="19.7109375" style="4" customWidth="1"/>
    <col min="36" max="39" width="19.42578125" customWidth="1"/>
  </cols>
  <sheetData>
    <row r="1" spans="1:39" x14ac:dyDescent="0.25">
      <c r="A1" s="2"/>
      <c r="B1" s="61" t="s">
        <v>20</v>
      </c>
      <c r="C1" s="72"/>
      <c r="D1" s="72"/>
      <c r="E1" s="72"/>
      <c r="F1" s="72"/>
      <c r="G1" s="72"/>
      <c r="H1" s="72"/>
      <c r="I1" s="72"/>
      <c r="J1" s="72"/>
      <c r="K1" s="72"/>
      <c r="L1" s="72"/>
      <c r="M1" s="72"/>
      <c r="N1" s="72"/>
      <c r="O1" s="72"/>
      <c r="P1" s="72"/>
      <c r="Q1" s="72"/>
      <c r="R1" s="72"/>
      <c r="S1" s="72"/>
      <c r="T1" s="72"/>
      <c r="U1" s="72"/>
      <c r="V1" s="72"/>
      <c r="W1" s="72"/>
      <c r="X1" s="51"/>
      <c r="Y1" s="72"/>
      <c r="Z1" s="72"/>
      <c r="AA1" s="72"/>
      <c r="AB1" s="72"/>
      <c r="AC1" s="72"/>
      <c r="AD1" s="72"/>
      <c r="AE1" s="55"/>
      <c r="AF1" s="72"/>
      <c r="AG1" s="72"/>
      <c r="AH1" s="72"/>
      <c r="AI1" s="55"/>
      <c r="AJ1" s="51"/>
      <c r="AK1" s="51"/>
      <c r="AL1" s="51"/>
      <c r="AM1" s="51"/>
    </row>
    <row r="2" spans="1:39" s="23" customFormat="1" ht="31.5" x14ac:dyDescent="0.5">
      <c r="A2" s="62"/>
      <c r="B2" s="62" t="s">
        <v>272</v>
      </c>
      <c r="C2" s="62"/>
      <c r="D2" s="62"/>
      <c r="E2" s="62"/>
      <c r="F2" s="62"/>
      <c r="G2" s="62"/>
      <c r="H2" s="62"/>
      <c r="I2" s="62"/>
      <c r="J2" s="62"/>
      <c r="K2" s="62"/>
      <c r="L2" s="62"/>
      <c r="M2" s="62"/>
      <c r="N2" s="62"/>
      <c r="O2" s="62"/>
      <c r="P2" s="62"/>
      <c r="Q2" s="62"/>
      <c r="R2" s="62"/>
      <c r="S2" s="62"/>
      <c r="T2" s="62"/>
      <c r="U2" s="62"/>
      <c r="V2" s="62"/>
      <c r="W2" s="62"/>
      <c r="X2" s="62"/>
      <c r="Y2" s="62"/>
      <c r="Z2" s="62"/>
      <c r="AA2" s="62"/>
      <c r="AB2" s="62"/>
      <c r="AC2" s="62"/>
      <c r="AD2" s="62"/>
      <c r="AE2" s="62"/>
      <c r="AF2" s="62"/>
      <c r="AG2" s="62"/>
      <c r="AH2" s="62"/>
      <c r="AI2" s="62"/>
      <c r="AJ2" s="62"/>
      <c r="AK2" s="62"/>
      <c r="AL2" s="62"/>
      <c r="AM2" s="62"/>
    </row>
    <row r="3" spans="1:39" ht="58.9" customHeight="1" x14ac:dyDescent="0.25">
      <c r="A3" s="113"/>
      <c r="B3" s="241" t="s">
        <v>273</v>
      </c>
      <c r="C3" s="241"/>
      <c r="D3" s="241"/>
      <c r="E3" s="241"/>
      <c r="F3" s="241"/>
      <c r="G3" s="241"/>
      <c r="H3" s="52"/>
      <c r="I3" s="52"/>
      <c r="J3" s="72"/>
      <c r="K3" s="72"/>
      <c r="L3" s="72"/>
      <c r="M3" s="72"/>
      <c r="N3" s="72"/>
      <c r="O3" s="72"/>
      <c r="P3" s="72"/>
      <c r="Q3" s="72"/>
      <c r="R3" s="72"/>
      <c r="S3" s="72"/>
      <c r="T3" s="72"/>
      <c r="U3" s="72"/>
      <c r="V3" s="72"/>
      <c r="W3" s="72"/>
      <c r="X3" s="51"/>
      <c r="Y3" s="72"/>
      <c r="Z3" s="72"/>
      <c r="AA3" s="72"/>
      <c r="AB3" s="72"/>
      <c r="AC3" s="72"/>
      <c r="AD3" s="72"/>
      <c r="AE3" s="55"/>
      <c r="AF3" s="72"/>
      <c r="AG3" s="72"/>
      <c r="AH3" s="72"/>
      <c r="AI3" s="55"/>
      <c r="AJ3" s="51"/>
      <c r="AK3" s="51"/>
      <c r="AL3" s="51"/>
      <c r="AM3" s="51"/>
    </row>
    <row r="4" spans="1:39" ht="14.45" customHeight="1" x14ac:dyDescent="0.25">
      <c r="A4" s="113"/>
      <c r="B4" s="241"/>
      <c r="C4" s="241"/>
      <c r="D4" s="241"/>
      <c r="E4" s="241"/>
      <c r="F4" s="241"/>
      <c r="G4" s="241"/>
      <c r="H4" s="52"/>
      <c r="I4" s="52"/>
      <c r="J4" s="72"/>
      <c r="K4" s="72"/>
      <c r="L4" s="72"/>
      <c r="M4" s="72"/>
      <c r="N4" s="72"/>
      <c r="O4" s="72"/>
      <c r="P4" s="72"/>
      <c r="Q4" s="72"/>
      <c r="R4" s="72"/>
      <c r="S4" s="72"/>
      <c r="T4" s="72"/>
      <c r="U4" s="72"/>
      <c r="V4" s="72"/>
      <c r="W4" s="72"/>
      <c r="X4" s="51"/>
      <c r="Y4" s="72"/>
      <c r="Z4" s="72"/>
      <c r="AA4" s="72"/>
      <c r="AB4" s="72"/>
      <c r="AC4" s="72"/>
      <c r="AD4" s="72"/>
      <c r="AE4" s="55"/>
      <c r="AF4" s="72"/>
      <c r="AG4" s="72"/>
      <c r="AH4" s="72"/>
      <c r="AI4" s="55"/>
      <c r="AJ4" s="51"/>
      <c r="AK4" s="51"/>
      <c r="AL4" s="51"/>
      <c r="AM4" s="51"/>
    </row>
    <row r="5" spans="1:39" ht="14.45" customHeight="1" x14ac:dyDescent="0.25">
      <c r="A5" s="113"/>
      <c r="B5" s="52" t="s">
        <v>274</v>
      </c>
      <c r="C5" s="52"/>
      <c r="D5" s="52"/>
      <c r="E5" s="52"/>
      <c r="F5" s="52"/>
      <c r="G5" s="52"/>
      <c r="H5" s="52"/>
      <c r="I5" s="52"/>
      <c r="J5" s="72"/>
      <c r="K5" s="72"/>
      <c r="L5" s="72"/>
      <c r="M5" s="72"/>
      <c r="N5" s="72"/>
      <c r="O5" s="72"/>
      <c r="P5" s="72"/>
      <c r="Q5" s="72"/>
      <c r="R5" s="72"/>
      <c r="S5" s="72"/>
      <c r="T5" s="72"/>
      <c r="U5" s="72"/>
      <c r="V5" s="72"/>
      <c r="W5" s="72"/>
      <c r="X5" s="51"/>
      <c r="Y5" s="72"/>
      <c r="Z5" s="72"/>
      <c r="AA5" s="72"/>
      <c r="AB5" s="72"/>
      <c r="AC5" s="72"/>
      <c r="AD5" s="72"/>
      <c r="AE5" s="55"/>
      <c r="AF5" s="72"/>
      <c r="AG5" s="72"/>
      <c r="AH5" s="72"/>
      <c r="AI5" s="55"/>
      <c r="AJ5" s="51"/>
      <c r="AK5" s="51"/>
      <c r="AL5" s="51"/>
      <c r="AM5" s="51"/>
    </row>
    <row r="6" spans="1:39" ht="14.45" customHeight="1" x14ac:dyDescent="0.25">
      <c r="A6" s="113"/>
      <c r="B6" s="51" t="s">
        <v>275</v>
      </c>
      <c r="C6" s="52"/>
      <c r="D6" s="52"/>
      <c r="E6" s="52"/>
      <c r="F6" s="52"/>
      <c r="G6" s="52"/>
      <c r="H6" s="52"/>
      <c r="I6" s="52"/>
      <c r="J6" s="72"/>
      <c r="K6" s="72"/>
      <c r="L6" s="72"/>
      <c r="M6" s="72"/>
      <c r="N6" s="72"/>
      <c r="O6" s="72"/>
      <c r="P6" s="72"/>
      <c r="Q6" s="72"/>
      <c r="R6" s="72"/>
      <c r="S6" s="72"/>
      <c r="T6" s="72"/>
      <c r="U6" s="72"/>
      <c r="V6" s="72"/>
      <c r="W6" s="72"/>
      <c r="X6" s="51"/>
      <c r="Y6" s="72"/>
      <c r="Z6" s="72"/>
      <c r="AA6" s="72"/>
      <c r="AB6" s="72"/>
      <c r="AC6" s="72"/>
      <c r="AD6" s="72"/>
      <c r="AE6" s="72"/>
      <c r="AF6" s="72"/>
      <c r="AG6" s="72"/>
      <c r="AH6" s="72"/>
      <c r="AI6" s="72"/>
      <c r="AJ6" s="72"/>
      <c r="AK6" s="72"/>
      <c r="AL6" s="72"/>
      <c r="AM6" s="72"/>
    </row>
    <row r="7" spans="1:39" x14ac:dyDescent="0.25">
      <c r="A7" s="51"/>
      <c r="B7" s="51"/>
      <c r="C7" s="51"/>
      <c r="D7" s="51"/>
      <c r="E7" s="51"/>
      <c r="F7" s="51"/>
      <c r="G7" s="51"/>
      <c r="H7" s="51"/>
      <c r="I7" s="51"/>
      <c r="J7" s="51"/>
      <c r="K7" s="51"/>
      <c r="L7" s="51"/>
      <c r="M7" s="51"/>
      <c r="N7" s="51"/>
      <c r="O7" s="51"/>
      <c r="P7" s="51"/>
      <c r="Q7" s="51"/>
      <c r="R7" s="51"/>
      <c r="S7" s="51"/>
      <c r="T7" s="51"/>
      <c r="U7" s="51"/>
      <c r="V7" s="51"/>
      <c r="W7" s="51"/>
      <c r="X7" s="51"/>
      <c r="Y7" s="51"/>
      <c r="Z7" s="51"/>
      <c r="AA7" s="51"/>
      <c r="AB7" s="51"/>
      <c r="AC7" s="51"/>
      <c r="AD7" s="51"/>
      <c r="AE7" s="51"/>
      <c r="AF7" s="51"/>
      <c r="AG7" s="51"/>
      <c r="AH7" s="51"/>
      <c r="AI7" s="51"/>
      <c r="AJ7" s="51"/>
      <c r="AK7" s="51"/>
      <c r="AL7" s="51"/>
      <c r="AM7" s="51"/>
    </row>
    <row r="8" spans="1:39" ht="18.75" x14ac:dyDescent="0.3">
      <c r="A8" s="51"/>
      <c r="B8" s="63" t="s">
        <v>276</v>
      </c>
      <c r="C8" s="72"/>
      <c r="D8" s="72"/>
      <c r="E8" s="72"/>
      <c r="F8" s="72"/>
      <c r="G8" s="72"/>
      <c r="H8" s="72"/>
      <c r="I8" s="72"/>
      <c r="J8" s="72"/>
      <c r="K8" s="72"/>
      <c r="L8" s="72"/>
      <c r="M8" s="72"/>
      <c r="N8" s="72"/>
      <c r="O8" s="72"/>
      <c r="P8" s="72"/>
      <c r="Q8" s="72"/>
      <c r="R8" s="72"/>
      <c r="S8" s="72"/>
      <c r="T8" s="72"/>
      <c r="U8" s="72"/>
      <c r="V8" s="72"/>
      <c r="W8" s="72"/>
      <c r="X8" s="51"/>
      <c r="Y8" s="72"/>
      <c r="Z8" s="72"/>
      <c r="AA8" s="72"/>
      <c r="AB8" s="72"/>
      <c r="AC8" s="72"/>
      <c r="AD8" s="72"/>
      <c r="AE8" s="55"/>
      <c r="AF8" s="72"/>
      <c r="AG8" s="72"/>
      <c r="AH8" s="72"/>
      <c r="AI8" s="55"/>
      <c r="AJ8" s="51"/>
      <c r="AK8" s="51"/>
      <c r="AL8" s="51"/>
      <c r="AM8" s="51"/>
    </row>
    <row r="9" spans="1:39" s="14" customFormat="1" ht="15.75" x14ac:dyDescent="0.25">
      <c r="A9" s="108"/>
      <c r="B9" s="209"/>
      <c r="C9" s="242" t="s">
        <v>99</v>
      </c>
      <c r="D9" s="243"/>
      <c r="E9" s="242" t="s">
        <v>100</v>
      </c>
      <c r="F9" s="243"/>
      <c r="G9" s="242" t="s">
        <v>101</v>
      </c>
      <c r="H9" s="243"/>
      <c r="I9" s="242" t="s">
        <v>102</v>
      </c>
      <c r="J9" s="243"/>
      <c r="K9" s="244" t="s">
        <v>103</v>
      </c>
      <c r="L9" s="243"/>
      <c r="M9" s="242" t="s">
        <v>104</v>
      </c>
      <c r="N9" s="243"/>
      <c r="O9" s="242" t="s">
        <v>105</v>
      </c>
      <c r="P9" s="243"/>
      <c r="Q9" s="244" t="s">
        <v>106</v>
      </c>
      <c r="R9" s="243"/>
      <c r="S9" s="242" t="s">
        <v>107</v>
      </c>
      <c r="T9" s="243"/>
      <c r="U9" s="244" t="s">
        <v>108</v>
      </c>
      <c r="V9" s="243"/>
      <c r="W9" s="242" t="s">
        <v>109</v>
      </c>
      <c r="X9" s="243"/>
      <c r="Y9" s="242" t="s">
        <v>110</v>
      </c>
      <c r="Z9" s="244"/>
      <c r="AA9" s="243"/>
      <c r="AB9" s="242" t="s">
        <v>111</v>
      </c>
      <c r="AC9" s="244"/>
      <c r="AD9" s="244"/>
      <c r="AE9" s="243"/>
      <c r="AF9" s="242" t="s">
        <v>112</v>
      </c>
      <c r="AG9" s="244"/>
      <c r="AH9" s="244"/>
      <c r="AI9" s="243"/>
      <c r="AJ9" s="242" t="s">
        <v>113</v>
      </c>
      <c r="AK9" s="244"/>
      <c r="AL9" s="244"/>
      <c r="AM9" s="243"/>
    </row>
    <row r="10" spans="1:39" s="9" customFormat="1" ht="46.9" customHeight="1" x14ac:dyDescent="0.25">
      <c r="A10" s="107" t="s">
        <v>203</v>
      </c>
      <c r="B10" s="210" t="s">
        <v>277</v>
      </c>
      <c r="C10" s="212" t="s">
        <v>278</v>
      </c>
      <c r="D10" s="202" t="s">
        <v>279</v>
      </c>
      <c r="E10" s="212" t="s">
        <v>280</v>
      </c>
      <c r="F10" s="202" t="s">
        <v>281</v>
      </c>
      <c r="G10" s="212" t="s">
        <v>282</v>
      </c>
      <c r="H10" s="202" t="s">
        <v>283</v>
      </c>
      <c r="I10" s="212" t="s">
        <v>284</v>
      </c>
      <c r="J10" s="202" t="s">
        <v>285</v>
      </c>
      <c r="K10" s="201" t="s">
        <v>286</v>
      </c>
      <c r="L10" s="202" t="s">
        <v>287</v>
      </c>
      <c r="M10" s="212" t="s">
        <v>288</v>
      </c>
      <c r="N10" s="202" t="s">
        <v>289</v>
      </c>
      <c r="O10" s="212" t="s">
        <v>290</v>
      </c>
      <c r="P10" s="202" t="s">
        <v>291</v>
      </c>
      <c r="Q10" s="201" t="s">
        <v>292</v>
      </c>
      <c r="R10" s="202" t="s">
        <v>293</v>
      </c>
      <c r="S10" s="212" t="s">
        <v>294</v>
      </c>
      <c r="T10" s="202" t="s">
        <v>295</v>
      </c>
      <c r="U10" s="201" t="s">
        <v>296</v>
      </c>
      <c r="V10" s="202" t="s">
        <v>297</v>
      </c>
      <c r="W10" s="212" t="s">
        <v>298</v>
      </c>
      <c r="X10" s="202" t="s">
        <v>299</v>
      </c>
      <c r="Y10" s="212" t="s">
        <v>300</v>
      </c>
      <c r="Z10" s="201" t="s">
        <v>301</v>
      </c>
      <c r="AA10" s="202" t="s">
        <v>302</v>
      </c>
      <c r="AB10" s="212" t="s">
        <v>303</v>
      </c>
      <c r="AC10" s="201" t="s">
        <v>304</v>
      </c>
      <c r="AD10" s="201" t="s">
        <v>305</v>
      </c>
      <c r="AE10" s="202" t="s">
        <v>306</v>
      </c>
      <c r="AF10" s="212" t="s">
        <v>307</v>
      </c>
      <c r="AG10" s="201" t="s">
        <v>308</v>
      </c>
      <c r="AH10" s="201" t="s">
        <v>309</v>
      </c>
      <c r="AI10" s="202" t="s">
        <v>310</v>
      </c>
      <c r="AJ10" s="212" t="s">
        <v>311</v>
      </c>
      <c r="AK10" s="201" t="s">
        <v>312</v>
      </c>
      <c r="AL10" s="201" t="s">
        <v>313</v>
      </c>
      <c r="AM10" s="202" t="s">
        <v>314</v>
      </c>
    </row>
    <row r="11" spans="1:39" s="6" customFormat="1" x14ac:dyDescent="0.25">
      <c r="A11" s="103" t="s">
        <v>227</v>
      </c>
      <c r="B11" s="6" t="s">
        <v>228</v>
      </c>
      <c r="C11" s="213">
        <v>69.900000000000006</v>
      </c>
      <c r="D11" s="217" t="s">
        <v>315</v>
      </c>
      <c r="E11" s="213">
        <v>69.3</v>
      </c>
      <c r="F11" s="217" t="s">
        <v>316</v>
      </c>
      <c r="G11" s="213">
        <v>71.099999999999994</v>
      </c>
      <c r="H11" s="217" t="s">
        <v>317</v>
      </c>
      <c r="I11" s="213">
        <v>68.5</v>
      </c>
      <c r="J11" s="217" t="s">
        <v>318</v>
      </c>
      <c r="K11" s="203">
        <v>70.400000000000006</v>
      </c>
      <c r="L11" s="217" t="s">
        <v>319</v>
      </c>
      <c r="M11" s="213">
        <v>70.7</v>
      </c>
      <c r="N11" s="217" t="s">
        <v>318</v>
      </c>
      <c r="O11" s="213">
        <v>74.3</v>
      </c>
      <c r="P11" s="217" t="s">
        <v>320</v>
      </c>
      <c r="Q11" s="203">
        <v>72.699999999999989</v>
      </c>
      <c r="R11" s="217" t="s">
        <v>321</v>
      </c>
      <c r="S11" s="213">
        <v>72.5</v>
      </c>
      <c r="T11" s="217" t="s">
        <v>320</v>
      </c>
      <c r="U11" s="203">
        <v>72.599999999999994</v>
      </c>
      <c r="V11" s="217" t="s">
        <v>322</v>
      </c>
      <c r="W11" s="213">
        <v>73.2</v>
      </c>
      <c r="X11" s="174" t="s">
        <v>322</v>
      </c>
      <c r="Y11" s="213">
        <v>74.199323761948634</v>
      </c>
      <c r="Z11" s="203">
        <v>72.667298614805404</v>
      </c>
      <c r="AA11" s="217">
        <v>75.674223340604939</v>
      </c>
      <c r="AB11" s="213">
        <v>72.809795819572997</v>
      </c>
      <c r="AC11" s="203">
        <v>71.111690123793551</v>
      </c>
      <c r="AD11" s="203">
        <v>74.507901515352444</v>
      </c>
      <c r="AE11" s="188">
        <v>7715</v>
      </c>
      <c r="AF11" s="213">
        <v>72.400000000000006</v>
      </c>
      <c r="AG11" s="203">
        <v>70.599999999999994</v>
      </c>
      <c r="AH11" s="203">
        <v>74.099999999999994</v>
      </c>
      <c r="AI11" s="188">
        <v>8161</v>
      </c>
      <c r="AJ11" s="213">
        <v>72.7</v>
      </c>
      <c r="AK11" s="203">
        <v>70.900000000000006</v>
      </c>
      <c r="AL11" s="203">
        <v>74.400000000000006</v>
      </c>
      <c r="AM11" s="188">
        <v>7502</v>
      </c>
    </row>
    <row r="12" spans="1:39" x14ac:dyDescent="0.25">
      <c r="A12" s="104" t="s">
        <v>208</v>
      </c>
      <c r="B12" s="51" t="s">
        <v>209</v>
      </c>
      <c r="C12" s="214">
        <v>69.099999999999994</v>
      </c>
      <c r="D12" s="218" t="s">
        <v>323</v>
      </c>
      <c r="E12" s="214">
        <v>71</v>
      </c>
      <c r="F12" s="218" t="s">
        <v>324</v>
      </c>
      <c r="G12" s="214">
        <v>69.099999999999994</v>
      </c>
      <c r="H12" s="218" t="s">
        <v>325</v>
      </c>
      <c r="I12" s="214">
        <v>66</v>
      </c>
      <c r="J12" s="218" t="s">
        <v>326</v>
      </c>
      <c r="K12" s="72">
        <v>74.400000000000006</v>
      </c>
      <c r="L12" s="218" t="s">
        <v>327</v>
      </c>
      <c r="M12" s="214">
        <v>70.7</v>
      </c>
      <c r="N12" s="218" t="s">
        <v>328</v>
      </c>
      <c r="O12" s="214">
        <v>75.400000000000006</v>
      </c>
      <c r="P12" s="218" t="s">
        <v>329</v>
      </c>
      <c r="Q12" s="72">
        <v>74.900000000000006</v>
      </c>
      <c r="R12" s="218" t="s">
        <v>330</v>
      </c>
      <c r="S12" s="214">
        <v>77.599999999999994</v>
      </c>
      <c r="T12" s="218" t="s">
        <v>331</v>
      </c>
      <c r="U12" s="72">
        <v>77.300000000000011</v>
      </c>
      <c r="V12" s="218" t="s">
        <v>332</v>
      </c>
      <c r="W12" s="214">
        <v>72.110618992637995</v>
      </c>
      <c r="X12" s="97" t="s">
        <v>333</v>
      </c>
      <c r="Y12" s="214">
        <v>75.409970836461525</v>
      </c>
      <c r="Z12" s="72">
        <v>70.951229413677481</v>
      </c>
      <c r="AA12" s="218">
        <v>79.383197961079304</v>
      </c>
      <c r="AB12" s="214">
        <v>74.362953625904041</v>
      </c>
      <c r="AC12" s="72">
        <v>69.435123787767395</v>
      </c>
      <c r="AD12" s="72">
        <v>79.290783464040686</v>
      </c>
      <c r="AE12" s="76">
        <v>814</v>
      </c>
      <c r="AF12" s="214">
        <v>74.400000000000006</v>
      </c>
      <c r="AG12" s="72">
        <v>70.400000000000006</v>
      </c>
      <c r="AH12" s="72">
        <v>78.099999999999994</v>
      </c>
      <c r="AI12" s="76">
        <v>830</v>
      </c>
      <c r="AJ12" s="214">
        <v>73.5</v>
      </c>
      <c r="AK12" s="72">
        <v>69.400000000000006</v>
      </c>
      <c r="AL12" s="72">
        <v>77.2</v>
      </c>
      <c r="AM12" s="76">
        <v>758</v>
      </c>
    </row>
    <row r="13" spans="1:39" x14ac:dyDescent="0.25">
      <c r="A13" s="104" t="s">
        <v>211</v>
      </c>
      <c r="B13" s="51" t="s">
        <v>212</v>
      </c>
      <c r="C13" s="214">
        <v>67.599999999999994</v>
      </c>
      <c r="D13" s="218" t="s">
        <v>334</v>
      </c>
      <c r="E13" s="214">
        <v>66.599999999999994</v>
      </c>
      <c r="F13" s="218" t="s">
        <v>335</v>
      </c>
      <c r="G13" s="214">
        <v>70</v>
      </c>
      <c r="H13" s="218" t="s">
        <v>336</v>
      </c>
      <c r="I13" s="214">
        <v>68.599999999999994</v>
      </c>
      <c r="J13" s="218" t="s">
        <v>325</v>
      </c>
      <c r="K13" s="72">
        <v>67.900000000000006</v>
      </c>
      <c r="L13" s="218" t="s">
        <v>337</v>
      </c>
      <c r="M13" s="214">
        <v>69</v>
      </c>
      <c r="N13" s="218" t="s">
        <v>325</v>
      </c>
      <c r="O13" s="214">
        <v>71</v>
      </c>
      <c r="P13" s="218" t="s">
        <v>331</v>
      </c>
      <c r="Q13" s="72">
        <v>68.900000000000006</v>
      </c>
      <c r="R13" s="218" t="s">
        <v>338</v>
      </c>
      <c r="S13" s="214">
        <v>69.3</v>
      </c>
      <c r="T13" s="218" t="s">
        <v>339</v>
      </c>
      <c r="U13" s="72">
        <v>73.400000000000006</v>
      </c>
      <c r="V13" s="218" t="s">
        <v>340</v>
      </c>
      <c r="W13" s="214">
        <v>72.18646641264192</v>
      </c>
      <c r="X13" s="97" t="s">
        <v>341</v>
      </c>
      <c r="Y13" s="214">
        <v>68.173897740852965</v>
      </c>
      <c r="Z13" s="72">
        <v>62.917204035733512</v>
      </c>
      <c r="AA13" s="218">
        <v>73.005141817903819</v>
      </c>
      <c r="AB13" s="214">
        <v>71.120347043213513</v>
      </c>
      <c r="AC13" s="72">
        <v>66.063568930631121</v>
      </c>
      <c r="AD13" s="72">
        <v>76.177125155795906</v>
      </c>
      <c r="AE13" s="76">
        <v>1071</v>
      </c>
      <c r="AF13" s="214">
        <v>66</v>
      </c>
      <c r="AG13" s="72">
        <v>59.9</v>
      </c>
      <c r="AH13" s="72">
        <v>71.5</v>
      </c>
      <c r="AI13" s="76">
        <v>1145</v>
      </c>
      <c r="AJ13" s="214">
        <v>71</v>
      </c>
      <c r="AK13" s="72">
        <v>66.599999999999994</v>
      </c>
      <c r="AL13" s="72">
        <v>75</v>
      </c>
      <c r="AM13" s="76">
        <v>1058</v>
      </c>
    </row>
    <row r="14" spans="1:39" x14ac:dyDescent="0.25">
      <c r="A14" s="104" t="s">
        <v>213</v>
      </c>
      <c r="B14" s="51" t="s">
        <v>214</v>
      </c>
      <c r="C14" s="214">
        <v>68.3</v>
      </c>
      <c r="D14" s="218" t="s">
        <v>342</v>
      </c>
      <c r="E14" s="214">
        <v>71.900000000000006</v>
      </c>
      <c r="F14" s="218" t="s">
        <v>335</v>
      </c>
      <c r="G14" s="214">
        <v>73.3</v>
      </c>
      <c r="H14" s="218" t="s">
        <v>336</v>
      </c>
      <c r="I14" s="214">
        <v>68.799999999999983</v>
      </c>
      <c r="J14" s="218" t="s">
        <v>343</v>
      </c>
      <c r="K14" s="72">
        <v>75.199999999999989</v>
      </c>
      <c r="L14" s="218" t="s">
        <v>344</v>
      </c>
      <c r="M14" s="214">
        <v>70.8</v>
      </c>
      <c r="N14" s="218" t="s">
        <v>345</v>
      </c>
      <c r="O14" s="214">
        <v>74.800000000000011</v>
      </c>
      <c r="P14" s="218" t="s">
        <v>329</v>
      </c>
      <c r="Q14" s="72">
        <v>76.099999999999994</v>
      </c>
      <c r="R14" s="218" t="s">
        <v>330</v>
      </c>
      <c r="S14" s="214">
        <v>71.7</v>
      </c>
      <c r="T14" s="218" t="s">
        <v>346</v>
      </c>
      <c r="U14" s="72">
        <v>70</v>
      </c>
      <c r="V14" s="218" t="s">
        <v>347</v>
      </c>
      <c r="W14" s="214">
        <v>68.251117280139425</v>
      </c>
      <c r="X14" s="97" t="s">
        <v>348</v>
      </c>
      <c r="Y14" s="214">
        <v>73.045964874451684</v>
      </c>
      <c r="Z14" s="72">
        <v>68.84671269283767</v>
      </c>
      <c r="AA14" s="218">
        <v>76.869357398043476</v>
      </c>
      <c r="AB14" s="214">
        <v>74.208653156835879</v>
      </c>
      <c r="AC14" s="72">
        <v>69.746407944326307</v>
      </c>
      <c r="AD14" s="72">
        <v>78.670898369345451</v>
      </c>
      <c r="AE14" s="76">
        <v>867</v>
      </c>
      <c r="AF14" s="214">
        <v>74.8</v>
      </c>
      <c r="AG14" s="72">
        <v>70.2</v>
      </c>
      <c r="AH14" s="72">
        <v>78.900000000000006</v>
      </c>
      <c r="AI14" s="76">
        <v>933</v>
      </c>
      <c r="AJ14" s="214">
        <v>72.099999999999994</v>
      </c>
      <c r="AK14" s="72">
        <v>66.5</v>
      </c>
      <c r="AL14" s="72">
        <v>77.099999999999994</v>
      </c>
      <c r="AM14" s="76">
        <v>777</v>
      </c>
    </row>
    <row r="15" spans="1:39" x14ac:dyDescent="0.25">
      <c r="A15" s="104" t="s">
        <v>215</v>
      </c>
      <c r="B15" s="51" t="s">
        <v>216</v>
      </c>
      <c r="C15" s="214">
        <v>71.7</v>
      </c>
      <c r="D15" s="218" t="s">
        <v>349</v>
      </c>
      <c r="E15" s="214">
        <v>71.3</v>
      </c>
      <c r="F15" s="218" t="s">
        <v>336</v>
      </c>
      <c r="G15" s="214">
        <v>74.599999999999994</v>
      </c>
      <c r="H15" s="218" t="s">
        <v>324</v>
      </c>
      <c r="I15" s="214">
        <v>66.8</v>
      </c>
      <c r="J15" s="218" t="s">
        <v>350</v>
      </c>
      <c r="K15" s="72">
        <v>69.400000000000006</v>
      </c>
      <c r="L15" s="218" t="s">
        <v>351</v>
      </c>
      <c r="M15" s="214">
        <v>70.2</v>
      </c>
      <c r="N15" s="218" t="s">
        <v>352</v>
      </c>
      <c r="O15" s="214">
        <v>73.8</v>
      </c>
      <c r="P15" s="218" t="s">
        <v>353</v>
      </c>
      <c r="Q15" s="72">
        <v>74.7</v>
      </c>
      <c r="R15" s="218" t="s">
        <v>354</v>
      </c>
      <c r="S15" s="214">
        <v>75.099999999999994</v>
      </c>
      <c r="T15" s="218" t="s">
        <v>329</v>
      </c>
      <c r="U15" s="72">
        <v>76</v>
      </c>
      <c r="V15" s="218" t="s">
        <v>355</v>
      </c>
      <c r="W15" s="214">
        <v>75.515552227820152</v>
      </c>
      <c r="X15" s="97" t="s">
        <v>356</v>
      </c>
      <c r="Y15" s="214">
        <v>71.785054459379992</v>
      </c>
      <c r="Z15" s="72">
        <v>66.681543140736039</v>
      </c>
      <c r="AA15" s="218">
        <v>76.383701592339989</v>
      </c>
      <c r="AB15" s="214">
        <v>73.767374384359826</v>
      </c>
      <c r="AC15" s="72">
        <v>67.743765236082254</v>
      </c>
      <c r="AD15" s="72">
        <v>79.790983532637398</v>
      </c>
      <c r="AE15" s="76">
        <v>673</v>
      </c>
      <c r="AF15" s="214">
        <v>70.2</v>
      </c>
      <c r="AG15" s="72">
        <v>64.7</v>
      </c>
      <c r="AH15" s="72">
        <v>75.3</v>
      </c>
      <c r="AI15" s="76">
        <v>765</v>
      </c>
      <c r="AJ15" s="214">
        <v>67.8</v>
      </c>
      <c r="AK15" s="72">
        <v>60.9</v>
      </c>
      <c r="AL15" s="72">
        <v>74</v>
      </c>
      <c r="AM15" s="76">
        <v>713</v>
      </c>
    </row>
    <row r="16" spans="1:39" x14ac:dyDescent="0.25">
      <c r="A16" s="104" t="s">
        <v>217</v>
      </c>
      <c r="B16" s="51" t="s">
        <v>218</v>
      </c>
      <c r="C16" s="214">
        <v>65.8</v>
      </c>
      <c r="D16" s="218" t="s">
        <v>342</v>
      </c>
      <c r="E16" s="214">
        <v>67.099999999999994</v>
      </c>
      <c r="F16" s="218" t="s">
        <v>336</v>
      </c>
      <c r="G16" s="214">
        <v>65.400000000000006</v>
      </c>
      <c r="H16" s="218" t="s">
        <v>324</v>
      </c>
      <c r="I16" s="214">
        <v>64.5</v>
      </c>
      <c r="J16" s="218" t="s">
        <v>352</v>
      </c>
      <c r="K16" s="72">
        <v>62.400000000000006</v>
      </c>
      <c r="L16" s="218" t="s">
        <v>357</v>
      </c>
      <c r="M16" s="214">
        <v>66.400000000000006</v>
      </c>
      <c r="N16" s="218" t="s">
        <v>352</v>
      </c>
      <c r="O16" s="214">
        <v>71.7</v>
      </c>
      <c r="P16" s="218" t="s">
        <v>329</v>
      </c>
      <c r="Q16" s="72">
        <v>71.099999999999994</v>
      </c>
      <c r="R16" s="218" t="s">
        <v>346</v>
      </c>
      <c r="S16" s="214">
        <v>69.599999999999994</v>
      </c>
      <c r="T16" s="218" t="s">
        <v>329</v>
      </c>
      <c r="U16" s="72">
        <v>71</v>
      </c>
      <c r="V16" s="218" t="s">
        <v>358</v>
      </c>
      <c r="W16" s="214">
        <v>72.189188930617192</v>
      </c>
      <c r="X16" s="97" t="s">
        <v>356</v>
      </c>
      <c r="Y16" s="214">
        <v>72.003075271837261</v>
      </c>
      <c r="Z16" s="72">
        <v>67.151760789779033</v>
      </c>
      <c r="AA16" s="218">
        <v>76.389817229188836</v>
      </c>
      <c r="AB16" s="214">
        <v>67.183883673059896</v>
      </c>
      <c r="AC16" s="72">
        <v>61.239179315703296</v>
      </c>
      <c r="AD16" s="72">
        <v>73.128588030416495</v>
      </c>
      <c r="AE16" s="76">
        <v>694</v>
      </c>
      <c r="AF16" s="214">
        <v>71.7</v>
      </c>
      <c r="AG16" s="72">
        <v>66.599999999999994</v>
      </c>
      <c r="AH16" s="72">
        <v>76.400000000000006</v>
      </c>
      <c r="AI16" s="76">
        <v>731</v>
      </c>
      <c r="AJ16" s="214">
        <v>68.7</v>
      </c>
      <c r="AK16" s="72">
        <v>62.8</v>
      </c>
      <c r="AL16" s="72">
        <v>74</v>
      </c>
      <c r="AM16" s="76">
        <v>713</v>
      </c>
    </row>
    <row r="17" spans="1:39" x14ac:dyDescent="0.25">
      <c r="A17" s="104" t="s">
        <v>219</v>
      </c>
      <c r="B17" s="51" t="s">
        <v>220</v>
      </c>
      <c r="C17" s="214">
        <v>72.5</v>
      </c>
      <c r="D17" s="218" t="s">
        <v>342</v>
      </c>
      <c r="E17" s="214">
        <v>72.5</v>
      </c>
      <c r="F17" s="218" t="s">
        <v>335</v>
      </c>
      <c r="G17" s="214">
        <v>72.5</v>
      </c>
      <c r="H17" s="218" t="s">
        <v>336</v>
      </c>
      <c r="I17" s="214">
        <v>70.8</v>
      </c>
      <c r="J17" s="218" t="s">
        <v>359</v>
      </c>
      <c r="K17" s="72">
        <v>74.7</v>
      </c>
      <c r="L17" s="218" t="s">
        <v>360</v>
      </c>
      <c r="M17" s="214">
        <v>72.900000000000006</v>
      </c>
      <c r="N17" s="218" t="s">
        <v>361</v>
      </c>
      <c r="O17" s="214">
        <v>78.099999999999994</v>
      </c>
      <c r="P17" s="218" t="s">
        <v>362</v>
      </c>
      <c r="Q17" s="72">
        <v>74.900000000000006</v>
      </c>
      <c r="R17" s="218" t="s">
        <v>329</v>
      </c>
      <c r="S17" s="214">
        <v>73.899999999999991</v>
      </c>
      <c r="T17" s="218" t="s">
        <v>331</v>
      </c>
      <c r="U17" s="72">
        <v>72.400000000000006</v>
      </c>
      <c r="V17" s="218" t="s">
        <v>363</v>
      </c>
      <c r="W17" s="214">
        <v>74.549605356000072</v>
      </c>
      <c r="X17" s="97" t="s">
        <v>364</v>
      </c>
      <c r="Y17" s="214">
        <v>78.798202446663083</v>
      </c>
      <c r="Z17" s="72">
        <v>75.05386061769515</v>
      </c>
      <c r="AA17" s="218">
        <v>82.114459259336087</v>
      </c>
      <c r="AB17" s="214">
        <v>76.727404278208951</v>
      </c>
      <c r="AC17" s="72">
        <v>72.63915755216567</v>
      </c>
      <c r="AD17" s="72">
        <v>80.815651004252231</v>
      </c>
      <c r="AE17" s="76">
        <v>884</v>
      </c>
      <c r="AF17" s="214">
        <v>80.3</v>
      </c>
      <c r="AG17" s="72">
        <v>76.5</v>
      </c>
      <c r="AH17" s="72">
        <v>83.7</v>
      </c>
      <c r="AI17" s="76">
        <v>921</v>
      </c>
      <c r="AJ17" s="214">
        <v>76</v>
      </c>
      <c r="AK17" s="72">
        <v>70.900000000000006</v>
      </c>
      <c r="AL17" s="72">
        <v>80.400000000000006</v>
      </c>
      <c r="AM17" s="76">
        <v>802</v>
      </c>
    </row>
    <row r="18" spans="1:39" x14ac:dyDescent="0.25">
      <c r="A18" s="104" t="s">
        <v>221</v>
      </c>
      <c r="B18" s="51" t="s">
        <v>222</v>
      </c>
      <c r="C18" s="214">
        <v>63.6</v>
      </c>
      <c r="D18" s="218" t="s">
        <v>342</v>
      </c>
      <c r="E18" s="214">
        <v>58.8</v>
      </c>
      <c r="F18" s="218" t="s">
        <v>323</v>
      </c>
      <c r="G18" s="214">
        <v>63.100000000000009</v>
      </c>
      <c r="H18" s="218" t="s">
        <v>324</v>
      </c>
      <c r="I18" s="214">
        <v>60.099999999999994</v>
      </c>
      <c r="J18" s="218" t="s">
        <v>361</v>
      </c>
      <c r="K18" s="72">
        <v>59.8</v>
      </c>
      <c r="L18" s="218" t="s">
        <v>365</v>
      </c>
      <c r="M18" s="214">
        <v>65.7</v>
      </c>
      <c r="N18" s="218" t="s">
        <v>366</v>
      </c>
      <c r="O18" s="214">
        <v>68.599999999999994</v>
      </c>
      <c r="P18" s="218" t="s">
        <v>367</v>
      </c>
      <c r="Q18" s="72">
        <v>64.900000000000006</v>
      </c>
      <c r="R18" s="218" t="s">
        <v>368</v>
      </c>
      <c r="S18" s="214">
        <v>66.300000000000011</v>
      </c>
      <c r="T18" s="218" t="s">
        <v>346</v>
      </c>
      <c r="U18" s="72">
        <v>62.699999999999996</v>
      </c>
      <c r="V18" s="218" t="s">
        <v>369</v>
      </c>
      <c r="W18" s="214">
        <v>66.517586652115682</v>
      </c>
      <c r="X18" s="97" t="s">
        <v>370</v>
      </c>
      <c r="Y18" s="214">
        <v>66.705801990834743</v>
      </c>
      <c r="Z18" s="72">
        <v>62.118001493642105</v>
      </c>
      <c r="AA18" s="218">
        <v>70.99739999089735</v>
      </c>
      <c r="AB18" s="214">
        <v>58.263476123086775</v>
      </c>
      <c r="AC18" s="72">
        <v>52.958206482649913</v>
      </c>
      <c r="AD18" s="72">
        <v>63.568745763523637</v>
      </c>
      <c r="AE18" s="76">
        <v>784</v>
      </c>
      <c r="AF18" s="214">
        <v>57.1</v>
      </c>
      <c r="AG18" s="72">
        <v>51.7</v>
      </c>
      <c r="AH18" s="72">
        <v>62.4</v>
      </c>
      <c r="AI18" s="76">
        <v>883</v>
      </c>
      <c r="AJ18" s="214">
        <v>65.5</v>
      </c>
      <c r="AK18" s="72">
        <v>59.5</v>
      </c>
      <c r="AL18" s="72">
        <v>71</v>
      </c>
      <c r="AM18" s="76">
        <v>857</v>
      </c>
    </row>
    <row r="19" spans="1:39" x14ac:dyDescent="0.25">
      <c r="A19" s="104" t="s">
        <v>223</v>
      </c>
      <c r="B19" s="51" t="s">
        <v>224</v>
      </c>
      <c r="C19" s="214">
        <v>76.2</v>
      </c>
      <c r="D19" s="218" t="s">
        <v>371</v>
      </c>
      <c r="E19" s="214">
        <v>75.199999999999989</v>
      </c>
      <c r="F19" s="218" t="s">
        <v>342</v>
      </c>
      <c r="G19" s="214">
        <v>77.900000000000006</v>
      </c>
      <c r="H19" s="218" t="s">
        <v>342</v>
      </c>
      <c r="I19" s="214">
        <v>75.7</v>
      </c>
      <c r="J19" s="218" t="s">
        <v>336</v>
      </c>
      <c r="K19" s="72">
        <v>81.000000000000014</v>
      </c>
      <c r="L19" s="218" t="s">
        <v>372</v>
      </c>
      <c r="M19" s="214">
        <v>76.5</v>
      </c>
      <c r="N19" s="218" t="s">
        <v>335</v>
      </c>
      <c r="O19" s="214">
        <v>80.3</v>
      </c>
      <c r="P19" s="218" t="s">
        <v>373</v>
      </c>
      <c r="Q19" s="72">
        <v>77.300000000000011</v>
      </c>
      <c r="R19" s="218" t="s">
        <v>374</v>
      </c>
      <c r="S19" s="214">
        <v>77.2</v>
      </c>
      <c r="T19" s="218" t="s">
        <v>375</v>
      </c>
      <c r="U19" s="72">
        <v>78.800000000000011</v>
      </c>
      <c r="V19" s="218" t="s">
        <v>376</v>
      </c>
      <c r="W19" s="214">
        <v>78.903882794569796</v>
      </c>
      <c r="X19" s="97" t="s">
        <v>377</v>
      </c>
      <c r="Y19" s="214">
        <v>80.57906764892536</v>
      </c>
      <c r="Z19" s="72">
        <v>77.384442506138555</v>
      </c>
      <c r="AA19" s="218">
        <v>83.419117992378219</v>
      </c>
      <c r="AB19" s="214">
        <v>80.380465616839871</v>
      </c>
      <c r="AC19" s="72">
        <v>77.102007398523597</v>
      </c>
      <c r="AD19" s="72">
        <v>83.658923835156145</v>
      </c>
      <c r="AE19" s="76">
        <v>1195</v>
      </c>
      <c r="AF19" s="214">
        <v>81.5</v>
      </c>
      <c r="AG19" s="72">
        <v>78.2</v>
      </c>
      <c r="AH19" s="72">
        <v>84.3</v>
      </c>
      <c r="AI19" s="76">
        <v>1183</v>
      </c>
      <c r="AJ19" s="214">
        <v>78.2</v>
      </c>
      <c r="AK19" s="72">
        <v>74.3</v>
      </c>
      <c r="AL19" s="72">
        <v>81.7</v>
      </c>
      <c r="AM19" s="76">
        <v>1067</v>
      </c>
    </row>
    <row r="20" spans="1:39" x14ac:dyDescent="0.25">
      <c r="A20" s="105" t="s">
        <v>225</v>
      </c>
      <c r="B20" s="51" t="s">
        <v>226</v>
      </c>
      <c r="C20" s="214">
        <v>73.2</v>
      </c>
      <c r="D20" s="218" t="s">
        <v>334</v>
      </c>
      <c r="E20" s="214">
        <v>71.900000000000006</v>
      </c>
      <c r="F20" s="218" t="s">
        <v>335</v>
      </c>
      <c r="G20" s="214">
        <v>73.8</v>
      </c>
      <c r="H20" s="218" t="s">
        <v>335</v>
      </c>
      <c r="I20" s="214">
        <v>72.699999999999989</v>
      </c>
      <c r="J20" s="218" t="s">
        <v>359</v>
      </c>
      <c r="K20" s="72">
        <v>69.8</v>
      </c>
      <c r="L20" s="218" t="s">
        <v>357</v>
      </c>
      <c r="M20" s="214">
        <v>72.900000000000006</v>
      </c>
      <c r="N20" s="218" t="s">
        <v>359</v>
      </c>
      <c r="O20" s="214">
        <v>75</v>
      </c>
      <c r="P20" s="218" t="s">
        <v>378</v>
      </c>
      <c r="Q20" s="72">
        <v>75</v>
      </c>
      <c r="R20" s="218" t="s">
        <v>379</v>
      </c>
      <c r="S20" s="214">
        <v>76.100000000000009</v>
      </c>
      <c r="T20" s="218" t="s">
        <v>329</v>
      </c>
      <c r="U20" s="72">
        <v>76</v>
      </c>
      <c r="V20" s="218" t="s">
        <v>380</v>
      </c>
      <c r="W20" s="214">
        <v>78.513983325166407</v>
      </c>
      <c r="X20" s="97" t="s">
        <v>356</v>
      </c>
      <c r="Y20" s="214">
        <v>83.075323552220127</v>
      </c>
      <c r="Z20" s="72">
        <v>78.966345214586738</v>
      </c>
      <c r="AA20" s="218">
        <v>86.518641572514809</v>
      </c>
      <c r="AB20" s="214">
        <v>83.789738984178044</v>
      </c>
      <c r="AC20" s="72">
        <v>79.990760323599716</v>
      </c>
      <c r="AD20" s="72">
        <v>87.588717644756372</v>
      </c>
      <c r="AE20" s="76">
        <v>733</v>
      </c>
      <c r="AF20" s="214">
        <v>80.099999999999994</v>
      </c>
      <c r="AG20" s="72">
        <v>76.5</v>
      </c>
      <c r="AH20" s="72">
        <v>83.4</v>
      </c>
      <c r="AI20" s="76">
        <v>770</v>
      </c>
      <c r="AJ20" s="214">
        <v>82</v>
      </c>
      <c r="AK20" s="72">
        <v>78.5</v>
      </c>
      <c r="AL20" s="72">
        <v>85</v>
      </c>
      <c r="AM20" s="76">
        <v>757</v>
      </c>
    </row>
    <row r="21" spans="1:39" s="9" customFormat="1" ht="47.25" x14ac:dyDescent="0.25">
      <c r="A21" s="102" t="s">
        <v>203</v>
      </c>
      <c r="B21" s="211" t="s">
        <v>381</v>
      </c>
      <c r="C21" s="215" t="s">
        <v>278</v>
      </c>
      <c r="D21" s="205" t="s">
        <v>279</v>
      </c>
      <c r="E21" s="215" t="s">
        <v>280</v>
      </c>
      <c r="F21" s="205" t="s">
        <v>281</v>
      </c>
      <c r="G21" s="215" t="s">
        <v>282</v>
      </c>
      <c r="H21" s="205" t="s">
        <v>283</v>
      </c>
      <c r="I21" s="215" t="s">
        <v>284</v>
      </c>
      <c r="J21" s="205" t="s">
        <v>285</v>
      </c>
      <c r="K21" s="204" t="s">
        <v>286</v>
      </c>
      <c r="L21" s="205" t="s">
        <v>287</v>
      </c>
      <c r="M21" s="215" t="s">
        <v>288</v>
      </c>
      <c r="N21" s="205" t="s">
        <v>289</v>
      </c>
      <c r="O21" s="215" t="s">
        <v>290</v>
      </c>
      <c r="P21" s="205" t="s">
        <v>291</v>
      </c>
      <c r="Q21" s="204" t="s">
        <v>292</v>
      </c>
      <c r="R21" s="205" t="s">
        <v>293</v>
      </c>
      <c r="S21" s="215" t="s">
        <v>294</v>
      </c>
      <c r="T21" s="205" t="s">
        <v>295</v>
      </c>
      <c r="U21" s="204" t="s">
        <v>296</v>
      </c>
      <c r="V21" s="205" t="s">
        <v>297</v>
      </c>
      <c r="W21" s="215" t="s">
        <v>298</v>
      </c>
      <c r="X21" s="205" t="s">
        <v>299</v>
      </c>
      <c r="Y21" s="215" t="s">
        <v>300</v>
      </c>
      <c r="Z21" s="204" t="s">
        <v>301</v>
      </c>
      <c r="AA21" s="205" t="s">
        <v>302</v>
      </c>
      <c r="AB21" s="215" t="s">
        <v>303</v>
      </c>
      <c r="AC21" s="204" t="s">
        <v>304</v>
      </c>
      <c r="AD21" s="204" t="s">
        <v>305</v>
      </c>
      <c r="AE21" s="205" t="s">
        <v>306</v>
      </c>
      <c r="AF21" s="215" t="s">
        <v>307</v>
      </c>
      <c r="AG21" s="204" t="s">
        <v>308</v>
      </c>
      <c r="AH21" s="204" t="s">
        <v>309</v>
      </c>
      <c r="AI21" s="205" t="s">
        <v>310</v>
      </c>
      <c r="AJ21" s="215" t="s">
        <v>311</v>
      </c>
      <c r="AK21" s="204" t="s">
        <v>312</v>
      </c>
      <c r="AL21" s="204" t="s">
        <v>313</v>
      </c>
      <c r="AM21" s="205" t="s">
        <v>314</v>
      </c>
    </row>
    <row r="22" spans="1:39" s="6" customFormat="1" x14ac:dyDescent="0.25">
      <c r="A22" s="103" t="s">
        <v>227</v>
      </c>
      <c r="B22" s="6" t="s">
        <v>228</v>
      </c>
      <c r="C22" s="213">
        <v>57.1</v>
      </c>
      <c r="D22" s="217" t="s">
        <v>320</v>
      </c>
      <c r="E22" s="213">
        <v>57.3</v>
      </c>
      <c r="F22" s="217" t="s">
        <v>382</v>
      </c>
      <c r="G22" s="213">
        <v>59.4</v>
      </c>
      <c r="H22" s="217" t="s">
        <v>383</v>
      </c>
      <c r="I22" s="213">
        <v>56.7</v>
      </c>
      <c r="J22" s="217" t="s">
        <v>384</v>
      </c>
      <c r="K22" s="203">
        <v>57.3</v>
      </c>
      <c r="L22" s="217" t="s">
        <v>385</v>
      </c>
      <c r="M22" s="213">
        <v>58.5</v>
      </c>
      <c r="N22" s="217" t="s">
        <v>386</v>
      </c>
      <c r="O22" s="213">
        <v>63.2</v>
      </c>
      <c r="P22" s="217" t="s">
        <v>387</v>
      </c>
      <c r="Q22" s="203">
        <v>62.3</v>
      </c>
      <c r="R22" s="217" t="s">
        <v>387</v>
      </c>
      <c r="S22" s="213">
        <v>59.399999999999991</v>
      </c>
      <c r="T22" s="217" t="s">
        <v>388</v>
      </c>
      <c r="U22" s="203">
        <v>63.4</v>
      </c>
      <c r="V22" s="217" t="s">
        <v>389</v>
      </c>
      <c r="W22" s="213">
        <v>61</v>
      </c>
      <c r="X22" s="174" t="s">
        <v>389</v>
      </c>
      <c r="Y22" s="213">
        <v>61.714548794467603</v>
      </c>
      <c r="Z22" s="203">
        <v>59.414665954647184</v>
      </c>
      <c r="AA22" s="217">
        <v>63.963151093478885</v>
      </c>
      <c r="AB22" s="213">
        <v>61.008023914367499</v>
      </c>
      <c r="AC22" s="203">
        <v>58.343445677547869</v>
      </c>
      <c r="AD22" s="203">
        <v>63.672602151187128</v>
      </c>
      <c r="AE22" s="188">
        <v>2566</v>
      </c>
      <c r="AF22" s="213">
        <v>61</v>
      </c>
      <c r="AG22" s="203">
        <v>58.6</v>
      </c>
      <c r="AH22" s="203">
        <v>63.4</v>
      </c>
      <c r="AI22" s="188">
        <v>3104</v>
      </c>
      <c r="AJ22" s="213">
        <v>61.2</v>
      </c>
      <c r="AK22" s="203">
        <v>58.5</v>
      </c>
      <c r="AL22" s="203">
        <v>63.9</v>
      </c>
      <c r="AM22" s="206">
        <v>2797</v>
      </c>
    </row>
    <row r="23" spans="1:39" x14ac:dyDescent="0.25">
      <c r="A23" s="104" t="s">
        <v>208</v>
      </c>
      <c r="B23" s="51" t="s">
        <v>209</v>
      </c>
      <c r="C23" s="214">
        <v>58.9</v>
      </c>
      <c r="D23" s="218"/>
      <c r="E23" s="214">
        <v>59.6</v>
      </c>
      <c r="F23" s="218"/>
      <c r="G23" s="214">
        <v>58.099999999999994</v>
      </c>
      <c r="H23" s="218"/>
      <c r="I23" s="214">
        <v>54</v>
      </c>
      <c r="J23" s="218"/>
      <c r="K23" s="72">
        <v>64.2</v>
      </c>
      <c r="L23" s="218"/>
      <c r="M23" s="214">
        <v>58.4</v>
      </c>
      <c r="N23" s="218"/>
      <c r="O23" s="214">
        <v>66.599999999999994</v>
      </c>
      <c r="P23" s="218"/>
      <c r="Q23" s="72">
        <v>65.900000000000006</v>
      </c>
      <c r="R23" s="218"/>
      <c r="S23" s="214">
        <v>66.5</v>
      </c>
      <c r="T23" s="218"/>
      <c r="U23" s="72">
        <v>73.099999999999994</v>
      </c>
      <c r="V23" s="218"/>
      <c r="W23" s="214">
        <v>65.8</v>
      </c>
      <c r="X23" s="97"/>
      <c r="Y23" s="214">
        <v>66.910764813835755</v>
      </c>
      <c r="Z23" s="72">
        <v>59.980774453358649</v>
      </c>
      <c r="AA23" s="218">
        <v>73.177356566988124</v>
      </c>
      <c r="AB23" s="214">
        <v>63.2</v>
      </c>
      <c r="AC23" s="72">
        <v>55.4</v>
      </c>
      <c r="AD23" s="72">
        <v>70.3</v>
      </c>
      <c r="AE23" s="76">
        <v>342</v>
      </c>
      <c r="AF23" s="214">
        <v>64.900000000000006</v>
      </c>
      <c r="AG23" s="72">
        <v>59.5</v>
      </c>
      <c r="AH23" s="72">
        <v>70</v>
      </c>
      <c r="AI23" s="76">
        <v>373</v>
      </c>
      <c r="AJ23" s="214">
        <v>67.3</v>
      </c>
      <c r="AK23" s="72">
        <v>61.4</v>
      </c>
      <c r="AL23" s="72">
        <v>72.8</v>
      </c>
      <c r="AM23" s="207">
        <v>372</v>
      </c>
    </row>
    <row r="24" spans="1:39" x14ac:dyDescent="0.25">
      <c r="A24" s="104" t="s">
        <v>211</v>
      </c>
      <c r="B24" s="51" t="s">
        <v>212</v>
      </c>
      <c r="C24" s="214">
        <v>54.800000000000004</v>
      </c>
      <c r="D24" s="218"/>
      <c r="E24" s="214">
        <v>54.800000000000004</v>
      </c>
      <c r="F24" s="218"/>
      <c r="G24" s="214">
        <v>54.800000000000004</v>
      </c>
      <c r="H24" s="218"/>
      <c r="I24" s="214">
        <v>54.800000000000004</v>
      </c>
      <c r="J24" s="218"/>
      <c r="K24" s="72">
        <v>54.800000000000004</v>
      </c>
      <c r="L24" s="218"/>
      <c r="M24" s="214">
        <v>59.699999999999996</v>
      </c>
      <c r="N24" s="218"/>
      <c r="O24" s="214">
        <v>60.199999999999996</v>
      </c>
      <c r="P24" s="218"/>
      <c r="Q24" s="72">
        <v>56.8</v>
      </c>
      <c r="R24" s="218"/>
      <c r="S24" s="214">
        <v>59.2</v>
      </c>
      <c r="T24" s="218"/>
      <c r="U24" s="72">
        <v>64</v>
      </c>
      <c r="V24" s="218"/>
      <c r="W24" s="214">
        <v>61.4</v>
      </c>
      <c r="X24" s="97"/>
      <c r="Y24" s="214">
        <v>55.291417281100308</v>
      </c>
      <c r="Z24" s="72">
        <v>49.522792894798485</v>
      </c>
      <c r="AA24" s="218">
        <v>60.921013471365711</v>
      </c>
      <c r="AB24" s="214">
        <v>59.7</v>
      </c>
      <c r="AC24" s="72">
        <v>52.9</v>
      </c>
      <c r="AD24" s="72">
        <v>66.3</v>
      </c>
      <c r="AE24" s="76">
        <v>391</v>
      </c>
      <c r="AF24" s="214">
        <v>51.9</v>
      </c>
      <c r="AG24" s="72">
        <v>45.3</v>
      </c>
      <c r="AH24" s="72">
        <v>58.4</v>
      </c>
      <c r="AI24" s="76">
        <v>470</v>
      </c>
      <c r="AJ24" s="214">
        <v>62.6</v>
      </c>
      <c r="AK24" s="72">
        <v>55.7</v>
      </c>
      <c r="AL24" s="72">
        <v>69</v>
      </c>
      <c r="AM24" s="207">
        <v>407</v>
      </c>
    </row>
    <row r="25" spans="1:39" x14ac:dyDescent="0.25">
      <c r="A25" s="104" t="s">
        <v>213</v>
      </c>
      <c r="B25" s="51" t="s">
        <v>214</v>
      </c>
      <c r="C25" s="214">
        <v>56.000000000000007</v>
      </c>
      <c r="D25" s="218"/>
      <c r="E25" s="214" t="s">
        <v>210</v>
      </c>
      <c r="F25" s="218"/>
      <c r="G25" s="214">
        <v>62</v>
      </c>
      <c r="H25" s="218"/>
      <c r="I25" s="214">
        <v>55.900000000000006</v>
      </c>
      <c r="J25" s="218"/>
      <c r="K25" s="72">
        <v>65.400000000000006</v>
      </c>
      <c r="L25" s="218"/>
      <c r="M25" s="214">
        <v>59.2</v>
      </c>
      <c r="N25" s="218"/>
      <c r="O25" s="214">
        <v>61.5</v>
      </c>
      <c r="P25" s="218"/>
      <c r="Q25" s="72">
        <v>64.2</v>
      </c>
      <c r="R25" s="218"/>
      <c r="S25" s="214">
        <v>58.699999999999989</v>
      </c>
      <c r="T25" s="218"/>
      <c r="U25" s="72">
        <v>60.199999999999996</v>
      </c>
      <c r="V25" s="218"/>
      <c r="W25" s="214">
        <v>59.8</v>
      </c>
      <c r="X25" s="97"/>
      <c r="Y25" s="214">
        <v>62.926720926184068</v>
      </c>
      <c r="Z25" s="72">
        <v>57.783215627338713</v>
      </c>
      <c r="AA25" s="218">
        <v>67.792852507956951</v>
      </c>
      <c r="AB25" s="214">
        <v>62.4</v>
      </c>
      <c r="AC25" s="72">
        <v>55.3</v>
      </c>
      <c r="AD25" s="72">
        <v>68.900000000000006</v>
      </c>
      <c r="AE25" s="76">
        <v>324</v>
      </c>
      <c r="AF25" s="214">
        <v>62.2</v>
      </c>
      <c r="AG25" s="72">
        <v>56</v>
      </c>
      <c r="AH25" s="72">
        <v>68.099999999999994</v>
      </c>
      <c r="AI25" s="76">
        <v>412</v>
      </c>
      <c r="AJ25" s="214">
        <v>60.9</v>
      </c>
      <c r="AK25" s="72">
        <v>53</v>
      </c>
      <c r="AL25" s="72">
        <v>68.3</v>
      </c>
      <c r="AM25" s="207">
        <v>336</v>
      </c>
    </row>
    <row r="26" spans="1:39" x14ac:dyDescent="0.25">
      <c r="A26" s="104" t="s">
        <v>215</v>
      </c>
      <c r="B26" s="51" t="s">
        <v>216</v>
      </c>
      <c r="C26" s="214">
        <v>61.899999999999991</v>
      </c>
      <c r="D26" s="218"/>
      <c r="E26" s="214">
        <v>60.9</v>
      </c>
      <c r="F26" s="218"/>
      <c r="G26" s="214">
        <v>63.2</v>
      </c>
      <c r="H26" s="218"/>
      <c r="I26" s="214">
        <v>56.999999999999993</v>
      </c>
      <c r="J26" s="218"/>
      <c r="K26" s="72">
        <v>57.699999999999996</v>
      </c>
      <c r="L26" s="218"/>
      <c r="M26" s="214">
        <v>60.099999999999994</v>
      </c>
      <c r="N26" s="218"/>
      <c r="O26" s="214">
        <v>65.900000000000006</v>
      </c>
      <c r="P26" s="218"/>
      <c r="Q26" s="72">
        <v>62.9</v>
      </c>
      <c r="R26" s="218"/>
      <c r="S26" s="214">
        <v>62.800000000000004</v>
      </c>
      <c r="T26" s="218"/>
      <c r="U26" s="72">
        <v>66.599999999999994</v>
      </c>
      <c r="V26" s="218"/>
      <c r="W26" s="214">
        <v>61.7</v>
      </c>
      <c r="X26" s="97"/>
      <c r="Y26" s="214">
        <v>58.219702663136545</v>
      </c>
      <c r="Z26" s="72">
        <v>50.005467452988022</v>
      </c>
      <c r="AA26" s="218">
        <v>66.001907400222763</v>
      </c>
      <c r="AB26" s="214">
        <v>64.2</v>
      </c>
      <c r="AC26" s="72">
        <v>55</v>
      </c>
      <c r="AD26" s="72">
        <v>72.5</v>
      </c>
      <c r="AE26" s="76">
        <v>225</v>
      </c>
      <c r="AF26" s="214">
        <v>58</v>
      </c>
      <c r="AG26" s="72">
        <v>50.7</v>
      </c>
      <c r="AH26" s="72">
        <v>65</v>
      </c>
      <c r="AI26" s="76">
        <v>294</v>
      </c>
      <c r="AJ26" s="214">
        <v>57.3</v>
      </c>
      <c r="AK26" s="72">
        <v>49.3</v>
      </c>
      <c r="AL26" s="72">
        <v>64.900000000000006</v>
      </c>
      <c r="AM26" s="207">
        <v>274</v>
      </c>
    </row>
    <row r="27" spans="1:39" x14ac:dyDescent="0.25">
      <c r="A27" s="104" t="s">
        <v>217</v>
      </c>
      <c r="B27" s="51" t="s">
        <v>218</v>
      </c>
      <c r="C27" s="214">
        <v>50.7</v>
      </c>
      <c r="D27" s="218"/>
      <c r="E27" s="214">
        <v>57.399999999999991</v>
      </c>
      <c r="F27" s="218"/>
      <c r="G27" s="214">
        <v>53.6</v>
      </c>
      <c r="H27" s="218"/>
      <c r="I27" s="214">
        <v>52.5</v>
      </c>
      <c r="J27" s="218"/>
      <c r="K27" s="72">
        <v>54.300000000000004</v>
      </c>
      <c r="L27" s="218"/>
      <c r="M27" s="214">
        <v>56.599999999999994</v>
      </c>
      <c r="N27" s="218"/>
      <c r="O27" s="214">
        <v>59.699999999999996</v>
      </c>
      <c r="P27" s="218"/>
      <c r="Q27" s="72">
        <v>58.5</v>
      </c>
      <c r="R27" s="218"/>
      <c r="S27" s="214">
        <v>57.5</v>
      </c>
      <c r="T27" s="218"/>
      <c r="U27" s="72">
        <v>56.7</v>
      </c>
      <c r="V27" s="218"/>
      <c r="W27" s="214">
        <v>62.599999999999994</v>
      </c>
      <c r="X27" s="97"/>
      <c r="Y27" s="214">
        <v>63.133584319304681</v>
      </c>
      <c r="Z27" s="72">
        <v>56.447478583661677</v>
      </c>
      <c r="AA27" s="218">
        <v>69.350579031290479</v>
      </c>
      <c r="AB27" s="214">
        <v>51.1</v>
      </c>
      <c r="AC27" s="72">
        <v>42.8</v>
      </c>
      <c r="AD27" s="72">
        <v>59.3</v>
      </c>
      <c r="AE27" s="76">
        <v>262</v>
      </c>
      <c r="AF27" s="214">
        <v>60.3</v>
      </c>
      <c r="AG27" s="72">
        <v>52.8</v>
      </c>
      <c r="AH27" s="72">
        <v>67.3</v>
      </c>
      <c r="AI27" s="76">
        <v>307</v>
      </c>
      <c r="AJ27" s="214">
        <v>59.1</v>
      </c>
      <c r="AK27" s="72">
        <v>51.1</v>
      </c>
      <c r="AL27" s="72">
        <v>66.7</v>
      </c>
      <c r="AM27" s="207">
        <v>298</v>
      </c>
    </row>
    <row r="28" spans="1:39" x14ac:dyDescent="0.25">
      <c r="A28" s="104" t="s">
        <v>219</v>
      </c>
      <c r="B28" s="51" t="s">
        <v>220</v>
      </c>
      <c r="C28" s="214">
        <v>60.5</v>
      </c>
      <c r="D28" s="218"/>
      <c r="E28" s="214">
        <v>62.800000000000004</v>
      </c>
      <c r="F28" s="218"/>
      <c r="G28" s="214">
        <v>63.5</v>
      </c>
      <c r="H28" s="218"/>
      <c r="I28" s="214">
        <v>58.199999999999996</v>
      </c>
      <c r="J28" s="218"/>
      <c r="K28" s="72">
        <v>66.100000000000009</v>
      </c>
      <c r="L28" s="218"/>
      <c r="M28" s="214">
        <v>58.099999999999994</v>
      </c>
      <c r="N28" s="218"/>
      <c r="O28" s="214">
        <v>72.099999999999994</v>
      </c>
      <c r="P28" s="218"/>
      <c r="Q28" s="72">
        <v>69</v>
      </c>
      <c r="R28" s="218"/>
      <c r="S28" s="214">
        <v>62.9</v>
      </c>
      <c r="T28" s="218"/>
      <c r="U28" s="72">
        <v>65.8</v>
      </c>
      <c r="V28" s="218"/>
      <c r="W28" s="214">
        <v>60.4</v>
      </c>
      <c r="X28" s="97"/>
      <c r="Y28" s="214">
        <v>65.380990974478351</v>
      </c>
      <c r="Z28" s="72">
        <v>58.533379099889331</v>
      </c>
      <c r="AA28" s="218">
        <v>71.645586965499419</v>
      </c>
      <c r="AB28" s="214">
        <v>71</v>
      </c>
      <c r="AC28" s="72">
        <v>63.9</v>
      </c>
      <c r="AD28" s="72">
        <v>77.2</v>
      </c>
      <c r="AE28" s="76">
        <v>260</v>
      </c>
      <c r="AF28" s="214">
        <v>73.5</v>
      </c>
      <c r="AG28" s="72">
        <v>67.099999999999994</v>
      </c>
      <c r="AH28" s="72">
        <v>79</v>
      </c>
      <c r="AI28" s="76">
        <v>303</v>
      </c>
      <c r="AJ28" s="214">
        <v>63</v>
      </c>
      <c r="AK28" s="72">
        <v>54.1</v>
      </c>
      <c r="AL28" s="72">
        <v>71.099999999999994</v>
      </c>
      <c r="AM28" s="207">
        <v>239</v>
      </c>
    </row>
    <row r="29" spans="1:39" x14ac:dyDescent="0.25">
      <c r="A29" s="104" t="s">
        <v>221</v>
      </c>
      <c r="B29" s="51" t="s">
        <v>222</v>
      </c>
      <c r="C29" s="214">
        <v>45.8</v>
      </c>
      <c r="D29" s="218"/>
      <c r="E29" s="214">
        <v>41.499999999999993</v>
      </c>
      <c r="F29" s="218"/>
      <c r="G29" s="214">
        <v>45.8</v>
      </c>
      <c r="H29" s="218"/>
      <c r="I29" s="214">
        <v>43.2</v>
      </c>
      <c r="J29" s="218"/>
      <c r="K29" s="72">
        <v>39.1</v>
      </c>
      <c r="L29" s="218"/>
      <c r="M29" s="214">
        <v>48.4</v>
      </c>
      <c r="N29" s="218"/>
      <c r="O29" s="214">
        <v>51.7</v>
      </c>
      <c r="P29" s="218"/>
      <c r="Q29" s="72">
        <v>54.5</v>
      </c>
      <c r="R29" s="218"/>
      <c r="S29" s="214">
        <v>45.7</v>
      </c>
      <c r="T29" s="218"/>
      <c r="U29" s="72">
        <v>44.2</v>
      </c>
      <c r="V29" s="218"/>
      <c r="W29" s="214">
        <v>41.6</v>
      </c>
      <c r="X29" s="97"/>
      <c r="Y29" s="214">
        <v>47.713594273828321</v>
      </c>
      <c r="Z29" s="72">
        <v>40.700876027425792</v>
      </c>
      <c r="AA29" s="218">
        <v>54.817627866375943</v>
      </c>
      <c r="AB29" s="214">
        <v>42.9</v>
      </c>
      <c r="AC29" s="72">
        <v>35.1</v>
      </c>
      <c r="AD29" s="72">
        <v>51.2</v>
      </c>
      <c r="AE29" s="76">
        <v>248</v>
      </c>
      <c r="AF29" s="214">
        <v>44.4</v>
      </c>
      <c r="AG29" s="72">
        <v>38.200000000000003</v>
      </c>
      <c r="AH29" s="72">
        <v>50.7</v>
      </c>
      <c r="AI29" s="76">
        <v>347</v>
      </c>
      <c r="AJ29" s="214">
        <v>50.6</v>
      </c>
      <c r="AK29" s="72">
        <v>41.8</v>
      </c>
      <c r="AL29" s="72">
        <v>59.4</v>
      </c>
      <c r="AM29" s="207">
        <v>294</v>
      </c>
    </row>
    <row r="30" spans="1:39" x14ac:dyDescent="0.25">
      <c r="A30" s="104" t="s">
        <v>223</v>
      </c>
      <c r="B30" s="51" t="s">
        <v>224</v>
      </c>
      <c r="C30" s="214">
        <v>63.2</v>
      </c>
      <c r="D30" s="218"/>
      <c r="E30" s="214">
        <v>63.900000000000006</v>
      </c>
      <c r="F30" s="218"/>
      <c r="G30" s="214">
        <v>67.600000000000009</v>
      </c>
      <c r="H30" s="218"/>
      <c r="I30" s="214">
        <v>66.7</v>
      </c>
      <c r="J30" s="218"/>
      <c r="K30" s="72">
        <v>74.099999999999994</v>
      </c>
      <c r="L30" s="218"/>
      <c r="M30" s="214">
        <v>66.100000000000009</v>
      </c>
      <c r="N30" s="218"/>
      <c r="O30" s="214">
        <v>68.2</v>
      </c>
      <c r="P30" s="218"/>
      <c r="Q30" s="72">
        <v>67.5</v>
      </c>
      <c r="R30" s="218"/>
      <c r="S30" s="214">
        <v>63.7</v>
      </c>
      <c r="T30" s="218"/>
      <c r="U30" s="72">
        <v>68</v>
      </c>
      <c r="V30" s="218"/>
      <c r="W30" s="214">
        <v>70.5</v>
      </c>
      <c r="X30" s="97"/>
      <c r="Y30" s="214">
        <v>68.376782629306689</v>
      </c>
      <c r="Z30" s="72">
        <v>62.131139149604564</v>
      </c>
      <c r="AA30" s="218">
        <v>74.023020104988504</v>
      </c>
      <c r="AB30" s="214">
        <v>70.5</v>
      </c>
      <c r="AC30" s="72">
        <v>63.7</v>
      </c>
      <c r="AD30" s="72">
        <v>76.599999999999994</v>
      </c>
      <c r="AE30" s="76">
        <v>311</v>
      </c>
      <c r="AF30" s="214">
        <v>72.7</v>
      </c>
      <c r="AG30" s="72">
        <v>67.3</v>
      </c>
      <c r="AH30" s="72">
        <v>77.5</v>
      </c>
      <c r="AI30" s="76">
        <v>347</v>
      </c>
      <c r="AJ30" s="214">
        <v>63</v>
      </c>
      <c r="AK30" s="72">
        <v>56</v>
      </c>
      <c r="AL30" s="72">
        <v>69.599999999999994</v>
      </c>
      <c r="AM30" s="207">
        <v>318</v>
      </c>
    </row>
    <row r="31" spans="1:39" x14ac:dyDescent="0.25">
      <c r="A31" s="104" t="s">
        <v>225</v>
      </c>
      <c r="B31" s="51" t="s">
        <v>226</v>
      </c>
      <c r="C31" s="214">
        <v>61.3</v>
      </c>
      <c r="D31" s="218"/>
      <c r="E31" s="214">
        <v>61</v>
      </c>
      <c r="F31" s="218"/>
      <c r="G31" s="214">
        <v>61.6</v>
      </c>
      <c r="H31" s="218"/>
      <c r="I31" s="214">
        <v>62.199999999999996</v>
      </c>
      <c r="J31" s="218"/>
      <c r="K31" s="72">
        <v>54.7</v>
      </c>
      <c r="L31" s="218"/>
      <c r="M31" s="214">
        <v>59.900000000000006</v>
      </c>
      <c r="N31" s="218"/>
      <c r="O31" s="214">
        <v>67.2</v>
      </c>
      <c r="P31" s="218"/>
      <c r="Q31" s="72">
        <v>64.3</v>
      </c>
      <c r="R31" s="218"/>
      <c r="S31" s="214">
        <v>61.3</v>
      </c>
      <c r="T31" s="218"/>
      <c r="U31" s="72">
        <v>73.8</v>
      </c>
      <c r="V31" s="218"/>
      <c r="W31" s="214">
        <v>64.7</v>
      </c>
      <c r="X31" s="97"/>
      <c r="Y31" s="214">
        <v>74.247841276306644</v>
      </c>
      <c r="Z31" s="72">
        <v>66.394435991148086</v>
      </c>
      <c r="AA31" s="218">
        <v>80.796776015459415</v>
      </c>
      <c r="AB31" s="214">
        <v>76.2</v>
      </c>
      <c r="AC31" s="72">
        <v>68.3</v>
      </c>
      <c r="AD31" s="72">
        <v>82.7</v>
      </c>
      <c r="AE31" s="76">
        <v>203</v>
      </c>
      <c r="AF31" s="214">
        <v>74.3</v>
      </c>
      <c r="AG31" s="72">
        <v>67.7</v>
      </c>
      <c r="AH31" s="72">
        <v>79.900000000000006</v>
      </c>
      <c r="AI31" s="76">
        <v>251</v>
      </c>
      <c r="AJ31" s="214">
        <v>75.5</v>
      </c>
      <c r="AK31" s="72">
        <v>68.599999999999994</v>
      </c>
      <c r="AL31" s="72">
        <v>81.3</v>
      </c>
      <c r="AM31" s="207">
        <v>259</v>
      </c>
    </row>
    <row r="32" spans="1:39" s="9" customFormat="1" ht="47.25" x14ac:dyDescent="0.25">
      <c r="A32" s="102" t="s">
        <v>203</v>
      </c>
      <c r="B32" s="211" t="s">
        <v>390</v>
      </c>
      <c r="C32" s="215" t="s">
        <v>278</v>
      </c>
      <c r="D32" s="205" t="s">
        <v>279</v>
      </c>
      <c r="E32" s="215" t="s">
        <v>280</v>
      </c>
      <c r="F32" s="205" t="s">
        <v>281</v>
      </c>
      <c r="G32" s="215" t="s">
        <v>282</v>
      </c>
      <c r="H32" s="205" t="s">
        <v>283</v>
      </c>
      <c r="I32" s="215" t="s">
        <v>284</v>
      </c>
      <c r="J32" s="205" t="s">
        <v>285</v>
      </c>
      <c r="K32" s="204" t="s">
        <v>286</v>
      </c>
      <c r="L32" s="205" t="s">
        <v>287</v>
      </c>
      <c r="M32" s="215" t="s">
        <v>288</v>
      </c>
      <c r="N32" s="205" t="s">
        <v>289</v>
      </c>
      <c r="O32" s="215" t="s">
        <v>290</v>
      </c>
      <c r="P32" s="205" t="s">
        <v>291</v>
      </c>
      <c r="Q32" s="204" t="s">
        <v>292</v>
      </c>
      <c r="R32" s="205" t="s">
        <v>293</v>
      </c>
      <c r="S32" s="215" t="s">
        <v>294</v>
      </c>
      <c r="T32" s="205" t="s">
        <v>295</v>
      </c>
      <c r="U32" s="204" t="s">
        <v>296</v>
      </c>
      <c r="V32" s="205" t="s">
        <v>297</v>
      </c>
      <c r="W32" s="215" t="s">
        <v>298</v>
      </c>
      <c r="X32" s="205" t="s">
        <v>299</v>
      </c>
      <c r="Y32" s="215" t="s">
        <v>300</v>
      </c>
      <c r="Z32" s="204" t="s">
        <v>301</v>
      </c>
      <c r="AA32" s="205" t="s">
        <v>302</v>
      </c>
      <c r="AB32" s="215" t="s">
        <v>303</v>
      </c>
      <c r="AC32" s="204" t="s">
        <v>304</v>
      </c>
      <c r="AD32" s="204" t="s">
        <v>305</v>
      </c>
      <c r="AE32" s="205" t="s">
        <v>306</v>
      </c>
      <c r="AF32" s="215" t="s">
        <v>307</v>
      </c>
      <c r="AG32" s="204" t="s">
        <v>308</v>
      </c>
      <c r="AH32" s="204" t="s">
        <v>309</v>
      </c>
      <c r="AI32" s="205" t="s">
        <v>310</v>
      </c>
      <c r="AJ32" s="215" t="s">
        <v>311</v>
      </c>
      <c r="AK32" s="204" t="s">
        <v>312</v>
      </c>
      <c r="AL32" s="204" t="s">
        <v>313</v>
      </c>
      <c r="AM32" s="205" t="s">
        <v>314</v>
      </c>
    </row>
    <row r="33" spans="1:39" s="6" customFormat="1" x14ac:dyDescent="0.25">
      <c r="A33" s="103" t="s">
        <v>227</v>
      </c>
      <c r="B33" s="6" t="s">
        <v>228</v>
      </c>
      <c r="C33" s="213">
        <v>50.7</v>
      </c>
      <c r="D33" s="217" t="s">
        <v>391</v>
      </c>
      <c r="E33" s="213">
        <v>48.3</v>
      </c>
      <c r="F33" s="217" t="s">
        <v>319</v>
      </c>
      <c r="G33" s="213">
        <v>54.1</v>
      </c>
      <c r="H33" s="217" t="s">
        <v>373</v>
      </c>
      <c r="I33" s="213">
        <v>50.2</v>
      </c>
      <c r="J33" s="217" t="s">
        <v>385</v>
      </c>
      <c r="K33" s="203">
        <v>50.5</v>
      </c>
      <c r="L33" s="217" t="s">
        <v>392</v>
      </c>
      <c r="M33" s="213">
        <v>54.3</v>
      </c>
      <c r="N33" s="217" t="s">
        <v>339</v>
      </c>
      <c r="O33" s="213">
        <v>61.4</v>
      </c>
      <c r="P33" s="217" t="s">
        <v>393</v>
      </c>
      <c r="Q33" s="203">
        <v>57.2</v>
      </c>
      <c r="R33" s="217" t="s">
        <v>394</v>
      </c>
      <c r="S33" s="213">
        <v>59.8</v>
      </c>
      <c r="T33" s="217" t="s">
        <v>395</v>
      </c>
      <c r="U33" s="203">
        <v>56.29999999999999</v>
      </c>
      <c r="V33" s="217" t="s">
        <v>396</v>
      </c>
      <c r="W33" s="213">
        <v>57.3</v>
      </c>
      <c r="X33" s="174" t="s">
        <v>397</v>
      </c>
      <c r="Y33" s="213">
        <v>58.14873560449081</v>
      </c>
      <c r="Z33" s="203">
        <v>53.993148388340408</v>
      </c>
      <c r="AA33" s="217">
        <v>62.191806600883659</v>
      </c>
      <c r="AB33" s="213">
        <v>54.2</v>
      </c>
      <c r="AC33" s="203">
        <v>49.3</v>
      </c>
      <c r="AD33" s="203">
        <v>59.1</v>
      </c>
      <c r="AE33" s="188">
        <v>823</v>
      </c>
      <c r="AF33" s="213">
        <v>55.2</v>
      </c>
      <c r="AG33" s="203">
        <v>50.5</v>
      </c>
      <c r="AH33" s="203">
        <v>59.8</v>
      </c>
      <c r="AI33" s="188">
        <v>880</v>
      </c>
      <c r="AJ33" s="213">
        <v>57.1</v>
      </c>
      <c r="AK33" s="203">
        <v>52.2</v>
      </c>
      <c r="AL33" s="203">
        <v>61.8</v>
      </c>
      <c r="AM33" s="206">
        <v>842</v>
      </c>
    </row>
    <row r="34" spans="1:39" x14ac:dyDescent="0.25">
      <c r="A34" s="104" t="s">
        <v>208</v>
      </c>
      <c r="B34" s="51" t="s">
        <v>209</v>
      </c>
      <c r="C34" s="214"/>
      <c r="D34" s="218"/>
      <c r="E34" s="214"/>
      <c r="F34" s="218"/>
      <c r="G34" s="214"/>
      <c r="H34" s="218"/>
      <c r="I34" s="214"/>
      <c r="J34" s="218"/>
      <c r="K34" s="72"/>
      <c r="L34" s="218"/>
      <c r="M34" s="214"/>
      <c r="N34" s="218"/>
      <c r="O34" s="214"/>
      <c r="P34" s="218"/>
      <c r="Q34" s="72"/>
      <c r="R34" s="218"/>
      <c r="S34" s="214"/>
      <c r="T34" s="218"/>
      <c r="U34" s="72"/>
      <c r="V34" s="218"/>
      <c r="W34" s="214">
        <v>56.000000000000007</v>
      </c>
      <c r="X34" s="97"/>
      <c r="Y34" s="214">
        <v>61.909970212740397</v>
      </c>
      <c r="Z34" s="72">
        <v>42.489575293053434</v>
      </c>
      <c r="AA34" s="218">
        <v>78.145486271064868</v>
      </c>
      <c r="AB34" s="214" t="s">
        <v>247</v>
      </c>
      <c r="AC34" s="72" t="s">
        <v>247</v>
      </c>
      <c r="AD34" s="72" t="s">
        <v>247</v>
      </c>
      <c r="AE34" s="76">
        <v>28</v>
      </c>
      <c r="AF34" s="214" t="s">
        <v>247</v>
      </c>
      <c r="AG34" s="72" t="s">
        <v>247</v>
      </c>
      <c r="AH34" s="72" t="s">
        <v>247</v>
      </c>
      <c r="AI34" s="76">
        <v>24</v>
      </c>
      <c r="AJ34" s="214" t="s">
        <v>247</v>
      </c>
      <c r="AK34" s="72" t="s">
        <v>247</v>
      </c>
      <c r="AL34" s="72" t="s">
        <v>247</v>
      </c>
      <c r="AM34" s="207">
        <v>26</v>
      </c>
    </row>
    <row r="35" spans="1:39" x14ac:dyDescent="0.25">
      <c r="A35" s="104" t="s">
        <v>211</v>
      </c>
      <c r="B35" s="51" t="s">
        <v>212</v>
      </c>
      <c r="C35" s="214">
        <v>46.759259259259267</v>
      </c>
      <c r="D35" s="218"/>
      <c r="E35" s="214">
        <v>46.759259259259267</v>
      </c>
      <c r="F35" s="218"/>
      <c r="G35" s="214">
        <v>46.759259259259267</v>
      </c>
      <c r="H35" s="218"/>
      <c r="I35" s="214">
        <v>46.759259259259267</v>
      </c>
      <c r="J35" s="218"/>
      <c r="K35" s="72">
        <v>46.759259259259267</v>
      </c>
      <c r="L35" s="218"/>
      <c r="M35" s="214">
        <v>49.516435304030395</v>
      </c>
      <c r="N35" s="218"/>
      <c r="O35" s="214">
        <v>77.86123547648036</v>
      </c>
      <c r="P35" s="218"/>
      <c r="Q35" s="72">
        <v>60</v>
      </c>
      <c r="R35" s="218"/>
      <c r="S35" s="214">
        <v>74.3</v>
      </c>
      <c r="T35" s="218"/>
      <c r="U35" s="72">
        <v>72.400000000000006</v>
      </c>
      <c r="V35" s="218"/>
      <c r="W35" s="214">
        <v>54.5</v>
      </c>
      <c r="X35" s="97"/>
      <c r="Y35" s="214">
        <v>60.269105769584115</v>
      </c>
      <c r="Z35" s="72">
        <v>41.260531695259687</v>
      </c>
      <c r="AA35" s="218">
        <v>76.61300221154967</v>
      </c>
      <c r="AB35" s="214">
        <v>54.1</v>
      </c>
      <c r="AC35" s="72">
        <v>39.1</v>
      </c>
      <c r="AD35" s="72">
        <v>68.400000000000006</v>
      </c>
      <c r="AE35" s="76">
        <v>81</v>
      </c>
      <c r="AF35" s="214">
        <v>57.5</v>
      </c>
      <c r="AG35" s="72">
        <v>42.4</v>
      </c>
      <c r="AH35" s="72">
        <v>71.3</v>
      </c>
      <c r="AI35" s="76">
        <v>67</v>
      </c>
      <c r="AJ35" s="214">
        <v>59.7</v>
      </c>
      <c r="AK35" s="72">
        <v>44.7</v>
      </c>
      <c r="AL35" s="72">
        <v>73</v>
      </c>
      <c r="AM35" s="207">
        <v>108</v>
      </c>
    </row>
    <row r="36" spans="1:39" x14ac:dyDescent="0.25">
      <c r="A36" s="104" t="s">
        <v>213</v>
      </c>
      <c r="B36" s="51" t="s">
        <v>214</v>
      </c>
      <c r="C36" s="214">
        <v>46.5</v>
      </c>
      <c r="D36" s="218"/>
      <c r="E36" s="214">
        <v>0</v>
      </c>
      <c r="F36" s="218"/>
      <c r="G36" s="214">
        <v>58.099999999999994</v>
      </c>
      <c r="H36" s="218"/>
      <c r="I36" s="214">
        <v>46.2</v>
      </c>
      <c r="J36" s="218"/>
      <c r="K36" s="72">
        <v>56.6</v>
      </c>
      <c r="L36" s="218"/>
      <c r="M36" s="214">
        <v>50.161200312514957</v>
      </c>
      <c r="N36" s="218"/>
      <c r="O36" s="214">
        <v>68.394952094110593</v>
      </c>
      <c r="P36" s="218"/>
      <c r="Q36" s="72">
        <v>63.2</v>
      </c>
      <c r="R36" s="218"/>
      <c r="S36" s="214">
        <v>65.099999999999994</v>
      </c>
      <c r="T36" s="218"/>
      <c r="U36" s="72">
        <v>47.400000000000006</v>
      </c>
      <c r="V36" s="218"/>
      <c r="W36" s="214">
        <v>54.2</v>
      </c>
      <c r="X36" s="97"/>
      <c r="Y36" s="214">
        <v>62.756783845917724</v>
      </c>
      <c r="Z36" s="72">
        <v>51.973010360602117</v>
      </c>
      <c r="AA36" s="218">
        <v>72.404831431673429</v>
      </c>
      <c r="AB36" s="214">
        <v>70.599999999999994</v>
      </c>
      <c r="AC36" s="72">
        <v>58.2</v>
      </c>
      <c r="AD36" s="72">
        <v>80.5</v>
      </c>
      <c r="AE36" s="76">
        <v>64</v>
      </c>
      <c r="AF36" s="214">
        <v>64.900000000000006</v>
      </c>
      <c r="AG36" s="72">
        <v>50.9</v>
      </c>
      <c r="AH36" s="72">
        <v>76.8</v>
      </c>
      <c r="AI36" s="76">
        <v>79</v>
      </c>
      <c r="AJ36" s="214">
        <v>51.1</v>
      </c>
      <c r="AK36" s="72">
        <v>37.299999999999997</v>
      </c>
      <c r="AL36" s="72">
        <v>64.7</v>
      </c>
      <c r="AM36" s="207">
        <v>62</v>
      </c>
    </row>
    <row r="37" spans="1:39" x14ac:dyDescent="0.25">
      <c r="A37" s="104" t="s">
        <v>215</v>
      </c>
      <c r="B37" s="51" t="s">
        <v>216</v>
      </c>
      <c r="C37" s="214">
        <v>55.113636363636367</v>
      </c>
      <c r="D37" s="218"/>
      <c r="E37" s="214">
        <v>46.753246753246749</v>
      </c>
      <c r="F37" s="218"/>
      <c r="G37" s="214">
        <v>52.631578947368418</v>
      </c>
      <c r="H37" s="218"/>
      <c r="I37" s="214">
        <v>45.454545454545453</v>
      </c>
      <c r="J37" s="218"/>
      <c r="K37" s="72">
        <v>56.603773584905653</v>
      </c>
      <c r="L37" s="218"/>
      <c r="M37" s="214">
        <v>57.238133733687491</v>
      </c>
      <c r="N37" s="218"/>
      <c r="O37" s="214">
        <v>61.839855181345307</v>
      </c>
      <c r="P37" s="218"/>
      <c r="Q37" s="72">
        <v>54.400000000000006</v>
      </c>
      <c r="R37" s="218"/>
      <c r="S37" s="214">
        <v>66.900000000000006</v>
      </c>
      <c r="T37" s="218"/>
      <c r="U37" s="72">
        <v>72.3</v>
      </c>
      <c r="V37" s="218"/>
      <c r="W37" s="214">
        <v>66.900000000000006</v>
      </c>
      <c r="X37" s="97"/>
      <c r="Y37" s="214">
        <v>63.669551977689231</v>
      </c>
      <c r="Z37" s="72">
        <v>51.922098032436423</v>
      </c>
      <c r="AA37" s="218">
        <v>73.984800899687386</v>
      </c>
      <c r="AB37" s="214">
        <v>57.3</v>
      </c>
      <c r="AC37" s="72">
        <v>41.1</v>
      </c>
      <c r="AD37" s="72">
        <v>72.099999999999994</v>
      </c>
      <c r="AE37" s="76">
        <v>55</v>
      </c>
      <c r="AF37" s="214">
        <v>61.1</v>
      </c>
      <c r="AG37" s="72">
        <v>46.4</v>
      </c>
      <c r="AH37" s="72">
        <v>74</v>
      </c>
      <c r="AI37" s="76">
        <v>59</v>
      </c>
      <c r="AJ37" s="214">
        <v>56.6</v>
      </c>
      <c r="AK37" s="72">
        <v>43.4</v>
      </c>
      <c r="AL37" s="72">
        <v>68.900000000000006</v>
      </c>
      <c r="AM37" s="207">
        <v>67</v>
      </c>
    </row>
    <row r="38" spans="1:39" x14ac:dyDescent="0.25">
      <c r="A38" s="104" t="s">
        <v>217</v>
      </c>
      <c r="B38" s="51" t="s">
        <v>218</v>
      </c>
      <c r="C38" s="214">
        <v>40.500000000000007</v>
      </c>
      <c r="D38" s="218"/>
      <c r="E38" s="214">
        <v>44.3</v>
      </c>
      <c r="F38" s="218"/>
      <c r="G38" s="214">
        <v>49.1</v>
      </c>
      <c r="H38" s="218"/>
      <c r="I38" s="214">
        <v>37.700000000000003</v>
      </c>
      <c r="J38" s="218"/>
      <c r="K38" s="72">
        <v>50</v>
      </c>
      <c r="L38" s="218"/>
      <c r="M38" s="214">
        <v>49.696486835116467</v>
      </c>
      <c r="N38" s="218"/>
      <c r="O38" s="214">
        <v>48.668753265961861</v>
      </c>
      <c r="P38" s="218"/>
      <c r="Q38" s="72">
        <v>55.900000000000006</v>
      </c>
      <c r="R38" s="218"/>
      <c r="S38" s="214">
        <v>56.29999999999999</v>
      </c>
      <c r="T38" s="218"/>
      <c r="U38" s="72">
        <v>52</v>
      </c>
      <c r="V38" s="218"/>
      <c r="W38" s="214">
        <v>53.6</v>
      </c>
      <c r="X38" s="97"/>
      <c r="Y38" s="214">
        <v>54.095304300446671</v>
      </c>
      <c r="Z38" s="72">
        <v>41.867512474832736</v>
      </c>
      <c r="AA38" s="218">
        <v>65.849046624789324</v>
      </c>
      <c r="AB38" s="214">
        <v>46.3</v>
      </c>
      <c r="AC38" s="72">
        <v>32</v>
      </c>
      <c r="AD38" s="72">
        <v>61.2</v>
      </c>
      <c r="AE38" s="76">
        <v>96</v>
      </c>
      <c r="AF38" s="214">
        <v>60.7</v>
      </c>
      <c r="AG38" s="72">
        <v>48.7</v>
      </c>
      <c r="AH38" s="72">
        <v>71.599999999999994</v>
      </c>
      <c r="AI38" s="76">
        <v>106</v>
      </c>
      <c r="AJ38" s="214">
        <v>55.1</v>
      </c>
      <c r="AK38" s="72">
        <v>42.9</v>
      </c>
      <c r="AL38" s="72">
        <v>66.599999999999994</v>
      </c>
      <c r="AM38" s="207">
        <v>89</v>
      </c>
    </row>
    <row r="39" spans="1:39" x14ac:dyDescent="0.25">
      <c r="A39" s="104" t="s">
        <v>219</v>
      </c>
      <c r="B39" s="51" t="s">
        <v>220</v>
      </c>
      <c r="C39" s="214">
        <v>63.2</v>
      </c>
      <c r="D39" s="218"/>
      <c r="E39" s="214">
        <v>55.500000000000007</v>
      </c>
      <c r="F39" s="218"/>
      <c r="G39" s="214">
        <v>66.599999999999994</v>
      </c>
      <c r="H39" s="218"/>
      <c r="I39" s="214">
        <v>63.5</v>
      </c>
      <c r="J39" s="218"/>
      <c r="K39" s="72">
        <v>81.000000000000014</v>
      </c>
      <c r="L39" s="218"/>
      <c r="M39" s="214">
        <v>58.336913484202825</v>
      </c>
      <c r="N39" s="218"/>
      <c r="O39" s="214">
        <v>86.536976001647957</v>
      </c>
      <c r="P39" s="218"/>
      <c r="Q39" s="72">
        <v>79</v>
      </c>
      <c r="R39" s="218"/>
      <c r="S39" s="214">
        <v>70.5</v>
      </c>
      <c r="T39" s="218"/>
      <c r="U39" s="72">
        <v>74</v>
      </c>
      <c r="V39" s="218"/>
      <c r="W39" s="214">
        <v>72</v>
      </c>
      <c r="X39" s="97"/>
      <c r="Y39" s="214">
        <v>81.294194815865254</v>
      </c>
      <c r="Z39" s="72">
        <v>69.211002403656479</v>
      </c>
      <c r="AA39" s="218">
        <v>89.364052373389427</v>
      </c>
      <c r="AB39" s="214">
        <v>64.599999999999994</v>
      </c>
      <c r="AC39" s="72">
        <v>50.8</v>
      </c>
      <c r="AD39" s="72">
        <v>76.400000000000006</v>
      </c>
      <c r="AE39" s="76">
        <v>55</v>
      </c>
      <c r="AF39" s="214">
        <v>69.3</v>
      </c>
      <c r="AG39" s="72">
        <v>56.1</v>
      </c>
      <c r="AH39" s="72">
        <v>80</v>
      </c>
      <c r="AI39" s="76">
        <v>71</v>
      </c>
      <c r="AJ39" s="214">
        <v>65.8</v>
      </c>
      <c r="AK39" s="72">
        <v>48</v>
      </c>
      <c r="AL39" s="72">
        <v>80.099999999999994</v>
      </c>
      <c r="AM39" s="207">
        <v>53</v>
      </c>
    </row>
    <row r="40" spans="1:39" x14ac:dyDescent="0.25">
      <c r="A40" s="104" t="s">
        <v>221</v>
      </c>
      <c r="B40" s="51" t="s">
        <v>222</v>
      </c>
      <c r="C40" s="214">
        <v>47.996794871794876</v>
      </c>
      <c r="D40" s="218"/>
      <c r="E40" s="214">
        <v>43.037974683544306</v>
      </c>
      <c r="F40" s="218"/>
      <c r="G40" s="214">
        <v>50.123051681706329</v>
      </c>
      <c r="H40" s="218"/>
      <c r="I40" s="214">
        <v>45.391061452513959</v>
      </c>
      <c r="J40" s="218"/>
      <c r="K40" s="72">
        <v>41.666666666666671</v>
      </c>
      <c r="L40" s="218"/>
      <c r="M40" s="214">
        <v>50.449396064491211</v>
      </c>
      <c r="N40" s="218"/>
      <c r="O40" s="214">
        <v>54.360155942898075</v>
      </c>
      <c r="P40" s="218"/>
      <c r="Q40" s="72">
        <v>50.5</v>
      </c>
      <c r="R40" s="218"/>
      <c r="S40" s="214">
        <v>52.2</v>
      </c>
      <c r="T40" s="218"/>
      <c r="U40" s="72">
        <v>47.3</v>
      </c>
      <c r="V40" s="218"/>
      <c r="W40" s="214">
        <v>52.9</v>
      </c>
      <c r="X40" s="97"/>
      <c r="Y40" s="214">
        <v>51.240686253032578</v>
      </c>
      <c r="Z40" s="72">
        <v>45.397027198546681</v>
      </c>
      <c r="AA40" s="218">
        <v>57.05062620884938</v>
      </c>
      <c r="AB40" s="214">
        <v>48.5</v>
      </c>
      <c r="AC40" s="72">
        <v>41</v>
      </c>
      <c r="AD40" s="72">
        <v>56.1</v>
      </c>
      <c r="AE40" s="76">
        <v>295</v>
      </c>
      <c r="AF40" s="214">
        <v>43.3</v>
      </c>
      <c r="AG40" s="72">
        <v>36.200000000000003</v>
      </c>
      <c r="AH40" s="72">
        <v>50.6</v>
      </c>
      <c r="AI40" s="76">
        <v>334</v>
      </c>
      <c r="AJ40" s="214">
        <v>53.1</v>
      </c>
      <c r="AK40" s="72">
        <v>44.4</v>
      </c>
      <c r="AL40" s="72">
        <v>61.7</v>
      </c>
      <c r="AM40" s="207">
        <v>325</v>
      </c>
    </row>
    <row r="41" spans="1:39" x14ac:dyDescent="0.25">
      <c r="A41" s="104" t="s">
        <v>223</v>
      </c>
      <c r="B41" s="51" t="s">
        <v>224</v>
      </c>
      <c r="C41" s="214">
        <v>65.7</v>
      </c>
      <c r="D41" s="218"/>
      <c r="E41" s="214">
        <v>66.900000000000006</v>
      </c>
      <c r="F41" s="218"/>
      <c r="G41" s="214">
        <v>63.900000000000006</v>
      </c>
      <c r="H41" s="218"/>
      <c r="I41" s="214">
        <v>89.2</v>
      </c>
      <c r="J41" s="218"/>
      <c r="K41" s="72">
        <v>66.900000000000006</v>
      </c>
      <c r="L41" s="218"/>
      <c r="M41" s="214">
        <v>72.01034962602192</v>
      </c>
      <c r="N41" s="218"/>
      <c r="O41" s="214">
        <v>74.594413212208451</v>
      </c>
      <c r="P41" s="218"/>
      <c r="Q41" s="72">
        <v>65.099999999999994</v>
      </c>
      <c r="R41" s="218"/>
      <c r="S41" s="214">
        <v>73.8</v>
      </c>
      <c r="T41" s="218"/>
      <c r="U41" s="72">
        <v>71.7</v>
      </c>
      <c r="V41" s="218"/>
      <c r="W41" s="214">
        <v>68.2</v>
      </c>
      <c r="X41" s="97"/>
      <c r="Y41" s="214">
        <v>70.380059835796288</v>
      </c>
      <c r="Z41" s="72">
        <v>53.571066831680518</v>
      </c>
      <c r="AA41" s="218">
        <v>83.031171959183467</v>
      </c>
      <c r="AB41" s="214">
        <v>66.599999999999994</v>
      </c>
      <c r="AC41" s="72">
        <v>52</v>
      </c>
      <c r="AD41" s="72">
        <v>78.599999999999994</v>
      </c>
      <c r="AE41" s="76">
        <v>117</v>
      </c>
      <c r="AF41" s="214">
        <v>70.099999999999994</v>
      </c>
      <c r="AG41" s="72">
        <v>54.3</v>
      </c>
      <c r="AH41" s="72">
        <v>82.3</v>
      </c>
      <c r="AI41" s="76">
        <v>110</v>
      </c>
      <c r="AJ41" s="214">
        <v>61.8</v>
      </c>
      <c r="AK41" s="72">
        <v>50.4</v>
      </c>
      <c r="AL41" s="72">
        <v>72.099999999999994</v>
      </c>
      <c r="AM41" s="207">
        <v>94</v>
      </c>
    </row>
    <row r="42" spans="1:39" ht="17.25" x14ac:dyDescent="0.25">
      <c r="A42" s="104" t="s">
        <v>225</v>
      </c>
      <c r="B42" s="51" t="s">
        <v>398</v>
      </c>
      <c r="C42" s="214">
        <v>70.3</v>
      </c>
      <c r="D42" s="218"/>
      <c r="E42" s="214">
        <v>60.784313725490193</v>
      </c>
      <c r="F42" s="218"/>
      <c r="G42" s="214">
        <v>71.212121212121218</v>
      </c>
      <c r="H42" s="218"/>
      <c r="I42" s="214">
        <v>67.857142857142861</v>
      </c>
      <c r="J42" s="218"/>
      <c r="K42" s="72">
        <v>60.526315789473685</v>
      </c>
      <c r="L42" s="218"/>
      <c r="M42" s="214">
        <v>50.28078805328677</v>
      </c>
      <c r="N42" s="218"/>
      <c r="O42" s="214">
        <v>67.090085901523196</v>
      </c>
      <c r="P42" s="218"/>
      <c r="Q42" s="72" t="s">
        <v>210</v>
      </c>
      <c r="R42" s="218"/>
      <c r="S42" s="214">
        <v>77</v>
      </c>
      <c r="T42" s="218"/>
      <c r="U42" s="72">
        <v>81.100000000000009</v>
      </c>
      <c r="V42" s="218"/>
      <c r="W42" s="214">
        <v>73.099999999999994</v>
      </c>
      <c r="X42" s="97"/>
      <c r="Y42" s="214" t="s">
        <v>210</v>
      </c>
      <c r="Z42" s="72" t="s">
        <v>210</v>
      </c>
      <c r="AA42" s="218" t="s">
        <v>210</v>
      </c>
      <c r="AB42" s="214">
        <v>60.7</v>
      </c>
      <c r="AC42" s="72">
        <v>34.799999999999997</v>
      </c>
      <c r="AD42" s="72">
        <v>81.7</v>
      </c>
      <c r="AE42" s="76">
        <v>32</v>
      </c>
      <c r="AF42" s="214">
        <v>58</v>
      </c>
      <c r="AG42" s="72">
        <v>33.700000000000003</v>
      </c>
      <c r="AH42" s="72">
        <v>78.900000000000006</v>
      </c>
      <c r="AI42" s="76">
        <v>30</v>
      </c>
      <c r="AJ42" s="214" t="s">
        <v>247</v>
      </c>
      <c r="AK42" s="72" t="s">
        <v>247</v>
      </c>
      <c r="AL42" s="72" t="s">
        <v>247</v>
      </c>
      <c r="AM42" s="207">
        <v>18</v>
      </c>
    </row>
    <row r="43" spans="1:39" s="9" customFormat="1" ht="47.25" x14ac:dyDescent="0.25">
      <c r="A43" s="102" t="s">
        <v>203</v>
      </c>
      <c r="B43" s="211" t="s">
        <v>399</v>
      </c>
      <c r="C43" s="215" t="s">
        <v>278</v>
      </c>
      <c r="D43" s="205" t="s">
        <v>279</v>
      </c>
      <c r="E43" s="215" t="s">
        <v>280</v>
      </c>
      <c r="F43" s="205" t="s">
        <v>281</v>
      </c>
      <c r="G43" s="215" t="s">
        <v>282</v>
      </c>
      <c r="H43" s="205" t="s">
        <v>283</v>
      </c>
      <c r="I43" s="215" t="s">
        <v>284</v>
      </c>
      <c r="J43" s="205" t="s">
        <v>285</v>
      </c>
      <c r="K43" s="204" t="s">
        <v>286</v>
      </c>
      <c r="L43" s="205" t="s">
        <v>287</v>
      </c>
      <c r="M43" s="215" t="s">
        <v>288</v>
      </c>
      <c r="N43" s="205" t="s">
        <v>289</v>
      </c>
      <c r="O43" s="215" t="s">
        <v>290</v>
      </c>
      <c r="P43" s="205" t="s">
        <v>291</v>
      </c>
      <c r="Q43" s="204" t="s">
        <v>292</v>
      </c>
      <c r="R43" s="205" t="s">
        <v>293</v>
      </c>
      <c r="S43" s="215" t="s">
        <v>294</v>
      </c>
      <c r="T43" s="205" t="s">
        <v>295</v>
      </c>
      <c r="U43" s="204" t="s">
        <v>296</v>
      </c>
      <c r="V43" s="205" t="s">
        <v>297</v>
      </c>
      <c r="W43" s="215" t="s">
        <v>298</v>
      </c>
      <c r="X43" s="205" t="s">
        <v>299</v>
      </c>
      <c r="Y43" s="215" t="s">
        <v>300</v>
      </c>
      <c r="Z43" s="204" t="s">
        <v>301</v>
      </c>
      <c r="AA43" s="205" t="s">
        <v>302</v>
      </c>
      <c r="AB43" s="215" t="s">
        <v>303</v>
      </c>
      <c r="AC43" s="204" t="s">
        <v>304</v>
      </c>
      <c r="AD43" s="204" t="s">
        <v>305</v>
      </c>
      <c r="AE43" s="205" t="s">
        <v>306</v>
      </c>
      <c r="AF43" s="215" t="s">
        <v>307</v>
      </c>
      <c r="AG43" s="204" t="s">
        <v>308</v>
      </c>
      <c r="AH43" s="204" t="s">
        <v>309</v>
      </c>
      <c r="AI43" s="205" t="s">
        <v>310</v>
      </c>
      <c r="AJ43" s="215" t="s">
        <v>311</v>
      </c>
      <c r="AK43" s="204" t="s">
        <v>312</v>
      </c>
      <c r="AL43" s="204" t="s">
        <v>313</v>
      </c>
      <c r="AM43" s="205" t="s">
        <v>314</v>
      </c>
    </row>
    <row r="44" spans="1:39" s="6" customFormat="1" x14ac:dyDescent="0.25">
      <c r="A44" s="103" t="s">
        <v>227</v>
      </c>
      <c r="B44" s="6" t="s">
        <v>228</v>
      </c>
      <c r="C44" s="213">
        <v>63.9</v>
      </c>
      <c r="D44" s="217" t="s">
        <v>321</v>
      </c>
      <c r="E44" s="213">
        <v>64.400000000000006</v>
      </c>
      <c r="F44" s="217" t="s">
        <v>400</v>
      </c>
      <c r="G44" s="213">
        <v>65.400000000000006</v>
      </c>
      <c r="H44" s="217" t="s">
        <v>401</v>
      </c>
      <c r="I44" s="213">
        <v>61.9</v>
      </c>
      <c r="J44" s="217" t="s">
        <v>389</v>
      </c>
      <c r="K44" s="203">
        <v>62.2</v>
      </c>
      <c r="L44" s="217" t="s">
        <v>331</v>
      </c>
      <c r="M44" s="213">
        <v>65.599999999999994</v>
      </c>
      <c r="N44" s="217" t="s">
        <v>402</v>
      </c>
      <c r="O44" s="213">
        <v>67</v>
      </c>
      <c r="P44" s="217" t="s">
        <v>388</v>
      </c>
      <c r="Q44" s="203">
        <v>69.400000000000006</v>
      </c>
      <c r="R44" s="217" t="s">
        <v>388</v>
      </c>
      <c r="S44" s="213">
        <v>67</v>
      </c>
      <c r="T44" s="217" t="s">
        <v>402</v>
      </c>
      <c r="U44" s="203">
        <v>67.7</v>
      </c>
      <c r="V44" s="217" t="s">
        <v>391</v>
      </c>
      <c r="W44" s="213">
        <v>68</v>
      </c>
      <c r="X44" s="174" t="s">
        <v>403</v>
      </c>
      <c r="Y44" s="213">
        <v>70.023235187339438</v>
      </c>
      <c r="Z44" s="203">
        <v>67.849458048776484</v>
      </c>
      <c r="AA44" s="217">
        <v>72.110451806705171</v>
      </c>
      <c r="AB44" s="213">
        <v>68.539685566618886</v>
      </c>
      <c r="AC44" s="203">
        <v>66.243656876256665</v>
      </c>
      <c r="AD44" s="203">
        <v>70.835714256981106</v>
      </c>
      <c r="AE44" s="188">
        <v>2614</v>
      </c>
      <c r="AF44" s="213">
        <v>69.599999999999994</v>
      </c>
      <c r="AG44" s="203">
        <v>67.5</v>
      </c>
      <c r="AH44" s="203">
        <v>71.599999999999994</v>
      </c>
      <c r="AI44" s="188">
        <v>2831</v>
      </c>
      <c r="AJ44" s="213">
        <v>70.8</v>
      </c>
      <c r="AK44" s="203">
        <v>68.8</v>
      </c>
      <c r="AL44" s="203">
        <v>72.8</v>
      </c>
      <c r="AM44" s="206">
        <v>2696</v>
      </c>
    </row>
    <row r="45" spans="1:39" x14ac:dyDescent="0.25">
      <c r="A45" s="104" t="s">
        <v>208</v>
      </c>
      <c r="B45" s="51" t="s">
        <v>209</v>
      </c>
      <c r="C45" s="214">
        <v>59.699999999999996</v>
      </c>
      <c r="D45" s="218"/>
      <c r="E45" s="214">
        <v>60.3</v>
      </c>
      <c r="F45" s="218"/>
      <c r="G45" s="214">
        <v>68.799999999999983</v>
      </c>
      <c r="H45" s="218"/>
      <c r="I45" s="214">
        <v>56.999999999999993</v>
      </c>
      <c r="J45" s="218"/>
      <c r="K45" s="72">
        <v>72.727270000000004</v>
      </c>
      <c r="L45" s="218"/>
      <c r="M45" s="214">
        <v>62.552016328994746</v>
      </c>
      <c r="N45" s="218"/>
      <c r="O45" s="214">
        <v>66</v>
      </c>
      <c r="P45" s="218"/>
      <c r="Q45" s="72">
        <v>67.300000000000011</v>
      </c>
      <c r="R45" s="218"/>
      <c r="S45" s="214">
        <v>66.100000000000009</v>
      </c>
      <c r="T45" s="218"/>
      <c r="U45" s="72">
        <v>67.8</v>
      </c>
      <c r="V45" s="218"/>
      <c r="W45" s="214">
        <v>60.8</v>
      </c>
      <c r="X45" s="97"/>
      <c r="Y45" s="214">
        <v>68.661141379277439</v>
      </c>
      <c r="Z45" s="72">
        <v>62.448788029843207</v>
      </c>
      <c r="AA45" s="218">
        <v>74.269207670148006</v>
      </c>
      <c r="AB45" s="214">
        <v>68.3</v>
      </c>
      <c r="AC45" s="72">
        <v>61.3</v>
      </c>
      <c r="AD45" s="72">
        <v>74.599999999999994</v>
      </c>
      <c r="AE45" s="76">
        <v>316</v>
      </c>
      <c r="AF45" s="214">
        <v>66</v>
      </c>
      <c r="AG45" s="72">
        <v>59.6</v>
      </c>
      <c r="AH45" s="72">
        <v>71.900000000000006</v>
      </c>
      <c r="AI45" s="76">
        <v>345</v>
      </c>
      <c r="AJ45" s="214">
        <v>65.599999999999994</v>
      </c>
      <c r="AK45" s="72">
        <v>60.5</v>
      </c>
      <c r="AL45" s="72">
        <v>70.5</v>
      </c>
      <c r="AM45" s="207">
        <v>312</v>
      </c>
    </row>
    <row r="46" spans="1:39" x14ac:dyDescent="0.25">
      <c r="A46" s="104" t="s">
        <v>211</v>
      </c>
      <c r="B46" s="51" t="s">
        <v>212</v>
      </c>
      <c r="C46" s="214">
        <v>55.801687763713083</v>
      </c>
      <c r="D46" s="218"/>
      <c r="E46" s="214">
        <v>56.972586412395714</v>
      </c>
      <c r="F46" s="218"/>
      <c r="G46" s="214">
        <v>60.687022900763353</v>
      </c>
      <c r="H46" s="218"/>
      <c r="I46" s="214">
        <v>55.955056179775283</v>
      </c>
      <c r="J46" s="218"/>
      <c r="K46" s="72">
        <v>58.82352941176471</v>
      </c>
      <c r="L46" s="218"/>
      <c r="M46" s="214">
        <v>57.809977938829967</v>
      </c>
      <c r="N46" s="218"/>
      <c r="O46" s="214">
        <v>57.199999999999996</v>
      </c>
      <c r="P46" s="218"/>
      <c r="Q46" s="72">
        <v>66.400000000000006</v>
      </c>
      <c r="R46" s="218"/>
      <c r="S46" s="214">
        <v>62.1</v>
      </c>
      <c r="T46" s="218"/>
      <c r="U46" s="72">
        <v>63.100000000000009</v>
      </c>
      <c r="V46" s="218"/>
      <c r="W46" s="214">
        <v>63.3</v>
      </c>
      <c r="X46" s="97"/>
      <c r="Y46" s="214">
        <v>64.022418012319164</v>
      </c>
      <c r="Z46" s="72">
        <v>57.639460951636664</v>
      </c>
      <c r="AA46" s="218">
        <v>69.94508845235093</v>
      </c>
      <c r="AB46" s="214">
        <v>64.400000000000006</v>
      </c>
      <c r="AC46" s="72">
        <v>58.7</v>
      </c>
      <c r="AD46" s="72">
        <v>69.8</v>
      </c>
      <c r="AE46" s="76">
        <v>371</v>
      </c>
      <c r="AF46" s="214">
        <v>64.7</v>
      </c>
      <c r="AG46" s="72">
        <v>58.5</v>
      </c>
      <c r="AH46" s="72">
        <v>70.400000000000006</v>
      </c>
      <c r="AI46" s="76">
        <v>406</v>
      </c>
      <c r="AJ46" s="214">
        <v>66.400000000000006</v>
      </c>
      <c r="AK46" s="72">
        <v>61</v>
      </c>
      <c r="AL46" s="72">
        <v>71.5</v>
      </c>
      <c r="AM46" s="207">
        <v>401</v>
      </c>
    </row>
    <row r="47" spans="1:39" x14ac:dyDescent="0.25">
      <c r="A47" s="104" t="s">
        <v>213</v>
      </c>
      <c r="B47" s="51" t="s">
        <v>214</v>
      </c>
      <c r="C47" s="214">
        <v>54.600000000000009</v>
      </c>
      <c r="D47" s="218"/>
      <c r="E47" s="214"/>
      <c r="F47" s="218"/>
      <c r="G47" s="214">
        <v>61.899999999999991</v>
      </c>
      <c r="H47" s="218"/>
      <c r="I47" s="214">
        <v>56.29999999999999</v>
      </c>
      <c r="J47" s="218"/>
      <c r="K47" s="72">
        <v>67.900000000000006</v>
      </c>
      <c r="L47" s="218"/>
      <c r="M47" s="214">
        <v>66.058622877994608</v>
      </c>
      <c r="N47" s="218"/>
      <c r="O47" s="214">
        <v>60.5</v>
      </c>
      <c r="P47" s="218"/>
      <c r="Q47" s="72">
        <v>70</v>
      </c>
      <c r="R47" s="218"/>
      <c r="S47" s="214">
        <v>64</v>
      </c>
      <c r="T47" s="218"/>
      <c r="U47" s="72">
        <v>62.1</v>
      </c>
      <c r="V47" s="218"/>
      <c r="W47" s="214">
        <v>60</v>
      </c>
      <c r="X47" s="97"/>
      <c r="Y47" s="214">
        <v>63.768541978969438</v>
      </c>
      <c r="Z47" s="72">
        <v>57.842905299896913</v>
      </c>
      <c r="AA47" s="218">
        <v>69.303285414417047</v>
      </c>
      <c r="AB47" s="214">
        <v>67.7</v>
      </c>
      <c r="AC47" s="72">
        <v>60.6</v>
      </c>
      <c r="AD47" s="72">
        <v>74</v>
      </c>
      <c r="AE47" s="76">
        <v>292</v>
      </c>
      <c r="AF47" s="214">
        <v>67.099999999999994</v>
      </c>
      <c r="AG47" s="72">
        <v>60.5</v>
      </c>
      <c r="AH47" s="72">
        <v>73</v>
      </c>
      <c r="AI47" s="76">
        <v>314</v>
      </c>
      <c r="AJ47" s="214">
        <v>71</v>
      </c>
      <c r="AK47" s="72">
        <v>64.5</v>
      </c>
      <c r="AL47" s="72">
        <v>76.8</v>
      </c>
      <c r="AM47" s="207">
        <v>304</v>
      </c>
    </row>
    <row r="48" spans="1:39" x14ac:dyDescent="0.25">
      <c r="A48" s="104" t="s">
        <v>215</v>
      </c>
      <c r="B48" s="51" t="s">
        <v>216</v>
      </c>
      <c r="C48" s="214">
        <v>64.311594202898547</v>
      </c>
      <c r="D48" s="218"/>
      <c r="E48" s="214">
        <v>64.826175869120647</v>
      </c>
      <c r="F48" s="218"/>
      <c r="G48" s="214">
        <v>65.789473684210535</v>
      </c>
      <c r="H48" s="218"/>
      <c r="I48" s="214">
        <v>57.807308970099669</v>
      </c>
      <c r="J48" s="218"/>
      <c r="K48" s="72">
        <v>64.96350364963503</v>
      </c>
      <c r="L48" s="218"/>
      <c r="M48" s="214">
        <v>66.901062136228617</v>
      </c>
      <c r="N48" s="218"/>
      <c r="O48" s="214">
        <v>65</v>
      </c>
      <c r="P48" s="218"/>
      <c r="Q48" s="72">
        <v>76.100000000000009</v>
      </c>
      <c r="R48" s="218"/>
      <c r="S48" s="214">
        <v>70.599999999999994</v>
      </c>
      <c r="T48" s="218"/>
      <c r="U48" s="72">
        <v>73.2</v>
      </c>
      <c r="V48" s="218"/>
      <c r="W48" s="214">
        <v>70.699999999999989</v>
      </c>
      <c r="X48" s="97"/>
      <c r="Y48" s="214">
        <v>68.270539690515392</v>
      </c>
      <c r="Z48" s="72">
        <v>61.455724133441834</v>
      </c>
      <c r="AA48" s="218">
        <v>74.382711755251464</v>
      </c>
      <c r="AB48" s="214">
        <v>69.3</v>
      </c>
      <c r="AC48" s="72">
        <v>62.6</v>
      </c>
      <c r="AD48" s="72">
        <v>75.2</v>
      </c>
      <c r="AE48" s="76">
        <v>248</v>
      </c>
      <c r="AF48" s="214">
        <v>64.5</v>
      </c>
      <c r="AG48" s="72">
        <v>57.4</v>
      </c>
      <c r="AH48" s="72">
        <v>71.099999999999994</v>
      </c>
      <c r="AI48" s="76">
        <v>256</v>
      </c>
      <c r="AJ48" s="214">
        <v>71.3</v>
      </c>
      <c r="AK48" s="72">
        <v>64.5</v>
      </c>
      <c r="AL48" s="72">
        <v>77.2</v>
      </c>
      <c r="AM48" s="207">
        <v>254</v>
      </c>
    </row>
    <row r="49" spans="1:39" x14ac:dyDescent="0.25">
      <c r="A49" s="104" t="s">
        <v>217</v>
      </c>
      <c r="B49" s="51" t="s">
        <v>218</v>
      </c>
      <c r="C49" s="214">
        <v>54.400000000000006</v>
      </c>
      <c r="D49" s="218"/>
      <c r="E49" s="214">
        <v>56.4</v>
      </c>
      <c r="F49" s="218"/>
      <c r="G49" s="214">
        <v>55.100000000000009</v>
      </c>
      <c r="H49" s="218"/>
      <c r="I49" s="214">
        <v>49.5</v>
      </c>
      <c r="J49" s="218"/>
      <c r="K49" s="72">
        <v>42.100000000000009</v>
      </c>
      <c r="L49" s="218"/>
      <c r="M49" s="214">
        <v>58.453978409433923</v>
      </c>
      <c r="N49" s="218"/>
      <c r="O49" s="214">
        <v>62.5</v>
      </c>
      <c r="P49" s="218"/>
      <c r="Q49" s="72">
        <v>67.300000000000011</v>
      </c>
      <c r="R49" s="218"/>
      <c r="S49" s="214">
        <v>65</v>
      </c>
      <c r="T49" s="218"/>
      <c r="U49" s="72">
        <v>69.099999999999994</v>
      </c>
      <c r="V49" s="218"/>
      <c r="W49" s="214">
        <v>69.7</v>
      </c>
      <c r="X49" s="97"/>
      <c r="Y49" s="214">
        <v>66.578832934272697</v>
      </c>
      <c r="Z49" s="72">
        <v>59.749909659952039</v>
      </c>
      <c r="AA49" s="218">
        <v>72.777026181131603</v>
      </c>
      <c r="AB49" s="214">
        <v>62.6</v>
      </c>
      <c r="AC49" s="72">
        <v>53.7</v>
      </c>
      <c r="AD49" s="72">
        <v>70.7</v>
      </c>
      <c r="AE49" s="76">
        <v>245</v>
      </c>
      <c r="AF49" s="214">
        <v>65.099999999999994</v>
      </c>
      <c r="AG49" s="72">
        <v>57.4</v>
      </c>
      <c r="AH49" s="72">
        <v>72</v>
      </c>
      <c r="AI49" s="76">
        <v>250</v>
      </c>
      <c r="AJ49" s="214">
        <v>63.7</v>
      </c>
      <c r="AK49" s="72">
        <v>57.3</v>
      </c>
      <c r="AL49" s="72">
        <v>69.7</v>
      </c>
      <c r="AM49" s="207">
        <v>278</v>
      </c>
    </row>
    <row r="50" spans="1:39" x14ac:dyDescent="0.25">
      <c r="A50" s="104" t="s">
        <v>219</v>
      </c>
      <c r="B50" s="51" t="s">
        <v>220</v>
      </c>
      <c r="C50" s="214">
        <v>61.7</v>
      </c>
      <c r="D50" s="218"/>
      <c r="E50" s="214">
        <v>64.2</v>
      </c>
      <c r="F50" s="218"/>
      <c r="G50" s="214">
        <v>62.5</v>
      </c>
      <c r="H50" s="218"/>
      <c r="I50" s="214">
        <v>62.5</v>
      </c>
      <c r="J50" s="218"/>
      <c r="K50" s="72">
        <v>59.6</v>
      </c>
      <c r="L50" s="218"/>
      <c r="M50" s="214">
        <v>63.836959153998095</v>
      </c>
      <c r="N50" s="218"/>
      <c r="O50" s="214">
        <v>67.2</v>
      </c>
      <c r="P50" s="218"/>
      <c r="Q50" s="72">
        <v>70</v>
      </c>
      <c r="R50" s="218"/>
      <c r="S50" s="214">
        <v>67.100000000000009</v>
      </c>
      <c r="T50" s="218"/>
      <c r="U50" s="72">
        <v>68.799999999999983</v>
      </c>
      <c r="V50" s="218"/>
      <c r="W50" s="214">
        <v>70.699999999999989</v>
      </c>
      <c r="X50" s="97"/>
      <c r="Y50" s="214">
        <v>75.619696417189914</v>
      </c>
      <c r="Z50" s="72">
        <v>69.80740025366417</v>
      </c>
      <c r="AA50" s="218">
        <v>80.623657230591419</v>
      </c>
      <c r="AB50" s="214">
        <v>72.400000000000006</v>
      </c>
      <c r="AC50" s="72">
        <v>64.400000000000006</v>
      </c>
      <c r="AD50" s="72">
        <v>79.2</v>
      </c>
      <c r="AE50" s="76">
        <v>271</v>
      </c>
      <c r="AF50" s="214">
        <v>75.3</v>
      </c>
      <c r="AG50" s="72">
        <v>69.5</v>
      </c>
      <c r="AH50" s="72">
        <v>80.400000000000006</v>
      </c>
      <c r="AI50" s="76">
        <v>322</v>
      </c>
      <c r="AJ50" s="214">
        <v>74.900000000000006</v>
      </c>
      <c r="AK50" s="72">
        <v>68.7</v>
      </c>
      <c r="AL50" s="72">
        <v>80.2</v>
      </c>
      <c r="AM50" s="207">
        <v>269</v>
      </c>
    </row>
    <row r="51" spans="1:39" x14ac:dyDescent="0.25">
      <c r="A51" s="104" t="s">
        <v>221</v>
      </c>
      <c r="B51" s="51" t="s">
        <v>222</v>
      </c>
      <c r="C51" s="214">
        <v>52.359882005899706</v>
      </c>
      <c r="D51" s="218"/>
      <c r="E51" s="214">
        <v>48.861646234676009</v>
      </c>
      <c r="F51" s="218"/>
      <c r="G51" s="214">
        <v>49.045801526717554</v>
      </c>
      <c r="H51" s="218"/>
      <c r="I51" s="214">
        <v>47.432024169184288</v>
      </c>
      <c r="J51" s="218"/>
      <c r="K51" s="72">
        <v>49.180327868852459</v>
      </c>
      <c r="L51" s="218"/>
      <c r="M51" s="214">
        <v>52.347169612216319</v>
      </c>
      <c r="N51" s="218"/>
      <c r="O51" s="214">
        <v>55.2</v>
      </c>
      <c r="P51" s="218"/>
      <c r="Q51" s="72">
        <v>57.899999999999991</v>
      </c>
      <c r="R51" s="218"/>
      <c r="S51" s="214">
        <v>58.5</v>
      </c>
      <c r="T51" s="218"/>
      <c r="U51" s="72">
        <v>56.7</v>
      </c>
      <c r="V51" s="218"/>
      <c r="W51" s="214">
        <v>61.099999999999994</v>
      </c>
      <c r="X51" s="97"/>
      <c r="Y51" s="214">
        <v>57.962926947739817</v>
      </c>
      <c r="Z51" s="72">
        <v>49.66525041304245</v>
      </c>
      <c r="AA51" s="218">
        <v>65.833733431948332</v>
      </c>
      <c r="AB51" s="214">
        <v>56.2</v>
      </c>
      <c r="AC51" s="72">
        <v>49.1</v>
      </c>
      <c r="AD51" s="72">
        <v>63.1</v>
      </c>
      <c r="AE51" s="76">
        <v>187</v>
      </c>
      <c r="AF51" s="214">
        <v>64.099999999999994</v>
      </c>
      <c r="AG51" s="72">
        <v>56.5</v>
      </c>
      <c r="AH51" s="72">
        <v>71</v>
      </c>
      <c r="AI51" s="76">
        <v>181</v>
      </c>
      <c r="AJ51" s="214">
        <v>62.2</v>
      </c>
      <c r="AK51" s="72">
        <v>54</v>
      </c>
      <c r="AL51" s="72">
        <v>69.7</v>
      </c>
      <c r="AM51" s="207">
        <v>209</v>
      </c>
    </row>
    <row r="52" spans="1:39" x14ac:dyDescent="0.25">
      <c r="A52" s="104" t="s">
        <v>223</v>
      </c>
      <c r="B52" s="51" t="s">
        <v>224</v>
      </c>
      <c r="C52" s="214">
        <v>67.600000000000009</v>
      </c>
      <c r="D52" s="218"/>
      <c r="E52" s="214">
        <v>67.2</v>
      </c>
      <c r="F52" s="218"/>
      <c r="G52" s="214">
        <v>68.3</v>
      </c>
      <c r="H52" s="218"/>
      <c r="I52" s="214">
        <v>64.5</v>
      </c>
      <c r="J52" s="218"/>
      <c r="K52" s="72">
        <v>69.2</v>
      </c>
      <c r="L52" s="218"/>
      <c r="M52" s="214">
        <v>70.136243380783952</v>
      </c>
      <c r="N52" s="218"/>
      <c r="O52" s="214">
        <v>66.900000000000006</v>
      </c>
      <c r="P52" s="218"/>
      <c r="Q52" s="72">
        <v>72.8</v>
      </c>
      <c r="R52" s="218"/>
      <c r="S52" s="214">
        <v>74.5</v>
      </c>
      <c r="T52" s="218"/>
      <c r="U52" s="72">
        <v>76.599999999999994</v>
      </c>
      <c r="V52" s="218"/>
      <c r="W52" s="214">
        <v>77</v>
      </c>
      <c r="X52" s="97"/>
      <c r="Y52" s="214">
        <v>79.301473508796434</v>
      </c>
      <c r="Z52" s="72">
        <v>75.234749453942769</v>
      </c>
      <c r="AA52" s="218">
        <v>82.852601285531705</v>
      </c>
      <c r="AB52" s="214">
        <v>75.3</v>
      </c>
      <c r="AC52" s="72">
        <v>69.400000000000006</v>
      </c>
      <c r="AD52" s="72">
        <v>80.400000000000006</v>
      </c>
      <c r="AE52" s="76">
        <v>418</v>
      </c>
      <c r="AF52" s="214">
        <v>77.2</v>
      </c>
      <c r="AG52" s="72">
        <v>72.7</v>
      </c>
      <c r="AH52" s="72">
        <v>81.099999999999994</v>
      </c>
      <c r="AI52" s="76">
        <v>416</v>
      </c>
      <c r="AJ52" s="214">
        <v>77.400000000000006</v>
      </c>
      <c r="AK52" s="72">
        <v>72.099999999999994</v>
      </c>
      <c r="AL52" s="72">
        <v>82</v>
      </c>
      <c r="AM52" s="207">
        <v>398</v>
      </c>
    </row>
    <row r="53" spans="1:39" x14ac:dyDescent="0.25">
      <c r="A53" s="104" t="s">
        <v>225</v>
      </c>
      <c r="B53" s="51" t="s">
        <v>226</v>
      </c>
      <c r="C53" s="214">
        <v>65.00754147812971</v>
      </c>
      <c r="D53" s="218"/>
      <c r="E53" s="214">
        <v>62.404580152671755</v>
      </c>
      <c r="F53" s="218"/>
      <c r="G53" s="214">
        <v>61.016949152542381</v>
      </c>
      <c r="H53" s="218"/>
      <c r="I53" s="214">
        <v>59.223300970873787</v>
      </c>
      <c r="J53" s="218"/>
      <c r="K53" s="72">
        <v>59.420289855072461</v>
      </c>
      <c r="L53" s="218"/>
      <c r="M53" s="214">
        <v>63.46422089229479</v>
      </c>
      <c r="N53" s="218"/>
      <c r="O53" s="214">
        <v>63.7</v>
      </c>
      <c r="P53" s="218"/>
      <c r="Q53" s="72">
        <v>75.3</v>
      </c>
      <c r="R53" s="218"/>
      <c r="S53" s="214">
        <v>71.199999999999989</v>
      </c>
      <c r="T53" s="218"/>
      <c r="U53" s="72">
        <v>68.400000000000006</v>
      </c>
      <c r="V53" s="218"/>
      <c r="W53" s="214">
        <v>71.8</v>
      </c>
      <c r="X53" s="97"/>
      <c r="Y53" s="214">
        <v>81.872095117458613</v>
      </c>
      <c r="Z53" s="72">
        <v>75.713137441327447</v>
      </c>
      <c r="AA53" s="218">
        <v>86.742670894256833</v>
      </c>
      <c r="AB53" s="214">
        <v>77.400000000000006</v>
      </c>
      <c r="AC53" s="72">
        <v>70.099999999999994</v>
      </c>
      <c r="AD53" s="72">
        <v>83.4</v>
      </c>
      <c r="AE53" s="76">
        <v>266</v>
      </c>
      <c r="AF53" s="214">
        <v>73.099999999999994</v>
      </c>
      <c r="AG53" s="72">
        <v>67.400000000000006</v>
      </c>
      <c r="AH53" s="72">
        <v>78.099999999999994</v>
      </c>
      <c r="AI53" s="76">
        <v>341</v>
      </c>
      <c r="AJ53" s="214">
        <v>80.599999999999994</v>
      </c>
      <c r="AK53" s="72">
        <v>75.2</v>
      </c>
      <c r="AL53" s="72">
        <v>85.1</v>
      </c>
      <c r="AM53" s="207">
        <v>271</v>
      </c>
    </row>
    <row r="54" spans="1:39" x14ac:dyDescent="0.25">
      <c r="A54" s="104"/>
      <c r="B54" s="51"/>
      <c r="C54" s="190"/>
      <c r="D54" s="97"/>
      <c r="E54" s="190"/>
      <c r="F54" s="97"/>
      <c r="G54" s="190"/>
      <c r="H54" s="97"/>
      <c r="I54" s="190"/>
      <c r="J54" s="97"/>
      <c r="K54" s="51"/>
      <c r="L54" s="97"/>
      <c r="M54" s="190"/>
      <c r="N54" s="97"/>
      <c r="O54" s="190"/>
      <c r="P54" s="97"/>
      <c r="Q54" s="51"/>
      <c r="R54" s="97"/>
      <c r="S54" s="190"/>
      <c r="T54" s="97"/>
      <c r="U54" s="51"/>
      <c r="V54" s="97"/>
      <c r="W54" s="190"/>
      <c r="X54" s="97"/>
      <c r="Y54" s="190"/>
      <c r="Z54" s="51"/>
      <c r="AA54" s="97"/>
      <c r="AB54" s="190"/>
      <c r="AC54" s="51"/>
      <c r="AD54" s="51"/>
      <c r="AE54" s="97"/>
      <c r="AF54" s="190"/>
      <c r="AG54" s="51"/>
      <c r="AH54" s="51"/>
      <c r="AI54" s="97"/>
      <c r="AJ54" s="190"/>
      <c r="AK54" s="51"/>
      <c r="AL54" s="51"/>
      <c r="AM54" s="97"/>
    </row>
    <row r="55" spans="1:39" s="9" customFormat="1" ht="47.25" customHeight="1" x14ac:dyDescent="0.25">
      <c r="A55" s="102" t="s">
        <v>203</v>
      </c>
      <c r="B55" s="211" t="s">
        <v>404</v>
      </c>
      <c r="C55" s="215" t="s">
        <v>278</v>
      </c>
      <c r="D55" s="205" t="s">
        <v>279</v>
      </c>
      <c r="E55" s="215" t="s">
        <v>280</v>
      </c>
      <c r="F55" s="205" t="s">
        <v>281</v>
      </c>
      <c r="G55" s="215" t="s">
        <v>282</v>
      </c>
      <c r="H55" s="205" t="s">
        <v>283</v>
      </c>
      <c r="I55" s="215" t="s">
        <v>284</v>
      </c>
      <c r="J55" s="205" t="s">
        <v>285</v>
      </c>
      <c r="K55" s="204" t="s">
        <v>286</v>
      </c>
      <c r="L55" s="205" t="s">
        <v>287</v>
      </c>
      <c r="M55" s="215" t="s">
        <v>288</v>
      </c>
      <c r="N55" s="205" t="s">
        <v>289</v>
      </c>
      <c r="O55" s="215" t="s">
        <v>290</v>
      </c>
      <c r="P55" s="205" t="s">
        <v>291</v>
      </c>
      <c r="Q55" s="204" t="s">
        <v>292</v>
      </c>
      <c r="R55" s="205" t="s">
        <v>293</v>
      </c>
      <c r="S55" s="215" t="s">
        <v>294</v>
      </c>
      <c r="T55" s="205" t="s">
        <v>295</v>
      </c>
      <c r="U55" s="204" t="s">
        <v>296</v>
      </c>
      <c r="V55" s="205" t="s">
        <v>297</v>
      </c>
      <c r="W55" s="215" t="s">
        <v>298</v>
      </c>
      <c r="X55" s="205" t="s">
        <v>299</v>
      </c>
      <c r="Y55" s="215" t="s">
        <v>300</v>
      </c>
      <c r="Z55" s="204" t="s">
        <v>301</v>
      </c>
      <c r="AA55" s="205" t="s">
        <v>302</v>
      </c>
      <c r="AB55" s="215" t="s">
        <v>303</v>
      </c>
      <c r="AC55" s="204" t="s">
        <v>304</v>
      </c>
      <c r="AD55" s="204" t="s">
        <v>305</v>
      </c>
      <c r="AE55" s="205" t="s">
        <v>306</v>
      </c>
      <c r="AF55" s="215" t="s">
        <v>307</v>
      </c>
      <c r="AG55" s="204" t="s">
        <v>308</v>
      </c>
      <c r="AH55" s="204" t="s">
        <v>309</v>
      </c>
      <c r="AI55" s="205" t="s">
        <v>310</v>
      </c>
      <c r="AJ55" s="215" t="s">
        <v>311</v>
      </c>
      <c r="AK55" s="204" t="s">
        <v>312</v>
      </c>
      <c r="AL55" s="204" t="s">
        <v>313</v>
      </c>
      <c r="AM55" s="205" t="s">
        <v>314</v>
      </c>
    </row>
    <row r="56" spans="1:39" s="6" customFormat="1" x14ac:dyDescent="0.25">
      <c r="A56" s="103" t="s">
        <v>227</v>
      </c>
      <c r="B56" s="6" t="s">
        <v>228</v>
      </c>
      <c r="C56" s="213" t="s">
        <v>210</v>
      </c>
      <c r="D56" s="217" t="s">
        <v>210</v>
      </c>
      <c r="E56" s="213">
        <v>72</v>
      </c>
      <c r="F56" s="217" t="s">
        <v>387</v>
      </c>
      <c r="G56" s="213">
        <v>73.2</v>
      </c>
      <c r="H56" s="217" t="s">
        <v>405</v>
      </c>
      <c r="I56" s="213">
        <v>65.099999999999994</v>
      </c>
      <c r="J56" s="217" t="s">
        <v>331</v>
      </c>
      <c r="K56" s="203">
        <v>71</v>
      </c>
      <c r="L56" s="217" t="s">
        <v>406</v>
      </c>
      <c r="M56" s="213">
        <v>69.3</v>
      </c>
      <c r="N56" s="217" t="s">
        <v>335</v>
      </c>
      <c r="O56" s="213">
        <v>72.8</v>
      </c>
      <c r="P56" s="217" t="s">
        <v>362</v>
      </c>
      <c r="Q56" s="203">
        <v>71.900000000000006</v>
      </c>
      <c r="R56" s="217" t="s">
        <v>331</v>
      </c>
      <c r="S56" s="213">
        <v>66.900000000000006</v>
      </c>
      <c r="T56" s="217" t="s">
        <v>354</v>
      </c>
      <c r="U56" s="203">
        <v>69.2</v>
      </c>
      <c r="V56" s="217" t="s">
        <v>348</v>
      </c>
      <c r="W56" s="213">
        <v>69.5</v>
      </c>
      <c r="X56" s="174" t="s">
        <v>333</v>
      </c>
      <c r="Y56" s="213">
        <v>70.366516001760758</v>
      </c>
      <c r="Z56" s="203">
        <v>65.850301701377361</v>
      </c>
      <c r="AA56" s="217">
        <v>74.516604857369657</v>
      </c>
      <c r="AB56" s="213">
        <v>68.2</v>
      </c>
      <c r="AC56" s="203">
        <v>63.8</v>
      </c>
      <c r="AD56" s="203">
        <v>72.3</v>
      </c>
      <c r="AE56" s="188">
        <v>671</v>
      </c>
      <c r="AF56" s="213">
        <v>67.2</v>
      </c>
      <c r="AG56" s="203">
        <v>62.7</v>
      </c>
      <c r="AH56" s="203">
        <v>71.400000000000006</v>
      </c>
      <c r="AI56" s="188">
        <v>645</v>
      </c>
      <c r="AJ56" s="213">
        <v>67.5</v>
      </c>
      <c r="AK56" s="203">
        <v>63</v>
      </c>
      <c r="AL56" s="203">
        <v>71.7</v>
      </c>
      <c r="AM56" s="206">
        <v>610</v>
      </c>
    </row>
    <row r="57" spans="1:39" x14ac:dyDescent="0.25">
      <c r="A57" s="104" t="s">
        <v>208</v>
      </c>
      <c r="B57" s="51" t="s">
        <v>209</v>
      </c>
      <c r="C57" s="214" t="s">
        <v>210</v>
      </c>
      <c r="D57" s="218" t="s">
        <v>210</v>
      </c>
      <c r="E57" s="214" t="s">
        <v>210</v>
      </c>
      <c r="F57" s="218" t="s">
        <v>210</v>
      </c>
      <c r="G57" s="214" t="s">
        <v>210</v>
      </c>
      <c r="H57" s="218" t="s">
        <v>210</v>
      </c>
      <c r="I57" s="214">
        <v>55</v>
      </c>
      <c r="J57" s="218"/>
      <c r="K57" s="72" t="s">
        <v>210</v>
      </c>
      <c r="L57" s="218"/>
      <c r="M57" s="214">
        <v>76</v>
      </c>
      <c r="N57" s="218"/>
      <c r="O57" s="214">
        <v>70</v>
      </c>
      <c r="P57" s="218"/>
      <c r="Q57" s="72">
        <v>56.999999999999993</v>
      </c>
      <c r="R57" s="218"/>
      <c r="S57" s="214">
        <v>51</v>
      </c>
      <c r="T57" s="218"/>
      <c r="U57" s="72">
        <v>64.138352643092304</v>
      </c>
      <c r="V57" s="218"/>
      <c r="W57" s="214">
        <v>59.3</v>
      </c>
      <c r="X57" s="97"/>
      <c r="Y57" s="214">
        <v>70.726013295120822</v>
      </c>
      <c r="Z57" s="72">
        <v>53.646912254488335</v>
      </c>
      <c r="AA57" s="218">
        <v>83.453186532911516</v>
      </c>
      <c r="AB57" s="214">
        <v>76.099999999999994</v>
      </c>
      <c r="AC57" s="72">
        <v>60.7</v>
      </c>
      <c r="AD57" s="72">
        <v>86.8</v>
      </c>
      <c r="AE57" s="76">
        <v>53</v>
      </c>
      <c r="AF57" s="214">
        <v>63.3</v>
      </c>
      <c r="AG57" s="72">
        <v>48.8</v>
      </c>
      <c r="AH57" s="72">
        <v>75.8</v>
      </c>
      <c r="AI57" s="76">
        <v>56</v>
      </c>
      <c r="AJ57" s="214">
        <v>68.400000000000006</v>
      </c>
      <c r="AK57" s="72">
        <v>52.3</v>
      </c>
      <c r="AL57" s="72">
        <v>81.099999999999994</v>
      </c>
      <c r="AM57" s="207">
        <v>53</v>
      </c>
    </row>
    <row r="58" spans="1:39" x14ac:dyDescent="0.25">
      <c r="A58" s="104" t="s">
        <v>211</v>
      </c>
      <c r="B58" s="51" t="s">
        <v>212</v>
      </c>
      <c r="C58" s="214" t="s">
        <v>210</v>
      </c>
      <c r="D58" s="218" t="s">
        <v>210</v>
      </c>
      <c r="E58" s="214" t="s">
        <v>210</v>
      </c>
      <c r="F58" s="218" t="s">
        <v>210</v>
      </c>
      <c r="G58" s="214" t="s">
        <v>210</v>
      </c>
      <c r="H58" s="218" t="s">
        <v>210</v>
      </c>
      <c r="I58" s="214">
        <v>64</v>
      </c>
      <c r="J58" s="218"/>
      <c r="K58" s="72" t="s">
        <v>210</v>
      </c>
      <c r="L58" s="218"/>
      <c r="M58" s="214">
        <v>72</v>
      </c>
      <c r="N58" s="218"/>
      <c r="O58" s="214">
        <v>66</v>
      </c>
      <c r="P58" s="218"/>
      <c r="Q58" s="72">
        <v>72</v>
      </c>
      <c r="R58" s="218"/>
      <c r="S58" s="214">
        <v>71</v>
      </c>
      <c r="T58" s="218"/>
      <c r="U58" s="72">
        <v>67.922214942918856</v>
      </c>
      <c r="V58" s="218"/>
      <c r="W58" s="214">
        <v>70.5</v>
      </c>
      <c r="X58" s="97"/>
      <c r="Y58" s="214">
        <v>60.560044787341631</v>
      </c>
      <c r="Z58" s="72">
        <v>45.878776909579877</v>
      </c>
      <c r="AA58" s="218">
        <v>73.554403941356313</v>
      </c>
      <c r="AB58" s="214">
        <v>64</v>
      </c>
      <c r="AC58" s="72">
        <v>52.8</v>
      </c>
      <c r="AD58" s="72">
        <v>73.8</v>
      </c>
      <c r="AE58" s="76">
        <v>103</v>
      </c>
      <c r="AF58" s="214">
        <v>57.6</v>
      </c>
      <c r="AG58" s="72">
        <v>45.4</v>
      </c>
      <c r="AH58" s="72">
        <v>68.900000000000006</v>
      </c>
      <c r="AI58" s="76">
        <v>87</v>
      </c>
      <c r="AJ58" s="214">
        <v>58.4</v>
      </c>
      <c r="AK58" s="72">
        <v>46.9</v>
      </c>
      <c r="AL58" s="72">
        <v>69.2</v>
      </c>
      <c r="AM58" s="207">
        <v>94</v>
      </c>
    </row>
    <row r="59" spans="1:39" x14ac:dyDescent="0.25">
      <c r="A59" s="104" t="s">
        <v>213</v>
      </c>
      <c r="B59" s="51" t="s">
        <v>214</v>
      </c>
      <c r="C59" s="214" t="s">
        <v>210</v>
      </c>
      <c r="D59" s="218" t="s">
        <v>210</v>
      </c>
      <c r="E59" s="214" t="s">
        <v>210</v>
      </c>
      <c r="F59" s="218" t="s">
        <v>210</v>
      </c>
      <c r="G59" s="214" t="s">
        <v>210</v>
      </c>
      <c r="H59" s="218" t="s">
        <v>210</v>
      </c>
      <c r="I59" s="214">
        <v>65</v>
      </c>
      <c r="J59" s="218"/>
      <c r="K59" s="72" t="s">
        <v>210</v>
      </c>
      <c r="L59" s="218"/>
      <c r="M59" s="214">
        <v>66</v>
      </c>
      <c r="N59" s="218"/>
      <c r="O59" s="214">
        <v>75</v>
      </c>
      <c r="P59" s="218"/>
      <c r="Q59" s="72">
        <v>78</v>
      </c>
      <c r="R59" s="218"/>
      <c r="S59" s="214">
        <v>64</v>
      </c>
      <c r="T59" s="218"/>
      <c r="U59" s="72">
        <v>65.903547448972759</v>
      </c>
      <c r="V59" s="218"/>
      <c r="W59" s="214">
        <v>62</v>
      </c>
      <c r="X59" s="97"/>
      <c r="Y59" s="214">
        <v>65.99633255907456</v>
      </c>
      <c r="Z59" s="72">
        <v>54.709400923783711</v>
      </c>
      <c r="AA59" s="218">
        <v>75.718825997724153</v>
      </c>
      <c r="AB59" s="214">
        <v>69.8</v>
      </c>
      <c r="AC59" s="72">
        <v>57.9</v>
      </c>
      <c r="AD59" s="72">
        <v>79.599999999999994</v>
      </c>
      <c r="AE59" s="76">
        <v>74</v>
      </c>
      <c r="AF59" s="214">
        <v>72.400000000000006</v>
      </c>
      <c r="AG59" s="72">
        <v>60.6</v>
      </c>
      <c r="AH59" s="72">
        <v>81.7</v>
      </c>
      <c r="AI59" s="76">
        <v>85</v>
      </c>
      <c r="AJ59" s="214">
        <v>70.7</v>
      </c>
      <c r="AK59" s="72">
        <v>57</v>
      </c>
      <c r="AL59" s="72">
        <v>81.5</v>
      </c>
      <c r="AM59" s="207">
        <v>77</v>
      </c>
    </row>
    <row r="60" spans="1:39" x14ac:dyDescent="0.25">
      <c r="A60" s="104" t="s">
        <v>215</v>
      </c>
      <c r="B60" s="51" t="s">
        <v>216</v>
      </c>
      <c r="C60" s="214" t="s">
        <v>210</v>
      </c>
      <c r="D60" s="218" t="s">
        <v>210</v>
      </c>
      <c r="E60" s="214" t="s">
        <v>210</v>
      </c>
      <c r="F60" s="218" t="s">
        <v>210</v>
      </c>
      <c r="G60" s="214" t="s">
        <v>210</v>
      </c>
      <c r="H60" s="218" t="s">
        <v>210</v>
      </c>
      <c r="I60" s="214">
        <v>62</v>
      </c>
      <c r="J60" s="218"/>
      <c r="K60" s="72" t="s">
        <v>210</v>
      </c>
      <c r="L60" s="218"/>
      <c r="M60" s="214">
        <v>74</v>
      </c>
      <c r="N60" s="218"/>
      <c r="O60" s="214">
        <v>79</v>
      </c>
      <c r="P60" s="218"/>
      <c r="Q60" s="72">
        <v>67</v>
      </c>
      <c r="R60" s="218"/>
      <c r="S60" s="214">
        <v>65</v>
      </c>
      <c r="T60" s="218"/>
      <c r="U60" s="72">
        <v>74.870193335573134</v>
      </c>
      <c r="V60" s="218"/>
      <c r="W60" s="214">
        <v>78.5</v>
      </c>
      <c r="X60" s="97"/>
      <c r="Y60" s="214">
        <v>64.591295806783094</v>
      </c>
      <c r="Z60" s="72">
        <v>50.971892578970653</v>
      </c>
      <c r="AA60" s="218">
        <v>76.194332145994821</v>
      </c>
      <c r="AB60" s="214">
        <v>63.8</v>
      </c>
      <c r="AC60" s="72">
        <v>48.7</v>
      </c>
      <c r="AD60" s="72">
        <v>76.5</v>
      </c>
      <c r="AE60" s="76">
        <v>61</v>
      </c>
      <c r="AF60" s="214">
        <v>52.7</v>
      </c>
      <c r="AG60" s="72">
        <v>37.9</v>
      </c>
      <c r="AH60" s="72">
        <v>67</v>
      </c>
      <c r="AI60" s="76">
        <v>62</v>
      </c>
      <c r="AJ60" s="214">
        <v>49.8</v>
      </c>
      <c r="AK60" s="72">
        <v>32.299999999999997</v>
      </c>
      <c r="AL60" s="72">
        <v>67.3</v>
      </c>
      <c r="AM60" s="207">
        <v>52</v>
      </c>
    </row>
    <row r="61" spans="1:39" x14ac:dyDescent="0.25">
      <c r="A61" s="104" t="s">
        <v>217</v>
      </c>
      <c r="B61" s="51" t="s">
        <v>218</v>
      </c>
      <c r="C61" s="214" t="s">
        <v>210</v>
      </c>
      <c r="D61" s="218" t="s">
        <v>210</v>
      </c>
      <c r="E61" s="214" t="s">
        <v>210</v>
      </c>
      <c r="F61" s="218" t="s">
        <v>210</v>
      </c>
      <c r="G61" s="214" t="s">
        <v>210</v>
      </c>
      <c r="H61" s="218" t="s">
        <v>210</v>
      </c>
      <c r="I61" s="214">
        <v>66</v>
      </c>
      <c r="J61" s="218"/>
      <c r="K61" s="72" t="s">
        <v>210</v>
      </c>
      <c r="L61" s="218"/>
      <c r="M61" s="214">
        <v>71</v>
      </c>
      <c r="N61" s="218"/>
      <c r="O61" s="214">
        <v>55</v>
      </c>
      <c r="P61" s="218"/>
      <c r="Q61" s="72">
        <v>65</v>
      </c>
      <c r="R61" s="218"/>
      <c r="S61" s="214">
        <v>69</v>
      </c>
      <c r="T61" s="218"/>
      <c r="U61" s="72">
        <v>76.041472609583678</v>
      </c>
      <c r="V61" s="218"/>
      <c r="W61" s="214">
        <v>78.400000000000006</v>
      </c>
      <c r="X61" s="97"/>
      <c r="Y61" s="214">
        <v>77.794204113518788</v>
      </c>
      <c r="Z61" s="72">
        <v>65.148364238393327</v>
      </c>
      <c r="AA61" s="218">
        <v>86.782463284483526</v>
      </c>
      <c r="AB61" s="214">
        <v>63.5</v>
      </c>
      <c r="AC61" s="72">
        <v>45.7</v>
      </c>
      <c r="AD61" s="72">
        <v>78.3</v>
      </c>
      <c r="AE61" s="76">
        <v>63</v>
      </c>
      <c r="AF61" s="214">
        <v>66.3</v>
      </c>
      <c r="AG61" s="72">
        <v>50.6</v>
      </c>
      <c r="AH61" s="72">
        <v>79.099999999999994</v>
      </c>
      <c r="AI61" s="76">
        <v>57</v>
      </c>
      <c r="AJ61" s="214">
        <v>65</v>
      </c>
      <c r="AK61" s="72">
        <v>50.6</v>
      </c>
      <c r="AL61" s="72">
        <v>77.099999999999994</v>
      </c>
      <c r="AM61" s="207">
        <v>61</v>
      </c>
    </row>
    <row r="62" spans="1:39" x14ac:dyDescent="0.25">
      <c r="A62" s="104" t="s">
        <v>219</v>
      </c>
      <c r="B62" s="51" t="s">
        <v>220</v>
      </c>
      <c r="C62" s="214" t="s">
        <v>210</v>
      </c>
      <c r="D62" s="218" t="s">
        <v>210</v>
      </c>
      <c r="E62" s="214" t="s">
        <v>210</v>
      </c>
      <c r="F62" s="218" t="s">
        <v>210</v>
      </c>
      <c r="G62" s="214" t="s">
        <v>210</v>
      </c>
      <c r="H62" s="218" t="s">
        <v>210</v>
      </c>
      <c r="I62" s="214">
        <v>74</v>
      </c>
      <c r="J62" s="218"/>
      <c r="K62" s="72" t="s">
        <v>210</v>
      </c>
      <c r="L62" s="218"/>
      <c r="M62" s="214">
        <v>67</v>
      </c>
      <c r="N62" s="218"/>
      <c r="O62" s="214">
        <v>78</v>
      </c>
      <c r="P62" s="218"/>
      <c r="Q62" s="72">
        <v>80</v>
      </c>
      <c r="R62" s="218"/>
      <c r="S62" s="214">
        <v>72</v>
      </c>
      <c r="T62" s="218"/>
      <c r="U62" s="72">
        <v>71.026349067072701</v>
      </c>
      <c r="V62" s="218"/>
      <c r="W62" s="214">
        <v>69.899999999999991</v>
      </c>
      <c r="X62" s="97"/>
      <c r="Y62" s="214">
        <v>76.337405717208668</v>
      </c>
      <c r="Z62" s="72">
        <v>62.359450186495692</v>
      </c>
      <c r="AA62" s="218">
        <v>86.267667886339453</v>
      </c>
      <c r="AB62" s="214">
        <v>75</v>
      </c>
      <c r="AC62" s="72">
        <v>62.7</v>
      </c>
      <c r="AD62" s="72">
        <v>84.3</v>
      </c>
      <c r="AE62" s="76">
        <v>80</v>
      </c>
      <c r="AF62" s="214">
        <v>76</v>
      </c>
      <c r="AG62" s="72">
        <v>65.3</v>
      </c>
      <c r="AH62" s="72">
        <v>84.2</v>
      </c>
      <c r="AI62" s="76">
        <v>71</v>
      </c>
      <c r="AJ62" s="214">
        <v>76.5</v>
      </c>
      <c r="AK62" s="72">
        <v>63.2</v>
      </c>
      <c r="AL62" s="72">
        <v>86.1</v>
      </c>
      <c r="AM62" s="207">
        <v>72</v>
      </c>
    </row>
    <row r="63" spans="1:39" x14ac:dyDescent="0.25">
      <c r="A63" s="104" t="s">
        <v>221</v>
      </c>
      <c r="B63" s="51" t="s">
        <v>222</v>
      </c>
      <c r="C63" s="214" t="s">
        <v>210</v>
      </c>
      <c r="D63" s="218" t="s">
        <v>210</v>
      </c>
      <c r="E63" s="214" t="s">
        <v>210</v>
      </c>
      <c r="F63" s="218" t="s">
        <v>210</v>
      </c>
      <c r="G63" s="214" t="s">
        <v>210</v>
      </c>
      <c r="H63" s="218" t="s">
        <v>210</v>
      </c>
      <c r="I63" s="214">
        <v>55</v>
      </c>
      <c r="J63" s="218"/>
      <c r="K63" s="72" t="s">
        <v>210</v>
      </c>
      <c r="L63" s="218"/>
      <c r="M63" s="214">
        <v>61</v>
      </c>
      <c r="N63" s="218"/>
      <c r="O63" s="214">
        <v>76</v>
      </c>
      <c r="P63" s="218"/>
      <c r="Q63" s="72">
        <v>65</v>
      </c>
      <c r="R63" s="218"/>
      <c r="S63" s="214">
        <v>65</v>
      </c>
      <c r="T63" s="218"/>
      <c r="U63" s="72">
        <v>58.883365573168192</v>
      </c>
      <c r="V63" s="218"/>
      <c r="W63" s="214">
        <v>64.5</v>
      </c>
      <c r="X63" s="97"/>
      <c r="Y63" s="214">
        <v>56.921425366660301</v>
      </c>
      <c r="Z63" s="72">
        <v>42.867859883524915</v>
      </c>
      <c r="AA63" s="218">
        <v>69.941980954310679</v>
      </c>
      <c r="AB63" s="214">
        <v>49.6</v>
      </c>
      <c r="AC63" s="72">
        <v>36.6</v>
      </c>
      <c r="AD63" s="72">
        <v>62.6</v>
      </c>
      <c r="AE63" s="76">
        <v>68</v>
      </c>
      <c r="AF63" s="214">
        <v>49.3</v>
      </c>
      <c r="AG63" s="72">
        <v>37.5</v>
      </c>
      <c r="AH63" s="72">
        <v>61.1</v>
      </c>
      <c r="AI63" s="76">
        <v>78</v>
      </c>
      <c r="AJ63" s="214">
        <v>54.1</v>
      </c>
      <c r="AK63" s="72">
        <v>42.4</v>
      </c>
      <c r="AL63" s="72">
        <v>65.400000000000006</v>
      </c>
      <c r="AM63" s="207">
        <v>74</v>
      </c>
    </row>
    <row r="64" spans="1:39" x14ac:dyDescent="0.25">
      <c r="A64" s="104" t="s">
        <v>223</v>
      </c>
      <c r="B64" s="51" t="s">
        <v>224</v>
      </c>
      <c r="C64" s="214" t="s">
        <v>210</v>
      </c>
      <c r="D64" s="218" t="s">
        <v>210</v>
      </c>
      <c r="E64" s="214" t="s">
        <v>210</v>
      </c>
      <c r="F64" s="218" t="s">
        <v>210</v>
      </c>
      <c r="G64" s="214" t="s">
        <v>210</v>
      </c>
      <c r="H64" s="218" t="s">
        <v>210</v>
      </c>
      <c r="I64" s="214">
        <v>72</v>
      </c>
      <c r="J64" s="218"/>
      <c r="K64" s="72" t="s">
        <v>210</v>
      </c>
      <c r="L64" s="218"/>
      <c r="M64" s="214">
        <v>73</v>
      </c>
      <c r="N64" s="218"/>
      <c r="O64" s="214">
        <v>72</v>
      </c>
      <c r="P64" s="218"/>
      <c r="Q64" s="72">
        <v>75</v>
      </c>
      <c r="R64" s="218"/>
      <c r="S64" s="214">
        <v>73</v>
      </c>
      <c r="T64" s="218"/>
      <c r="U64" s="72">
        <v>75.839298009065345</v>
      </c>
      <c r="V64" s="218"/>
      <c r="W64" s="214">
        <v>67.900000000000006</v>
      </c>
      <c r="X64" s="97"/>
      <c r="Y64" s="214">
        <v>79.091340772980033</v>
      </c>
      <c r="Z64" s="72">
        <v>68.396151522308628</v>
      </c>
      <c r="AA64" s="218">
        <v>86.862348026145568</v>
      </c>
      <c r="AB64" s="214">
        <v>82</v>
      </c>
      <c r="AC64" s="72">
        <v>72.5</v>
      </c>
      <c r="AD64" s="72">
        <v>88.7</v>
      </c>
      <c r="AE64" s="76">
        <v>103</v>
      </c>
      <c r="AF64" s="214">
        <v>81.400000000000006</v>
      </c>
      <c r="AG64" s="72">
        <v>71</v>
      </c>
      <c r="AH64" s="72">
        <v>88.7</v>
      </c>
      <c r="AI64" s="76">
        <v>95</v>
      </c>
      <c r="AJ64" s="214">
        <v>83.7</v>
      </c>
      <c r="AK64" s="72">
        <v>71.400000000000006</v>
      </c>
      <c r="AL64" s="72">
        <v>91.3</v>
      </c>
      <c r="AM64" s="207">
        <v>66</v>
      </c>
    </row>
    <row r="65" spans="1:39" x14ac:dyDescent="0.25">
      <c r="A65" s="104" t="s">
        <v>225</v>
      </c>
      <c r="B65" s="51" t="s">
        <v>226</v>
      </c>
      <c r="C65" s="214" t="s">
        <v>210</v>
      </c>
      <c r="D65" s="218" t="s">
        <v>210</v>
      </c>
      <c r="E65" s="214" t="s">
        <v>210</v>
      </c>
      <c r="F65" s="218" t="s">
        <v>210</v>
      </c>
      <c r="G65" s="214" t="s">
        <v>210</v>
      </c>
      <c r="H65" s="218" t="s">
        <v>210</v>
      </c>
      <c r="I65" s="214">
        <v>66</v>
      </c>
      <c r="J65" s="218"/>
      <c r="K65" s="72" t="s">
        <v>210</v>
      </c>
      <c r="L65" s="218"/>
      <c r="M65" s="214">
        <v>73</v>
      </c>
      <c r="N65" s="218"/>
      <c r="O65" s="214">
        <v>86</v>
      </c>
      <c r="P65" s="218"/>
      <c r="Q65" s="72">
        <v>80</v>
      </c>
      <c r="R65" s="218"/>
      <c r="S65" s="214">
        <v>56.999999999999993</v>
      </c>
      <c r="T65" s="218"/>
      <c r="U65" s="72">
        <v>65.220217446339745</v>
      </c>
      <c r="V65" s="218"/>
      <c r="W65" s="214">
        <v>74.5</v>
      </c>
      <c r="X65" s="97"/>
      <c r="Y65" s="214">
        <v>85.194994292853352</v>
      </c>
      <c r="Z65" s="72">
        <v>74.049792644671186</v>
      </c>
      <c r="AA65" s="218">
        <v>92.066351602081937</v>
      </c>
      <c r="AB65" s="214">
        <v>76.2</v>
      </c>
      <c r="AC65" s="72">
        <v>64</v>
      </c>
      <c r="AD65" s="72">
        <v>85.2</v>
      </c>
      <c r="AE65" s="76">
        <v>66</v>
      </c>
      <c r="AF65" s="214">
        <v>85.2</v>
      </c>
      <c r="AG65" s="72">
        <v>70.8</v>
      </c>
      <c r="AH65" s="72">
        <v>93.1</v>
      </c>
      <c r="AI65" s="76">
        <v>54</v>
      </c>
      <c r="AJ65" s="214">
        <v>77.599999999999994</v>
      </c>
      <c r="AK65" s="72">
        <v>63.9</v>
      </c>
      <c r="AL65" s="72">
        <v>87.1</v>
      </c>
      <c r="AM65" s="207">
        <v>61</v>
      </c>
    </row>
    <row r="66" spans="1:39" ht="3.75" customHeight="1" x14ac:dyDescent="0.25">
      <c r="A66" s="104"/>
      <c r="B66" s="51"/>
      <c r="C66" s="214"/>
      <c r="D66" s="218"/>
      <c r="E66" s="214"/>
      <c r="F66" s="218"/>
      <c r="G66" s="214"/>
      <c r="H66" s="218"/>
      <c r="I66" s="214"/>
      <c r="J66" s="218"/>
      <c r="K66" s="72"/>
      <c r="L66" s="218"/>
      <c r="M66" s="214"/>
      <c r="N66" s="218"/>
      <c r="O66" s="214"/>
      <c r="P66" s="218"/>
      <c r="Q66" s="72"/>
      <c r="R66" s="218"/>
      <c r="S66" s="214"/>
      <c r="T66" s="218"/>
      <c r="U66" s="72"/>
      <c r="V66" s="218"/>
      <c r="W66" s="214"/>
      <c r="X66" s="97"/>
      <c r="Y66" s="214"/>
      <c r="Z66" s="72"/>
      <c r="AA66" s="218"/>
      <c r="AB66" s="214"/>
      <c r="AC66" s="72"/>
      <c r="AD66" s="72"/>
      <c r="AE66" s="76"/>
      <c r="AF66" s="214"/>
      <c r="AG66" s="72"/>
      <c r="AH66" s="72"/>
      <c r="AI66" s="76"/>
      <c r="AJ66" s="214"/>
      <c r="AK66" s="72"/>
      <c r="AL66" s="72"/>
      <c r="AM66" s="76"/>
    </row>
    <row r="67" spans="1:39" ht="47.25" x14ac:dyDescent="0.25">
      <c r="A67" s="104"/>
      <c r="B67" s="52" t="s">
        <v>407</v>
      </c>
      <c r="C67" s="214"/>
      <c r="D67" s="218"/>
      <c r="E67" s="220" t="s">
        <v>408</v>
      </c>
      <c r="F67" s="222"/>
      <c r="G67" s="220" t="s">
        <v>408</v>
      </c>
      <c r="H67" s="218"/>
      <c r="I67" s="214">
        <v>69.099999999999994</v>
      </c>
      <c r="J67" s="218" t="s">
        <v>405</v>
      </c>
      <c r="K67" s="72">
        <v>75.599999999999994</v>
      </c>
      <c r="L67" s="218" t="s">
        <v>409</v>
      </c>
      <c r="M67" s="214">
        <v>71.599999999999994</v>
      </c>
      <c r="N67" s="218" t="s">
        <v>410</v>
      </c>
      <c r="O67" s="214">
        <v>72.3</v>
      </c>
      <c r="P67" s="218" t="s">
        <v>335</v>
      </c>
      <c r="Q67" s="72">
        <v>72.5</v>
      </c>
      <c r="R67" s="218" t="s">
        <v>411</v>
      </c>
      <c r="S67" s="214">
        <v>68.5</v>
      </c>
      <c r="T67" s="218" t="s">
        <v>324</v>
      </c>
      <c r="U67" s="72">
        <v>68.900000000000006</v>
      </c>
      <c r="V67" s="218" t="s">
        <v>412</v>
      </c>
      <c r="W67" s="214">
        <v>70.099999999999994</v>
      </c>
      <c r="X67" s="97" t="s">
        <v>412</v>
      </c>
      <c r="Y67" s="214">
        <v>68.201932858875594</v>
      </c>
      <c r="Z67" s="72">
        <v>64.987916914460612</v>
      </c>
      <c r="AA67" s="218">
        <v>71.251426112908234</v>
      </c>
      <c r="AB67" s="214">
        <v>67.599999999999994</v>
      </c>
      <c r="AC67" s="72">
        <v>64.2</v>
      </c>
      <c r="AD67" s="72">
        <v>70.8</v>
      </c>
      <c r="AE67" s="76">
        <v>1580</v>
      </c>
      <c r="AF67" s="214">
        <v>69.2</v>
      </c>
      <c r="AG67" s="72">
        <v>66.2</v>
      </c>
      <c r="AH67" s="72">
        <v>72</v>
      </c>
      <c r="AI67" s="76">
        <v>1644</v>
      </c>
      <c r="AJ67" s="214">
        <v>66.400000000000006</v>
      </c>
      <c r="AK67" s="72">
        <v>62.9</v>
      </c>
      <c r="AL67" s="72">
        <v>69.7</v>
      </c>
      <c r="AM67" s="76">
        <v>1454</v>
      </c>
    </row>
    <row r="68" spans="1:39" ht="47.25" x14ac:dyDescent="0.25">
      <c r="A68" s="106"/>
      <c r="B68" s="52" t="s">
        <v>413</v>
      </c>
      <c r="C68" s="216"/>
      <c r="D68" s="219"/>
      <c r="E68" s="221" t="s">
        <v>408</v>
      </c>
      <c r="F68" s="223"/>
      <c r="G68" s="221" t="s">
        <v>408</v>
      </c>
      <c r="H68" s="219"/>
      <c r="I68" s="216">
        <v>71.400000000000006</v>
      </c>
      <c r="J68" s="219" t="s">
        <v>414</v>
      </c>
      <c r="K68" s="208">
        <v>79.400000000000006</v>
      </c>
      <c r="L68" s="219" t="s">
        <v>415</v>
      </c>
      <c r="M68" s="216">
        <v>72.599999999999994</v>
      </c>
      <c r="N68" s="219" t="s">
        <v>411</v>
      </c>
      <c r="O68" s="216">
        <v>71.900000000000006</v>
      </c>
      <c r="P68" s="219" t="s">
        <v>352</v>
      </c>
      <c r="Q68" s="208">
        <v>72.900000000000006</v>
      </c>
      <c r="R68" s="219" t="s">
        <v>339</v>
      </c>
      <c r="S68" s="216">
        <v>69.8</v>
      </c>
      <c r="T68" s="219" t="s">
        <v>343</v>
      </c>
      <c r="U68" s="208">
        <v>68.7</v>
      </c>
      <c r="V68" s="219" t="s">
        <v>416</v>
      </c>
      <c r="W68" s="216">
        <v>70.599999999999994</v>
      </c>
      <c r="X68" s="100" t="s">
        <v>417</v>
      </c>
      <c r="Y68" s="216">
        <v>66.599143464561791</v>
      </c>
      <c r="Z68" s="208">
        <v>62.690929717587352</v>
      </c>
      <c r="AA68" s="219">
        <v>70.291966846919181</v>
      </c>
      <c r="AB68" s="216">
        <v>67.099999999999994</v>
      </c>
      <c r="AC68" s="208">
        <v>63</v>
      </c>
      <c r="AD68" s="208">
        <v>71</v>
      </c>
      <c r="AE68" s="193">
        <v>909</v>
      </c>
      <c r="AF68" s="216">
        <v>70.5</v>
      </c>
      <c r="AG68" s="208">
        <v>67</v>
      </c>
      <c r="AH68" s="208">
        <v>73.7</v>
      </c>
      <c r="AI68" s="193">
        <v>999</v>
      </c>
      <c r="AJ68" s="216">
        <v>66.3</v>
      </c>
      <c r="AK68" s="208">
        <v>61.8</v>
      </c>
      <c r="AL68" s="208">
        <v>70.400000000000006</v>
      </c>
      <c r="AM68" s="193">
        <v>834</v>
      </c>
    </row>
    <row r="69" spans="1:39" x14ac:dyDescent="0.25">
      <c r="A69" s="51"/>
      <c r="B69" s="51"/>
      <c r="C69" s="72"/>
      <c r="D69" s="72"/>
      <c r="E69" s="72"/>
      <c r="F69" s="72"/>
      <c r="G69" s="72"/>
      <c r="H69" s="72"/>
      <c r="I69" s="72"/>
      <c r="J69" s="72"/>
      <c r="K69" s="72"/>
      <c r="L69" s="72"/>
      <c r="M69" s="72"/>
      <c r="N69" s="72"/>
      <c r="O69" s="72"/>
      <c r="P69" s="72"/>
      <c r="Q69" s="72"/>
      <c r="R69" s="72"/>
      <c r="S69" s="72"/>
      <c r="T69" s="72"/>
      <c r="U69" s="72"/>
      <c r="V69" s="72"/>
      <c r="W69" s="72"/>
      <c r="X69" s="51"/>
      <c r="Y69" s="72"/>
      <c r="Z69" s="72"/>
      <c r="AA69" s="72"/>
      <c r="AB69" s="72"/>
      <c r="AC69" s="72"/>
      <c r="AD69" s="72"/>
      <c r="AE69" s="55"/>
      <c r="AF69" s="72"/>
      <c r="AG69" s="72"/>
      <c r="AH69" s="72"/>
      <c r="AI69" s="55"/>
      <c r="AJ69" s="51"/>
      <c r="AK69" s="51"/>
      <c r="AL69" s="51"/>
      <c r="AM69" s="51"/>
    </row>
    <row r="70" spans="1:39" x14ac:dyDescent="0.25">
      <c r="A70" s="51"/>
      <c r="B70" s="51"/>
      <c r="C70" s="72"/>
      <c r="D70" s="72"/>
      <c r="E70" s="72"/>
      <c r="F70" s="72"/>
      <c r="G70" s="72"/>
      <c r="H70" s="72"/>
      <c r="I70" s="72"/>
      <c r="J70" s="72"/>
      <c r="K70" s="72"/>
      <c r="L70" s="72"/>
      <c r="M70" s="72"/>
      <c r="N70" s="72"/>
      <c r="O70" s="72"/>
      <c r="P70" s="72"/>
      <c r="Q70" s="72"/>
      <c r="R70" s="72"/>
      <c r="S70" s="72"/>
      <c r="T70" s="72"/>
      <c r="U70" s="72"/>
      <c r="V70" s="72"/>
      <c r="W70" s="72"/>
      <c r="X70" s="51"/>
      <c r="Y70" s="72"/>
      <c r="Z70" s="72"/>
      <c r="AA70" s="72"/>
      <c r="AB70" s="72"/>
      <c r="AC70" s="72"/>
      <c r="AD70" s="72"/>
      <c r="AE70" s="55"/>
      <c r="AF70" s="72"/>
      <c r="AG70" s="72"/>
      <c r="AH70" s="72"/>
      <c r="AI70" s="55"/>
      <c r="AJ70" s="51"/>
      <c r="AK70" s="51"/>
      <c r="AL70" s="51"/>
      <c r="AM70" s="51"/>
    </row>
    <row r="71" spans="1:39" s="1" customFormat="1" ht="30" x14ac:dyDescent="0.25">
      <c r="A71" s="52"/>
      <c r="B71" s="1" t="s">
        <v>418</v>
      </c>
      <c r="C71" s="109" t="s">
        <v>109</v>
      </c>
      <c r="D71" s="73"/>
      <c r="E71" s="51"/>
      <c r="F71" s="73"/>
      <c r="G71" s="73"/>
      <c r="H71" s="73"/>
      <c r="I71" s="73"/>
      <c r="J71" s="73"/>
      <c r="K71" s="73"/>
      <c r="L71" s="73"/>
      <c r="M71" s="73"/>
      <c r="N71" s="73"/>
      <c r="O71" s="73"/>
      <c r="P71" s="73"/>
      <c r="Q71" s="73"/>
      <c r="R71" s="73"/>
      <c r="S71" s="73"/>
      <c r="T71" s="73"/>
      <c r="U71" s="73"/>
      <c r="V71" s="73"/>
      <c r="W71" s="73"/>
      <c r="X71" s="52"/>
      <c r="Y71" s="73"/>
      <c r="Z71" s="73"/>
      <c r="AA71" s="73"/>
      <c r="AB71" s="73"/>
      <c r="AC71" s="73"/>
      <c r="AD71" s="73"/>
      <c r="AE71" s="64"/>
      <c r="AF71" s="73"/>
      <c r="AG71" s="73"/>
      <c r="AH71" s="73"/>
      <c r="AI71" s="64"/>
      <c r="AJ71" s="52"/>
      <c r="AK71" s="52"/>
      <c r="AL71" s="52"/>
      <c r="AM71" s="52"/>
    </row>
    <row r="72" spans="1:39" x14ac:dyDescent="0.25">
      <c r="A72" s="51"/>
      <c r="B72" t="s">
        <v>419</v>
      </c>
      <c r="C72" s="110">
        <v>0.58499999999999996</v>
      </c>
      <c r="D72" s="72"/>
      <c r="E72" s="72"/>
      <c r="F72" s="72"/>
      <c r="G72" s="72"/>
      <c r="H72" s="72"/>
      <c r="I72" s="72"/>
      <c r="J72" s="72"/>
      <c r="K72" s="72"/>
      <c r="L72" s="72"/>
      <c r="M72" s="72"/>
      <c r="N72" s="72"/>
      <c r="O72" s="72"/>
      <c r="P72" s="72"/>
      <c r="Q72" s="72"/>
      <c r="R72" s="72"/>
      <c r="S72" s="72"/>
      <c r="T72" s="72"/>
      <c r="U72" s="72"/>
      <c r="V72" s="72"/>
      <c r="W72" s="72"/>
      <c r="X72" s="51"/>
      <c r="Y72" s="72"/>
      <c r="Z72" s="72"/>
      <c r="AA72" s="72"/>
      <c r="AB72" s="72"/>
      <c r="AC72" s="72"/>
      <c r="AD72" s="72"/>
      <c r="AE72" s="55"/>
      <c r="AF72" s="72"/>
      <c r="AG72" s="72"/>
      <c r="AH72" s="72"/>
      <c r="AI72" s="55"/>
      <c r="AJ72" s="51"/>
      <c r="AK72" s="51"/>
      <c r="AL72" s="51"/>
      <c r="AM72" s="51"/>
    </row>
    <row r="73" spans="1:39" x14ac:dyDescent="0.25">
      <c r="A73" s="51"/>
      <c r="B73" t="s">
        <v>420</v>
      </c>
      <c r="C73" s="110">
        <v>0.61299999999999999</v>
      </c>
      <c r="D73" s="72"/>
      <c r="E73" s="72"/>
      <c r="F73" s="72"/>
      <c r="G73" s="72"/>
      <c r="H73" s="72"/>
      <c r="I73" s="72"/>
      <c r="J73" s="72"/>
      <c r="K73" s="72"/>
      <c r="L73" s="72"/>
      <c r="M73" s="72"/>
      <c r="N73" s="72"/>
      <c r="O73" s="72"/>
      <c r="P73" s="72"/>
      <c r="Q73" s="72"/>
      <c r="R73" s="72"/>
      <c r="S73" s="72"/>
      <c r="T73" s="72"/>
      <c r="U73" s="72"/>
      <c r="V73" s="72"/>
      <c r="W73" s="72"/>
      <c r="X73" s="51"/>
      <c r="Y73" s="72"/>
      <c r="Z73" s="72"/>
      <c r="AA73" s="72"/>
      <c r="AB73" s="72"/>
      <c r="AC73" s="72"/>
      <c r="AD73" s="72"/>
      <c r="AE73" s="55"/>
      <c r="AF73" s="72"/>
      <c r="AG73" s="72"/>
      <c r="AH73" s="72"/>
      <c r="AI73" s="55"/>
      <c r="AJ73" s="51"/>
      <c r="AK73" s="51"/>
      <c r="AL73" s="51"/>
      <c r="AM73" s="51"/>
    </row>
    <row r="74" spans="1:39" x14ac:dyDescent="0.25">
      <c r="A74" s="51"/>
      <c r="B74" t="s">
        <v>421</v>
      </c>
      <c r="C74" s="110">
        <v>0.65200000000000002</v>
      </c>
      <c r="D74" s="72"/>
      <c r="E74" s="72"/>
      <c r="F74" s="72"/>
      <c r="G74" s="72"/>
      <c r="H74" s="72"/>
      <c r="I74" s="72"/>
      <c r="J74" s="72"/>
      <c r="K74" s="72"/>
      <c r="L74" s="72"/>
      <c r="M74" s="72"/>
      <c r="N74" s="72"/>
      <c r="O74" s="72"/>
      <c r="P74" s="72"/>
      <c r="Q74" s="72"/>
      <c r="R74" s="72"/>
      <c r="S74" s="72"/>
      <c r="T74" s="72"/>
      <c r="U74" s="72"/>
      <c r="V74" s="72"/>
      <c r="W74" s="72"/>
      <c r="X74" s="51"/>
      <c r="Y74" s="72"/>
      <c r="Z74" s="72"/>
      <c r="AA74" s="72"/>
      <c r="AB74" s="72"/>
      <c r="AC74" s="72"/>
      <c r="AD74" s="72"/>
      <c r="AE74" s="55"/>
      <c r="AF74" s="72"/>
      <c r="AG74" s="72"/>
      <c r="AH74" s="72"/>
      <c r="AI74" s="55"/>
      <c r="AJ74" s="51"/>
      <c r="AK74" s="51"/>
      <c r="AL74" s="51"/>
      <c r="AM74" s="51"/>
    </row>
    <row r="75" spans="1:39" x14ac:dyDescent="0.25">
      <c r="A75" s="51"/>
      <c r="B75" t="s">
        <v>422</v>
      </c>
      <c r="C75" s="110">
        <v>0.69400000000000006</v>
      </c>
      <c r="D75" s="72"/>
      <c r="E75" s="72"/>
      <c r="F75" s="72"/>
      <c r="G75" s="72"/>
      <c r="H75" s="72"/>
      <c r="I75" s="72"/>
      <c r="J75" s="72"/>
      <c r="K75" s="72"/>
      <c r="L75" s="72"/>
      <c r="M75" s="72"/>
      <c r="N75" s="72"/>
      <c r="O75" s="72"/>
      <c r="P75" s="72"/>
      <c r="Q75" s="72"/>
      <c r="R75" s="72"/>
      <c r="S75" s="72"/>
      <c r="T75" s="72"/>
      <c r="U75" s="72"/>
      <c r="V75" s="72"/>
      <c r="W75" s="72"/>
      <c r="X75" s="51"/>
      <c r="Y75" s="72"/>
      <c r="Z75" s="72"/>
      <c r="AA75" s="72"/>
      <c r="AB75" s="72"/>
      <c r="AC75" s="72"/>
      <c r="AD75" s="72"/>
      <c r="AE75" s="55"/>
      <c r="AF75" s="72"/>
      <c r="AG75" s="72"/>
      <c r="AH75" s="72"/>
      <c r="AI75" s="55"/>
      <c r="AJ75" s="51"/>
      <c r="AK75" s="51"/>
      <c r="AL75" s="51"/>
      <c r="AM75" s="51"/>
    </row>
    <row r="76" spans="1:39" x14ac:dyDescent="0.25">
      <c r="A76" s="51"/>
      <c r="B76" t="s">
        <v>423</v>
      </c>
      <c r="C76" s="110">
        <v>0.74099999999999999</v>
      </c>
      <c r="D76" s="72"/>
      <c r="E76" s="72"/>
      <c r="F76" s="72"/>
      <c r="G76" s="72"/>
      <c r="H76" s="72"/>
      <c r="I76" s="72"/>
      <c r="J76" s="72"/>
      <c r="K76" s="72"/>
      <c r="L76" s="72"/>
      <c r="M76" s="72"/>
      <c r="N76" s="72"/>
      <c r="O76" s="72"/>
      <c r="P76" s="72"/>
      <c r="Q76" s="72"/>
      <c r="R76" s="72"/>
      <c r="S76" s="72"/>
      <c r="T76" s="72"/>
      <c r="U76" s="72"/>
      <c r="V76" s="72"/>
      <c r="W76" s="72"/>
      <c r="X76" s="51"/>
      <c r="Y76" s="72"/>
      <c r="Z76" s="72"/>
      <c r="AA76" s="72"/>
      <c r="AB76" s="72"/>
      <c r="AC76" s="72"/>
      <c r="AD76" s="72"/>
      <c r="AE76" s="55"/>
      <c r="AF76" s="72"/>
      <c r="AG76" s="72"/>
      <c r="AH76" s="72"/>
      <c r="AI76" s="55"/>
      <c r="AJ76" s="51"/>
      <c r="AK76" s="51"/>
      <c r="AL76" s="51"/>
      <c r="AM76" s="51"/>
    </row>
    <row r="77" spans="1:39" x14ac:dyDescent="0.25">
      <c r="A77" s="51"/>
      <c r="B77" t="s">
        <v>424</v>
      </c>
      <c r="C77" s="110">
        <v>0.76700000000000002</v>
      </c>
      <c r="D77" s="72"/>
      <c r="E77" s="72"/>
      <c r="F77" s="72"/>
      <c r="G77" s="72"/>
      <c r="H77" s="72"/>
      <c r="I77" s="72"/>
      <c r="J77" s="72"/>
      <c r="K77" s="72"/>
      <c r="L77" s="72"/>
      <c r="M77" s="72"/>
      <c r="N77" s="72"/>
      <c r="O77" s="72"/>
      <c r="P77" s="72"/>
      <c r="Q77" s="72"/>
      <c r="R77" s="72"/>
      <c r="S77" s="72"/>
      <c r="T77" s="72"/>
      <c r="U77" s="72"/>
      <c r="V77" s="72"/>
      <c r="W77" s="72"/>
      <c r="X77" s="51"/>
      <c r="Y77" s="72"/>
      <c r="Z77" s="72"/>
      <c r="AA77" s="72"/>
      <c r="AB77" s="72"/>
      <c r="AC77" s="72"/>
      <c r="AD77" s="72"/>
      <c r="AE77" s="55"/>
      <c r="AF77" s="72"/>
      <c r="AG77" s="72"/>
      <c r="AH77" s="72"/>
      <c r="AI77" s="55"/>
      <c r="AJ77" s="51"/>
      <c r="AK77" s="51"/>
      <c r="AL77" s="51"/>
      <c r="AM77" s="51"/>
    </row>
    <row r="78" spans="1:39" x14ac:dyDescent="0.25">
      <c r="A78" s="51"/>
      <c r="B78" t="s">
        <v>425</v>
      </c>
      <c r="C78" s="110">
        <v>0.78</v>
      </c>
      <c r="D78" s="72"/>
      <c r="E78" s="72"/>
      <c r="F78" s="72"/>
      <c r="G78" s="72"/>
      <c r="H78" s="72"/>
      <c r="I78" s="72"/>
      <c r="J78" s="72"/>
      <c r="K78" s="72"/>
      <c r="L78" s="72"/>
      <c r="M78" s="72"/>
      <c r="N78" s="72"/>
      <c r="O78" s="72"/>
      <c r="P78" s="72"/>
      <c r="Q78" s="72"/>
      <c r="R78" s="72"/>
      <c r="S78" s="72"/>
      <c r="T78" s="72"/>
      <c r="U78" s="72"/>
      <c r="V78" s="72"/>
      <c r="W78" s="72"/>
      <c r="X78" s="51"/>
      <c r="Y78" s="72"/>
      <c r="Z78" s="72"/>
      <c r="AA78" s="72"/>
      <c r="AB78" s="72"/>
      <c r="AC78" s="72"/>
      <c r="AD78" s="72"/>
      <c r="AE78" s="55"/>
      <c r="AF78" s="72"/>
      <c r="AG78" s="72"/>
      <c r="AH78" s="72"/>
      <c r="AI78" s="55"/>
      <c r="AJ78" s="51"/>
      <c r="AK78" s="51"/>
      <c r="AL78" s="51"/>
      <c r="AM78" s="51"/>
    </row>
    <row r="79" spans="1:39" x14ac:dyDescent="0.25">
      <c r="A79" s="51"/>
      <c r="B79" t="s">
        <v>426</v>
      </c>
      <c r="C79" s="110">
        <v>0.80200000000000005</v>
      </c>
      <c r="D79" s="72"/>
      <c r="E79" s="72"/>
      <c r="F79" s="72"/>
      <c r="G79" s="72"/>
      <c r="H79" s="72"/>
      <c r="I79" s="72"/>
      <c r="J79" s="72"/>
      <c r="K79" s="72"/>
      <c r="L79" s="72"/>
      <c r="M79" s="72"/>
      <c r="N79" s="72"/>
      <c r="O79" s="72"/>
      <c r="P79" s="72"/>
      <c r="Q79" s="72"/>
      <c r="R79" s="72"/>
      <c r="S79" s="72"/>
      <c r="T79" s="72"/>
      <c r="U79" s="72"/>
      <c r="V79" s="72"/>
      <c r="W79" s="72"/>
      <c r="X79" s="51"/>
      <c r="Y79" s="72"/>
      <c r="Z79" s="72"/>
      <c r="AA79" s="72"/>
      <c r="AB79" s="72"/>
      <c r="AC79" s="72"/>
      <c r="AD79" s="72"/>
      <c r="AE79" s="55"/>
      <c r="AF79" s="72"/>
      <c r="AG79" s="72"/>
      <c r="AH79" s="72"/>
      <c r="AI79" s="55"/>
      <c r="AJ79" s="51"/>
      <c r="AK79" s="51"/>
      <c r="AL79" s="51"/>
      <c r="AM79" s="51"/>
    </row>
    <row r="80" spans="1:39" x14ac:dyDescent="0.25">
      <c r="A80" s="51"/>
      <c r="B80" t="s">
        <v>427</v>
      </c>
      <c r="C80" s="110">
        <v>0.82299999999999995</v>
      </c>
      <c r="D80" s="72"/>
      <c r="E80" s="72"/>
      <c r="F80" s="72"/>
      <c r="G80" s="72"/>
      <c r="H80" s="72"/>
      <c r="I80" s="72"/>
      <c r="J80" s="72"/>
      <c r="K80" s="72"/>
      <c r="L80" s="72"/>
      <c r="M80" s="72"/>
      <c r="N80" s="72"/>
      <c r="O80" s="72"/>
      <c r="P80" s="72"/>
      <c r="Q80" s="72"/>
      <c r="R80" s="72"/>
      <c r="S80" s="72"/>
      <c r="T80" s="72"/>
      <c r="U80" s="72"/>
      <c r="V80" s="72"/>
      <c r="W80" s="72"/>
      <c r="X80" s="51"/>
      <c r="Y80" s="72"/>
      <c r="Z80" s="72"/>
      <c r="AA80" s="72"/>
      <c r="AB80" s="72"/>
      <c r="AC80" s="72"/>
      <c r="AD80" s="72"/>
      <c r="AE80" s="55"/>
      <c r="AF80" s="72"/>
      <c r="AG80" s="72"/>
      <c r="AH80" s="72"/>
      <c r="AI80" s="55"/>
      <c r="AJ80" s="51"/>
      <c r="AK80" s="51"/>
      <c r="AL80" s="51"/>
      <c r="AM80" s="51"/>
    </row>
    <row r="81" spans="1:39" x14ac:dyDescent="0.25">
      <c r="A81" s="51"/>
      <c r="B81" t="s">
        <v>428</v>
      </c>
      <c r="C81" s="110">
        <v>0.83</v>
      </c>
      <c r="D81" s="72"/>
      <c r="E81" s="72"/>
      <c r="F81" s="72"/>
      <c r="G81" s="72"/>
      <c r="H81" s="72"/>
      <c r="I81" s="72"/>
      <c r="J81" s="72"/>
      <c r="K81" s="72"/>
      <c r="L81" s="72"/>
      <c r="M81" s="72"/>
      <c r="N81" s="72"/>
      <c r="O81" s="72"/>
      <c r="P81" s="72"/>
      <c r="Q81" s="72"/>
      <c r="R81" s="72"/>
      <c r="S81" s="72"/>
      <c r="T81" s="72"/>
      <c r="U81" s="72"/>
      <c r="V81" s="72"/>
      <c r="W81" s="72"/>
      <c r="X81" s="51"/>
      <c r="Y81" s="72"/>
      <c r="Z81" s="72"/>
      <c r="AA81" s="72"/>
      <c r="AB81" s="72"/>
      <c r="AC81" s="72"/>
      <c r="AD81" s="72"/>
      <c r="AE81" s="55"/>
      <c r="AF81" s="72"/>
      <c r="AG81" s="72"/>
      <c r="AH81" s="72"/>
      <c r="AI81" s="55"/>
      <c r="AJ81" s="51"/>
      <c r="AK81" s="51"/>
      <c r="AL81" s="51"/>
      <c r="AM81" s="51"/>
    </row>
    <row r="82" spans="1:39" x14ac:dyDescent="0.25">
      <c r="A82" s="51"/>
      <c r="B82" s="51"/>
      <c r="C82" s="72"/>
      <c r="D82" s="72"/>
      <c r="E82" s="72"/>
      <c r="F82" s="72"/>
      <c r="G82" s="72"/>
      <c r="H82" s="72"/>
      <c r="I82" s="72"/>
      <c r="J82" s="72"/>
      <c r="K82" s="72"/>
      <c r="L82" s="72"/>
      <c r="M82" s="72"/>
      <c r="N82" s="72"/>
      <c r="O82" s="72"/>
      <c r="P82" s="72"/>
      <c r="Q82" s="72"/>
      <c r="R82" s="72"/>
      <c r="S82" s="72"/>
      <c r="T82" s="72"/>
      <c r="U82" s="72"/>
      <c r="V82" s="72"/>
      <c r="W82" s="72"/>
      <c r="X82" s="51"/>
      <c r="Y82" s="72"/>
      <c r="Z82" s="72"/>
      <c r="AA82" s="72"/>
      <c r="AB82" s="72"/>
      <c r="AC82" s="72"/>
      <c r="AD82" s="72"/>
      <c r="AE82" s="55"/>
      <c r="AF82" s="72"/>
      <c r="AG82" s="72"/>
      <c r="AH82" s="72"/>
      <c r="AI82" s="55"/>
      <c r="AJ82" s="51"/>
      <c r="AK82" s="51"/>
      <c r="AL82" s="51"/>
      <c r="AM82" s="51"/>
    </row>
    <row r="83" spans="1:39" s="26" customFormat="1" ht="12" x14ac:dyDescent="0.25">
      <c r="B83" s="26" t="s">
        <v>429</v>
      </c>
    </row>
    <row r="84" spans="1:39" s="26" customFormat="1" ht="12" x14ac:dyDescent="0.25">
      <c r="B84" s="26" t="s">
        <v>430</v>
      </c>
    </row>
    <row r="85" spans="1:39" s="26" customFormat="1" ht="12" x14ac:dyDescent="0.25">
      <c r="B85" s="26" t="s">
        <v>431</v>
      </c>
    </row>
    <row r="86" spans="1:39" s="26" customFormat="1" ht="12" x14ac:dyDescent="0.25">
      <c r="B86" s="26" t="s">
        <v>432</v>
      </c>
    </row>
    <row r="87" spans="1:39" s="26" customFormat="1" ht="12" x14ac:dyDescent="0.25">
      <c r="B87" s="26" t="s">
        <v>275</v>
      </c>
    </row>
  </sheetData>
  <mergeCells count="17">
    <mergeCell ref="AB9:AE9"/>
    <mergeCell ref="AF9:AI9"/>
    <mergeCell ref="AJ9:AM9"/>
    <mergeCell ref="O9:P9"/>
    <mergeCell ref="Q9:R9"/>
    <mergeCell ref="S9:T9"/>
    <mergeCell ref="U9:V9"/>
    <mergeCell ref="W9:X9"/>
    <mergeCell ref="Y9:AA9"/>
    <mergeCell ref="B3:G3"/>
    <mergeCell ref="B4:G4"/>
    <mergeCell ref="M9:N9"/>
    <mergeCell ref="C9:D9"/>
    <mergeCell ref="E9:F9"/>
    <mergeCell ref="G9:H9"/>
    <mergeCell ref="I9:J9"/>
    <mergeCell ref="K9:L9"/>
  </mergeCells>
  <phoneticPr fontId="18" type="noConversion"/>
  <hyperlinks>
    <hyperlink ref="B1" location="'Contents'!B7" display="⇐ Return to contents" xr:uid="{00000000-0004-0000-0300-000000000000}"/>
  </hyperlinks>
  <pageMargins left="0.7" right="0.7" top="0.75" bottom="0.75" header="0.3" footer="0.3"/>
  <pageSetup paperSize="9" orientation="portrait" r:id="rId1"/>
  <tableParts count="6">
    <tablePart r:id="rId2"/>
    <tablePart r:id="rId3"/>
    <tablePart r:id="rId4"/>
    <tablePart r:id="rId5"/>
    <tablePart r:id="rId6"/>
    <tablePart r:id="rId7"/>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A1:AE70"/>
  <sheetViews>
    <sheetView showGridLines="0" topLeftCell="B1" zoomScaleNormal="100" workbookViewId="0">
      <selection activeCell="B1" sqref="B1"/>
    </sheetView>
  </sheetViews>
  <sheetFormatPr defaultRowHeight="15" outlineLevelCol="1" x14ac:dyDescent="0.25"/>
  <cols>
    <col min="1" max="1" width="13" hidden="1" customWidth="1" outlineLevel="1"/>
    <col min="2" max="2" width="55" customWidth="1" collapsed="1"/>
    <col min="3" max="21" width="17.140625" customWidth="1"/>
    <col min="22" max="25" width="20" customWidth="1"/>
    <col min="26" max="26" width="17.140625" customWidth="1"/>
    <col min="27" max="30" width="21.7109375" customWidth="1"/>
  </cols>
  <sheetData>
    <row r="1" spans="1:25" x14ac:dyDescent="0.25">
      <c r="A1" s="2"/>
      <c r="B1" s="61" t="s">
        <v>20</v>
      </c>
      <c r="C1" s="51"/>
      <c r="D1" s="51"/>
      <c r="E1" s="51"/>
      <c r="F1" s="51"/>
      <c r="G1" s="51"/>
      <c r="H1" s="51"/>
      <c r="I1" s="51"/>
      <c r="J1" s="51"/>
      <c r="K1" s="51"/>
      <c r="L1" s="51"/>
      <c r="M1" s="51"/>
      <c r="N1" s="51"/>
      <c r="O1" s="51"/>
      <c r="P1" s="51"/>
      <c r="Q1" s="51"/>
      <c r="R1" s="51"/>
      <c r="S1" s="51"/>
      <c r="T1" s="51"/>
      <c r="U1" s="51"/>
      <c r="V1" s="51"/>
      <c r="W1" s="51"/>
      <c r="X1" s="51"/>
    </row>
    <row r="2" spans="1:25" s="23" customFormat="1" ht="31.5" x14ac:dyDescent="0.5">
      <c r="A2" s="62"/>
      <c r="B2" s="62" t="s">
        <v>433</v>
      </c>
      <c r="C2" s="62"/>
      <c r="D2" s="62"/>
      <c r="E2" s="62"/>
      <c r="F2" s="62"/>
      <c r="G2" s="62"/>
      <c r="H2" s="62"/>
      <c r="I2" s="62"/>
      <c r="J2" s="62"/>
      <c r="K2" s="62"/>
      <c r="L2" s="62"/>
      <c r="M2" s="62"/>
      <c r="N2" s="62"/>
      <c r="O2" s="62"/>
      <c r="P2" s="62"/>
      <c r="Q2" s="62"/>
      <c r="R2" s="62"/>
      <c r="S2" s="62"/>
      <c r="T2" s="62"/>
      <c r="U2" s="62"/>
      <c r="V2" s="62"/>
      <c r="W2" s="62"/>
      <c r="X2" s="62"/>
    </row>
    <row r="3" spans="1:25" x14ac:dyDescent="0.25">
      <c r="A3" s="51"/>
      <c r="B3" s="51"/>
      <c r="C3" s="51"/>
      <c r="D3" s="51"/>
      <c r="E3" s="51"/>
      <c r="F3" s="51"/>
      <c r="G3" s="51"/>
      <c r="H3" s="51"/>
      <c r="I3" s="51"/>
      <c r="J3" s="51"/>
      <c r="K3" s="51"/>
      <c r="L3" s="51"/>
      <c r="M3" s="51"/>
      <c r="N3" s="51"/>
      <c r="O3" s="51"/>
      <c r="P3" s="51"/>
      <c r="Q3" s="51"/>
      <c r="R3" s="51"/>
      <c r="S3" s="51"/>
      <c r="T3" s="51"/>
      <c r="U3" s="51"/>
      <c r="V3" s="51"/>
      <c r="W3" s="51"/>
      <c r="X3" s="51"/>
    </row>
    <row r="4" spans="1:25" s="25" customFormat="1" ht="18.75" x14ac:dyDescent="0.3">
      <c r="A4" s="63"/>
      <c r="B4" s="63" t="s">
        <v>131</v>
      </c>
      <c r="C4" s="63"/>
      <c r="D4" s="63"/>
      <c r="E4" s="63"/>
      <c r="F4" s="63"/>
      <c r="G4" s="63"/>
      <c r="H4" s="63"/>
      <c r="I4" s="63"/>
      <c r="J4" s="63"/>
      <c r="K4" s="63"/>
      <c r="L4" s="63"/>
      <c r="M4" s="63"/>
      <c r="N4" s="63"/>
      <c r="O4" s="63"/>
      <c r="P4" s="63"/>
      <c r="Q4" s="63"/>
      <c r="R4" s="63"/>
      <c r="S4" s="63"/>
      <c r="T4" s="63"/>
      <c r="U4" s="63"/>
      <c r="V4" s="63"/>
      <c r="W4" s="63"/>
      <c r="X4" s="63"/>
    </row>
    <row r="5" spans="1:25" s="1" customFormat="1" ht="30" x14ac:dyDescent="0.25">
      <c r="A5" s="52" t="s">
        <v>203</v>
      </c>
      <c r="B5" s="52" t="s">
        <v>434</v>
      </c>
      <c r="C5" s="52" t="s">
        <v>435</v>
      </c>
      <c r="D5" s="52" t="s">
        <v>436</v>
      </c>
      <c r="E5" s="52" t="s">
        <v>437</v>
      </c>
      <c r="F5" s="52" t="s">
        <v>438</v>
      </c>
      <c r="G5" s="52" t="s">
        <v>99</v>
      </c>
      <c r="H5" s="52" t="s">
        <v>439</v>
      </c>
      <c r="I5" s="52" t="s">
        <v>101</v>
      </c>
      <c r="J5" s="52" t="s">
        <v>102</v>
      </c>
      <c r="K5" s="52" t="s">
        <v>103</v>
      </c>
      <c r="L5" s="52" t="s">
        <v>104</v>
      </c>
      <c r="M5" s="52" t="s">
        <v>105</v>
      </c>
      <c r="N5" s="52" t="s">
        <v>106</v>
      </c>
      <c r="O5" s="52" t="s">
        <v>107</v>
      </c>
      <c r="P5" s="52" t="s">
        <v>108</v>
      </c>
      <c r="Q5" s="52" t="s">
        <v>440</v>
      </c>
      <c r="R5" s="52" t="s">
        <v>110</v>
      </c>
      <c r="S5" s="52" t="s">
        <v>111</v>
      </c>
      <c r="T5" s="52" t="s">
        <v>112</v>
      </c>
      <c r="U5" s="52" t="s">
        <v>113</v>
      </c>
      <c r="V5" s="52" t="s">
        <v>234</v>
      </c>
      <c r="W5" s="52" t="s">
        <v>441</v>
      </c>
      <c r="X5" s="52" t="s">
        <v>442</v>
      </c>
      <c r="Y5" s="52" t="s">
        <v>191</v>
      </c>
    </row>
    <row r="6" spans="1:25" s="6" customFormat="1" x14ac:dyDescent="0.25">
      <c r="B6" s="6" t="s">
        <v>443</v>
      </c>
      <c r="C6" s="15">
        <v>445000</v>
      </c>
      <c r="D6" s="15">
        <v>460000</v>
      </c>
      <c r="E6" s="15">
        <v>500000</v>
      </c>
      <c r="F6" s="15">
        <v>555000</v>
      </c>
      <c r="G6" s="15">
        <v>595000</v>
      </c>
      <c r="H6" s="15">
        <v>630000</v>
      </c>
      <c r="I6" s="15">
        <v>665000</v>
      </c>
      <c r="J6" s="15">
        <v>687000</v>
      </c>
      <c r="K6" s="15">
        <v>719000</v>
      </c>
      <c r="L6" s="15">
        <v>758000</v>
      </c>
      <c r="M6" s="15">
        <v>810000</v>
      </c>
      <c r="N6" s="15">
        <v>831000</v>
      </c>
      <c r="O6" s="15">
        <v>886000</v>
      </c>
      <c r="P6" s="15">
        <v>892000</v>
      </c>
      <c r="Q6" s="15">
        <v>941125.09165225329</v>
      </c>
      <c r="R6" s="15">
        <v>991841.25000000012</v>
      </c>
      <c r="S6" s="15">
        <v>1042131.25</v>
      </c>
      <c r="T6" s="15">
        <v>1086373.25</v>
      </c>
      <c r="U6" s="15">
        <v>1138998.75</v>
      </c>
      <c r="V6" s="15">
        <v>1007979</v>
      </c>
      <c r="W6" s="158">
        <f>(English_Heritage_membership[[#This Row],[2020/21]]-English_Heritage_membership[[#This Row],[2007/08]])/English_Heritage_membership[[#This Row],[2007/08]]</f>
        <v>0.51575789473684208</v>
      </c>
      <c r="X6" s="158">
        <f>(English_Heritage_membership[[#This Row],[2020/21]]-English_Heritage_membership[[#This Row],[2019/20]])/English_Heritage_membership[[#This Row],[2019/20]]</f>
        <v>-0.11503063545943312</v>
      </c>
    </row>
    <row r="7" spans="1:25" x14ac:dyDescent="0.25">
      <c r="A7" s="51" t="s">
        <v>208</v>
      </c>
      <c r="B7" s="51" t="s">
        <v>209</v>
      </c>
      <c r="C7" s="74" t="s">
        <v>210</v>
      </c>
      <c r="D7" s="74" t="s">
        <v>210</v>
      </c>
      <c r="E7" s="74" t="s">
        <v>210</v>
      </c>
      <c r="F7" s="74" t="s">
        <v>210</v>
      </c>
      <c r="G7" s="74" t="s">
        <v>210</v>
      </c>
      <c r="H7" s="74">
        <v>39067.536467616068</v>
      </c>
      <c r="I7" s="74">
        <v>43474.029614586776</v>
      </c>
      <c r="J7" s="74">
        <v>44749.468065593021</v>
      </c>
      <c r="K7" s="74">
        <v>50330</v>
      </c>
      <c r="L7" s="74">
        <v>49573.2</v>
      </c>
      <c r="M7" s="74">
        <v>51000</v>
      </c>
      <c r="N7" s="74">
        <v>49000</v>
      </c>
      <c r="O7" s="74">
        <v>50793</v>
      </c>
      <c r="P7" s="74">
        <v>48882</v>
      </c>
      <c r="Q7" s="74">
        <v>47777.563807460014</v>
      </c>
      <c r="R7" s="74">
        <v>49626.174795359344</v>
      </c>
      <c r="S7" s="74">
        <v>51646.88335582499</v>
      </c>
      <c r="T7" s="74">
        <v>54847.257075986439</v>
      </c>
      <c r="U7" s="74">
        <v>57650.945602947031</v>
      </c>
      <c r="V7" s="74">
        <v>51142.5</v>
      </c>
      <c r="W7" s="160">
        <f>(English_Heritage_membership[[#This Row],[2020/21]]-English_Heritage_membership[[#This Row],[2007/08]])/English_Heritage_membership[[#This Row],[2007/08]]</f>
        <v>0.17639198513220486</v>
      </c>
      <c r="X7" s="160">
        <f>(English_Heritage_membership[[#This Row],[2020/21]]-English_Heritage_membership[[#This Row],[2019/20]])/English_Heritage_membership[[#This Row],[2019/20]]</f>
        <v>-0.11289399566438905</v>
      </c>
      <c r="Y7" s="51"/>
    </row>
    <row r="8" spans="1:25" x14ac:dyDescent="0.25">
      <c r="A8" s="51" t="s">
        <v>211</v>
      </c>
      <c r="B8" s="51" t="s">
        <v>212</v>
      </c>
      <c r="C8" s="74" t="s">
        <v>210</v>
      </c>
      <c r="D8" s="74" t="s">
        <v>210</v>
      </c>
      <c r="E8" s="74" t="s">
        <v>210</v>
      </c>
      <c r="F8" s="74" t="s">
        <v>210</v>
      </c>
      <c r="G8" s="74" t="s">
        <v>210</v>
      </c>
      <c r="H8" s="74">
        <v>34521.672924849889</v>
      </c>
      <c r="I8" s="74">
        <v>36593.247948968725</v>
      </c>
      <c r="J8" s="74">
        <v>37669.613705565134</v>
      </c>
      <c r="K8" s="74">
        <v>35950</v>
      </c>
      <c r="L8" s="74">
        <v>40628.799999999996</v>
      </c>
      <c r="M8" s="74">
        <v>42000</v>
      </c>
      <c r="N8" s="74">
        <v>42000</v>
      </c>
      <c r="O8" s="74">
        <v>44281</v>
      </c>
      <c r="P8" s="74">
        <v>43628</v>
      </c>
      <c r="Q8" s="74">
        <v>44487.732287165396</v>
      </c>
      <c r="R8" s="74">
        <v>46613.210636716722</v>
      </c>
      <c r="S8" s="74">
        <v>48030.043797285027</v>
      </c>
      <c r="T8" s="74">
        <v>50833.265646321153</v>
      </c>
      <c r="U8" s="74">
        <v>52907.606447127582</v>
      </c>
      <c r="V8" s="74">
        <v>48531.5</v>
      </c>
      <c r="W8" s="160">
        <f>(English_Heritage_membership[[#This Row],[2020/21]]-English_Heritage_membership[[#This Row],[2007/08]])/English_Heritage_membership[[#This Row],[2007/08]]</f>
        <v>0.32624193588062522</v>
      </c>
      <c r="X8" s="160">
        <f>(English_Heritage_membership[[#This Row],[2020/21]]-English_Heritage_membership[[#This Row],[2019/20]])/English_Heritage_membership[[#This Row],[2019/20]]</f>
        <v>-8.2712236311441881E-2</v>
      </c>
      <c r="Y8" s="51"/>
    </row>
    <row r="9" spans="1:25" x14ac:dyDescent="0.25">
      <c r="A9" s="51" t="s">
        <v>213</v>
      </c>
      <c r="B9" s="51" t="s">
        <v>214</v>
      </c>
      <c r="C9" s="74" t="s">
        <v>210</v>
      </c>
      <c r="D9" s="74" t="s">
        <v>210</v>
      </c>
      <c r="E9" s="74" t="s">
        <v>210</v>
      </c>
      <c r="F9" s="74" t="s">
        <v>210</v>
      </c>
      <c r="G9" s="74" t="s">
        <v>210</v>
      </c>
      <c r="H9" s="74">
        <v>62450.935266737033</v>
      </c>
      <c r="I9" s="74">
        <v>67482.199477975941</v>
      </c>
      <c r="J9" s="74">
        <v>71342.501559118085</v>
      </c>
      <c r="K9" s="74">
        <v>71900</v>
      </c>
      <c r="L9" s="74">
        <v>78225.60000000002</v>
      </c>
      <c r="M9" s="74">
        <v>81000</v>
      </c>
      <c r="N9" s="74">
        <v>80000</v>
      </c>
      <c r="O9" s="74">
        <v>84495</v>
      </c>
      <c r="P9" s="74">
        <v>84276</v>
      </c>
      <c r="Q9" s="74">
        <v>85282.340876150629</v>
      </c>
      <c r="R9" s="74">
        <v>90543.844219083345</v>
      </c>
      <c r="S9" s="74">
        <v>95953.225898967488</v>
      </c>
      <c r="T9" s="74">
        <v>101992.28562581322</v>
      </c>
      <c r="U9" s="74">
        <v>107839.06872501082</v>
      </c>
      <c r="V9" s="74">
        <v>97514.25</v>
      </c>
      <c r="W9" s="160">
        <f>(English_Heritage_membership[[#This Row],[2020/21]]-English_Heritage_membership[[#This Row],[2007/08]])/English_Heritage_membership[[#This Row],[2007/08]]</f>
        <v>0.44503662824187545</v>
      </c>
      <c r="X9" s="160">
        <f>(English_Heritage_membership[[#This Row],[2020/21]]-English_Heritage_membership[[#This Row],[2019/20]])/English_Heritage_membership[[#This Row],[2019/20]]</f>
        <v>-9.574284020700384E-2</v>
      </c>
      <c r="Y9" s="51"/>
    </row>
    <row r="10" spans="1:25" x14ac:dyDescent="0.25">
      <c r="A10" s="51" t="s">
        <v>217</v>
      </c>
      <c r="B10" s="51" t="s">
        <v>218</v>
      </c>
      <c r="C10" s="74" t="s">
        <v>210</v>
      </c>
      <c r="D10" s="74" t="s">
        <v>210</v>
      </c>
      <c r="E10" s="74" t="s">
        <v>210</v>
      </c>
      <c r="F10" s="74" t="s">
        <v>210</v>
      </c>
      <c r="G10" s="74" t="s">
        <v>210</v>
      </c>
      <c r="H10" s="74">
        <v>51803.948711737117</v>
      </c>
      <c r="I10" s="74">
        <v>57264.590821596103</v>
      </c>
      <c r="J10" s="74">
        <v>60458.091822884184</v>
      </c>
      <c r="K10" s="74">
        <v>64709.999999999993</v>
      </c>
      <c r="L10" s="74">
        <v>67689.399999999994</v>
      </c>
      <c r="M10" s="74">
        <v>73000</v>
      </c>
      <c r="N10" s="74">
        <v>74000</v>
      </c>
      <c r="O10" s="74">
        <v>78168</v>
      </c>
      <c r="P10" s="74">
        <v>77936</v>
      </c>
      <c r="Q10" s="74">
        <v>78679.419924495334</v>
      </c>
      <c r="R10" s="74">
        <v>82518.046511594075</v>
      </c>
      <c r="S10" s="74">
        <v>86304.843347848553</v>
      </c>
      <c r="T10" s="74">
        <v>90155.536566715047</v>
      </c>
      <c r="U10" s="74">
        <v>93942.15878586717</v>
      </c>
      <c r="V10" s="74">
        <v>85515</v>
      </c>
      <c r="W10" s="160">
        <f>(English_Heritage_membership[[#This Row],[2020/21]]-English_Heritage_membership[[#This Row],[2007/08]])/English_Heritage_membership[[#This Row],[2007/08]]</f>
        <v>0.49333119774514944</v>
      </c>
      <c r="X10" s="160">
        <f>(English_Heritage_membership[[#This Row],[2020/21]]-English_Heritage_membership[[#This Row],[2019/20]])/English_Heritage_membership[[#This Row],[2019/20]]</f>
        <v>-8.9705824251666733E-2</v>
      </c>
      <c r="Y10" s="51"/>
    </row>
    <row r="11" spans="1:25" x14ac:dyDescent="0.25">
      <c r="A11" s="51" t="s">
        <v>215</v>
      </c>
      <c r="B11" s="51" t="s">
        <v>216</v>
      </c>
      <c r="C11" s="74" t="s">
        <v>210</v>
      </c>
      <c r="D11" s="74" t="s">
        <v>210</v>
      </c>
      <c r="E11" s="74" t="s">
        <v>210</v>
      </c>
      <c r="F11" s="74" t="s">
        <v>210</v>
      </c>
      <c r="G11" s="74" t="s">
        <v>210</v>
      </c>
      <c r="H11" s="74">
        <v>45553.840563409525</v>
      </c>
      <c r="I11" s="74">
        <v>49682.681945318291</v>
      </c>
      <c r="J11" s="74">
        <v>51259.111669540333</v>
      </c>
      <c r="K11" s="74">
        <v>50330</v>
      </c>
      <c r="L11" s="74">
        <v>56395.200000000004</v>
      </c>
      <c r="M11" s="74">
        <v>59000</v>
      </c>
      <c r="N11" s="74">
        <v>60000</v>
      </c>
      <c r="O11" s="74">
        <v>64408</v>
      </c>
      <c r="P11" s="74">
        <v>65528.000000000007</v>
      </c>
      <c r="Q11" s="74">
        <v>66767.183034679168</v>
      </c>
      <c r="R11" s="74">
        <v>70081.315451547911</v>
      </c>
      <c r="S11" s="74">
        <v>72605.452136533218</v>
      </c>
      <c r="T11" s="74">
        <v>76104.123405387756</v>
      </c>
      <c r="U11" s="74">
        <v>79752.291630160849</v>
      </c>
      <c r="V11" s="74">
        <v>70889</v>
      </c>
      <c r="W11" s="160">
        <f>(English_Heritage_membership[[#This Row],[2020/21]]-English_Heritage_membership[[#This Row],[2007/08]])/English_Heritage_membership[[#This Row],[2007/08]]</f>
        <v>0.42683521147312031</v>
      </c>
      <c r="X11" s="160">
        <f>(English_Heritage_membership[[#This Row],[2020/21]]-English_Heritage_membership[[#This Row],[2019/20]])/English_Heritage_membership[[#This Row],[2019/20]]</f>
        <v>-0.11113525955170064</v>
      </c>
      <c r="Y11" s="51"/>
    </row>
    <row r="12" spans="1:25" x14ac:dyDescent="0.25">
      <c r="A12" s="51" t="s">
        <v>219</v>
      </c>
      <c r="B12" s="51" t="s">
        <v>220</v>
      </c>
      <c r="C12" s="74" t="s">
        <v>210</v>
      </c>
      <c r="D12" s="74" t="s">
        <v>210</v>
      </c>
      <c r="E12" s="74" t="s">
        <v>210</v>
      </c>
      <c r="F12" s="74" t="s">
        <v>210</v>
      </c>
      <c r="G12" s="74" t="s">
        <v>210</v>
      </c>
      <c r="H12" s="74">
        <v>80812.444844352925</v>
      </c>
      <c r="I12" s="74">
        <v>86408.491612107464</v>
      </c>
      <c r="J12" s="74">
        <v>90583.701713195653</v>
      </c>
      <c r="K12" s="74">
        <v>93470</v>
      </c>
      <c r="L12" s="74">
        <v>101420.4</v>
      </c>
      <c r="M12" s="74">
        <v>111000</v>
      </c>
      <c r="N12" s="74">
        <v>120000</v>
      </c>
      <c r="O12" s="74">
        <v>131721</v>
      </c>
      <c r="P12" s="74">
        <v>135012</v>
      </c>
      <c r="Q12" s="74">
        <v>135598.97083469274</v>
      </c>
      <c r="R12" s="74">
        <v>144124.043855892</v>
      </c>
      <c r="S12" s="74">
        <v>154814.31682646976</v>
      </c>
      <c r="T12" s="74">
        <v>162577.47259893874</v>
      </c>
      <c r="U12" s="74">
        <v>171962.15120956462</v>
      </c>
      <c r="V12" s="74">
        <v>156850.5</v>
      </c>
      <c r="W12" s="160">
        <f>(English_Heritage_membership[[#This Row],[2020/21]]-English_Heritage_membership[[#This Row],[2007/08]])/English_Heritage_membership[[#This Row],[2007/08]]</f>
        <v>0.81522090102105516</v>
      </c>
      <c r="X12" s="160">
        <f>(English_Heritage_membership[[#This Row],[2020/21]]-English_Heritage_membership[[#This Row],[2019/20]])/English_Heritage_membership[[#This Row],[2019/20]]</f>
        <v>-8.7877774866566685E-2</v>
      </c>
      <c r="Y12" s="51"/>
    </row>
    <row r="13" spans="1:25" x14ac:dyDescent="0.25">
      <c r="A13" s="51" t="s">
        <v>221</v>
      </c>
      <c r="B13" s="51" t="s">
        <v>222</v>
      </c>
      <c r="C13" s="74" t="s">
        <v>210</v>
      </c>
      <c r="D13" s="74" t="s">
        <v>210</v>
      </c>
      <c r="E13" s="74" t="s">
        <v>210</v>
      </c>
      <c r="F13" s="74" t="s">
        <v>210</v>
      </c>
      <c r="G13" s="74" t="s">
        <v>210</v>
      </c>
      <c r="H13" s="74">
        <v>77140.142928829751</v>
      </c>
      <c r="I13" s="74">
        <v>77833.40549059672</v>
      </c>
      <c r="J13" s="74">
        <v>80711.599838585433</v>
      </c>
      <c r="K13" s="74">
        <v>86280</v>
      </c>
      <c r="L13" s="74">
        <v>87776.4</v>
      </c>
      <c r="M13" s="74">
        <v>92000</v>
      </c>
      <c r="N13" s="74">
        <v>97000</v>
      </c>
      <c r="O13" s="74">
        <v>103570</v>
      </c>
      <c r="P13" s="74">
        <v>102954</v>
      </c>
      <c r="Q13" s="74">
        <v>103297.6862088124</v>
      </c>
      <c r="R13" s="74">
        <v>108216.43743925958</v>
      </c>
      <c r="S13" s="74">
        <v>112986.19204403678</v>
      </c>
      <c r="T13" s="74">
        <v>117159.87274158398</v>
      </c>
      <c r="U13" s="74">
        <v>124543.46587020959</v>
      </c>
      <c r="V13" s="74">
        <v>112695.5</v>
      </c>
      <c r="W13" s="160">
        <f>(English_Heritage_membership[[#This Row],[2020/21]]-English_Heritage_membership[[#This Row],[2007/08]])/English_Heritage_membership[[#This Row],[2007/08]]</f>
        <v>0.44790658059559108</v>
      </c>
      <c r="X13" s="160">
        <f>(English_Heritage_membership[[#This Row],[2020/21]]-English_Heritage_membership[[#This Row],[2019/20]])/English_Heritage_membership[[#This Row],[2019/20]]</f>
        <v>-9.5131171976189463E-2</v>
      </c>
      <c r="Y13" s="51"/>
    </row>
    <row r="14" spans="1:25" x14ac:dyDescent="0.25">
      <c r="A14" s="51" t="s">
        <v>223</v>
      </c>
      <c r="B14" s="51" t="s">
        <v>224</v>
      </c>
      <c r="C14" s="74" t="s">
        <v>210</v>
      </c>
      <c r="D14" s="74" t="s">
        <v>210</v>
      </c>
      <c r="E14" s="74" t="s">
        <v>210</v>
      </c>
      <c r="F14" s="74" t="s">
        <v>210</v>
      </c>
      <c r="G14" s="74" t="s">
        <v>210</v>
      </c>
      <c r="H14" s="74">
        <v>156376.25235763355</v>
      </c>
      <c r="I14" s="74">
        <v>168254.99598203442</v>
      </c>
      <c r="J14" s="74">
        <v>172096.53692358488</v>
      </c>
      <c r="K14" s="74">
        <v>179750</v>
      </c>
      <c r="L14" s="74">
        <v>189348.4</v>
      </c>
      <c r="M14" s="74">
        <v>200000</v>
      </c>
      <c r="N14" s="74">
        <v>208000</v>
      </c>
      <c r="O14" s="74">
        <v>218963</v>
      </c>
      <c r="P14" s="74">
        <v>218621</v>
      </c>
      <c r="Q14" s="74">
        <v>224477.21734076738</v>
      </c>
      <c r="R14" s="74">
        <v>240382.3613232944</v>
      </c>
      <c r="S14" s="74">
        <v>255167.18476998562</v>
      </c>
      <c r="T14" s="74">
        <v>266239.24918225285</v>
      </c>
      <c r="U14" s="74">
        <v>279850.70752813027</v>
      </c>
      <c r="V14" s="74">
        <v>242703.25</v>
      </c>
      <c r="W14" s="160">
        <f>(English_Heritage_membership[[#This Row],[2020/21]]-English_Heritage_membership[[#This Row],[2007/08]])/English_Heritage_membership[[#This Row],[2007/08]]</f>
        <v>0.44247276928356322</v>
      </c>
      <c r="X14" s="160">
        <f>(English_Heritage_membership[[#This Row],[2020/21]]-English_Heritage_membership[[#This Row],[2019/20]])/English_Heritage_membership[[#This Row],[2019/20]]</f>
        <v>-0.13274026660946087</v>
      </c>
      <c r="Y14" s="51"/>
    </row>
    <row r="15" spans="1:25" x14ac:dyDescent="0.25">
      <c r="A15" s="51" t="s">
        <v>225</v>
      </c>
      <c r="B15" s="51" t="s">
        <v>226</v>
      </c>
      <c r="C15" s="74" t="s">
        <v>210</v>
      </c>
      <c r="D15" s="74" t="s">
        <v>210</v>
      </c>
      <c r="E15" s="74" t="s">
        <v>210</v>
      </c>
      <c r="F15" s="74" t="s">
        <v>210</v>
      </c>
      <c r="G15" s="74" t="s">
        <v>210</v>
      </c>
      <c r="H15" s="74">
        <v>54407.918187953146</v>
      </c>
      <c r="I15" s="74">
        <v>57682.988743466907</v>
      </c>
      <c r="J15" s="74">
        <v>58496.482813015878</v>
      </c>
      <c r="K15" s="74">
        <v>57520</v>
      </c>
      <c r="L15" s="74">
        <v>62307.600000000006</v>
      </c>
      <c r="M15" s="74">
        <v>65000</v>
      </c>
      <c r="N15" s="74">
        <v>66000</v>
      </c>
      <c r="O15" s="74">
        <v>69745</v>
      </c>
      <c r="P15" s="74">
        <v>70124</v>
      </c>
      <c r="Q15" s="74">
        <v>73550.58537620712</v>
      </c>
      <c r="R15" s="74">
        <v>77667.289655419241</v>
      </c>
      <c r="S15" s="74">
        <v>82015.54006058177</v>
      </c>
      <c r="T15" s="74">
        <v>85280.855652478887</v>
      </c>
      <c r="U15" s="74">
        <v>91254.188786887797</v>
      </c>
      <c r="V15" s="74">
        <v>80059.25</v>
      </c>
      <c r="W15" s="160">
        <f>(English_Heritage_membership[[#This Row],[2020/21]]-English_Heritage_membership[[#This Row],[2007/08]])/English_Heritage_membership[[#This Row],[2007/08]]</f>
        <v>0.38791785488173747</v>
      </c>
      <c r="X15" s="160">
        <f>(English_Heritage_membership[[#This Row],[2020/21]]-English_Heritage_membership[[#This Row],[2019/20]])/English_Heritage_membership[[#This Row],[2019/20]]</f>
        <v>-0.12267862917539171</v>
      </c>
      <c r="Y15" s="51"/>
    </row>
    <row r="16" spans="1:25" x14ac:dyDescent="0.25">
      <c r="A16" s="51"/>
      <c r="B16" s="51" t="s">
        <v>444</v>
      </c>
      <c r="C16" s="74" t="s">
        <v>210</v>
      </c>
      <c r="D16" s="74" t="s">
        <v>210</v>
      </c>
      <c r="E16" s="74" t="s">
        <v>210</v>
      </c>
      <c r="F16" s="74" t="s">
        <v>210</v>
      </c>
      <c r="G16" s="74" t="s">
        <v>210</v>
      </c>
      <c r="H16" s="74">
        <v>27865.307746881001</v>
      </c>
      <c r="I16" s="74">
        <v>20323.368363348676</v>
      </c>
      <c r="J16" s="74">
        <v>19632.891888917424</v>
      </c>
      <c r="K16" s="74">
        <v>21570</v>
      </c>
      <c r="L16" s="74">
        <v>24635</v>
      </c>
      <c r="M16" s="74">
        <v>30000</v>
      </c>
      <c r="N16" s="74">
        <v>34189</v>
      </c>
      <c r="O16" s="74">
        <v>39735</v>
      </c>
      <c r="P16" s="74">
        <v>45204</v>
      </c>
      <c r="Q16" s="74">
        <v>81206.391961823087</v>
      </c>
      <c r="R16" s="74">
        <v>82068.526111833373</v>
      </c>
      <c r="S16" s="74">
        <v>82607.567762466744</v>
      </c>
      <c r="T16" s="74">
        <v>81183.331504521921</v>
      </c>
      <c r="U16" s="74">
        <v>79296.165414094343</v>
      </c>
      <c r="V16" s="74">
        <v>62078.25</v>
      </c>
      <c r="W16" s="160">
        <f>(English_Heritage_membership[[#This Row],[2020/21]]-English_Heritage_membership[[#This Row],[2007/08]])/English_Heritage_membership[[#This Row],[2007/08]]</f>
        <v>2.0545256519560215</v>
      </c>
      <c r="X16" s="160">
        <f>(English_Heritage_membership[[#This Row],[2020/21]]-English_Heritage_membership[[#This Row],[2019/20]])/English_Heritage_membership[[#This Row],[2019/20]]</f>
        <v>-0.21713427533576521</v>
      </c>
      <c r="Y16" s="51"/>
    </row>
    <row r="17" spans="1:31" s="26" customFormat="1" ht="12" x14ac:dyDescent="0.25">
      <c r="B17" s="26" t="s">
        <v>445</v>
      </c>
    </row>
    <row r="18" spans="1:31" s="26" customFormat="1" ht="12" x14ac:dyDescent="0.25">
      <c r="B18" s="26" t="s">
        <v>446</v>
      </c>
    </row>
    <row r="19" spans="1:31" s="26" customFormat="1" ht="18" x14ac:dyDescent="0.25">
      <c r="B19" s="26" t="s">
        <v>447</v>
      </c>
      <c r="AA19" s="25"/>
    </row>
    <row r="20" spans="1:31" s="26" customFormat="1" ht="12" x14ac:dyDescent="0.25">
      <c r="B20" s="26" t="s">
        <v>448</v>
      </c>
    </row>
    <row r="21" spans="1:31" x14ac:dyDescent="0.25">
      <c r="A21" s="51"/>
      <c r="B21" s="51"/>
      <c r="C21" s="51"/>
      <c r="D21" s="51"/>
      <c r="E21" s="51"/>
      <c r="F21" s="51"/>
      <c r="G21" s="51"/>
      <c r="H21" s="51"/>
      <c r="I21" s="51"/>
      <c r="J21" s="51"/>
      <c r="K21" s="51"/>
      <c r="L21" s="51"/>
      <c r="M21" s="51"/>
      <c r="N21" s="51"/>
      <c r="O21" s="51"/>
      <c r="P21" s="51"/>
      <c r="Q21" s="51"/>
      <c r="R21" s="51"/>
      <c r="S21" s="51"/>
      <c r="T21" s="51"/>
      <c r="U21" s="51"/>
      <c r="V21" s="51"/>
      <c r="W21" s="51"/>
      <c r="X21" s="51"/>
    </row>
    <row r="22" spans="1:31" s="25" customFormat="1" ht="18.75" x14ac:dyDescent="0.3">
      <c r="A22" s="63"/>
      <c r="B22" s="63" t="s">
        <v>449</v>
      </c>
      <c r="C22" s="63"/>
      <c r="D22" s="63"/>
      <c r="E22" s="63"/>
      <c r="F22" s="63"/>
      <c r="G22" s="63"/>
      <c r="H22" s="63"/>
      <c r="I22" s="63"/>
      <c r="J22" s="63"/>
      <c r="K22" s="63"/>
      <c r="L22" s="63"/>
      <c r="M22" s="63"/>
      <c r="N22" s="63"/>
      <c r="O22" s="63"/>
      <c r="P22" s="63"/>
      <c r="Q22" s="63"/>
      <c r="R22" s="63"/>
      <c r="S22" s="63"/>
      <c r="T22" s="63"/>
      <c r="U22" s="63"/>
      <c r="V22" s="63"/>
      <c r="W22" s="63"/>
      <c r="X22" s="63"/>
      <c r="AA22"/>
      <c r="AB22"/>
      <c r="AC22"/>
      <c r="AD22"/>
      <c r="AE22"/>
    </row>
    <row r="23" spans="1:31" s="1" customFormat="1" ht="30" x14ac:dyDescent="0.25">
      <c r="A23" s="52"/>
      <c r="B23" s="52" t="s">
        <v>450</v>
      </c>
      <c r="C23" s="52" t="s">
        <v>451</v>
      </c>
      <c r="D23" s="52" t="s">
        <v>436</v>
      </c>
      <c r="E23" s="52" t="s">
        <v>437</v>
      </c>
      <c r="F23" s="52" t="s">
        <v>438</v>
      </c>
      <c r="G23" s="52" t="s">
        <v>99</v>
      </c>
      <c r="H23" s="52" t="s">
        <v>100</v>
      </c>
      <c r="I23" s="52" t="s">
        <v>101</v>
      </c>
      <c r="J23" s="52" t="s">
        <v>102</v>
      </c>
      <c r="K23" s="52" t="s">
        <v>103</v>
      </c>
      <c r="L23" s="52" t="s">
        <v>104</v>
      </c>
      <c r="M23" s="52" t="s">
        <v>105</v>
      </c>
      <c r="N23" s="52" t="s">
        <v>106</v>
      </c>
      <c r="O23" s="52" t="s">
        <v>107</v>
      </c>
      <c r="P23" s="52" t="s">
        <v>108</v>
      </c>
      <c r="Q23" s="52" t="s">
        <v>109</v>
      </c>
      <c r="R23" s="52" t="s">
        <v>110</v>
      </c>
      <c r="S23" s="52" t="s">
        <v>111</v>
      </c>
      <c r="T23" s="52" t="s">
        <v>112</v>
      </c>
      <c r="U23" s="52" t="s">
        <v>113</v>
      </c>
      <c r="V23" s="52" t="s">
        <v>234</v>
      </c>
      <c r="W23" s="52" t="s">
        <v>452</v>
      </c>
      <c r="X23" s="52" t="s">
        <v>442</v>
      </c>
      <c r="Y23" s="52" t="s">
        <v>191</v>
      </c>
      <c r="AA23"/>
      <c r="AB23"/>
      <c r="AC23"/>
      <c r="AD23"/>
      <c r="AE23"/>
    </row>
    <row r="24" spans="1:31" s="127" customFormat="1" x14ac:dyDescent="0.25">
      <c r="B24" s="127" t="s">
        <v>453</v>
      </c>
      <c r="C24" s="128">
        <v>2843000</v>
      </c>
      <c r="D24" s="128">
        <v>3061000</v>
      </c>
      <c r="E24" s="128">
        <v>3270000</v>
      </c>
      <c r="F24" s="128">
        <v>3373000</v>
      </c>
      <c r="G24" s="128">
        <v>3391000</v>
      </c>
      <c r="H24" s="128">
        <v>3480000</v>
      </c>
      <c r="I24" s="128">
        <v>3553000</v>
      </c>
      <c r="J24" s="128">
        <v>3599000</v>
      </c>
      <c r="K24" s="128">
        <v>3708000</v>
      </c>
      <c r="L24" s="128">
        <v>3719000</v>
      </c>
      <c r="M24" s="128">
        <v>3840197</v>
      </c>
      <c r="N24" s="128">
        <v>3839000</v>
      </c>
      <c r="O24" s="128">
        <v>3854000</v>
      </c>
      <c r="P24" s="128">
        <v>4202189</v>
      </c>
      <c r="Q24" s="128">
        <v>4588393</v>
      </c>
      <c r="R24" s="128">
        <v>4828187</v>
      </c>
      <c r="S24" s="128">
        <v>5214323</v>
      </c>
      <c r="T24" s="128">
        <v>5598000</v>
      </c>
      <c r="U24" s="128">
        <v>5948000</v>
      </c>
      <c r="V24" s="128">
        <v>5326000</v>
      </c>
      <c r="W24" s="183">
        <f>(National_Trust_membership[[#This Row],[2019/20]]-National_Trust_membership[[#This Row],[2009/10]])/National_Trust_membership[[#This Row],[2009/10]]</f>
        <v>0.60409924487594391</v>
      </c>
      <c r="X24" s="183">
        <f>(National_Trust_membership[[#This Row],[2020/21]]-National_Trust_membership[[#This Row],[2019/20]])/National_Trust_membership[[#This Row],[2019/20]]</f>
        <v>-0.10457296570275723</v>
      </c>
      <c r="AA24"/>
      <c r="AB24"/>
      <c r="AC24"/>
      <c r="AD24"/>
      <c r="AE24"/>
    </row>
    <row r="25" spans="1:31" s="6" customFormat="1" x14ac:dyDescent="0.25">
      <c r="B25" s="6" t="s">
        <v>228</v>
      </c>
      <c r="C25" s="15"/>
      <c r="D25" s="15"/>
      <c r="E25" s="15"/>
      <c r="F25" s="15"/>
      <c r="G25" s="15"/>
      <c r="H25" s="15">
        <v>3288685</v>
      </c>
      <c r="I25" s="15">
        <v>3366725</v>
      </c>
      <c r="J25" s="15">
        <v>3400228</v>
      </c>
      <c r="K25" s="15">
        <v>4218353</v>
      </c>
      <c r="L25" s="15">
        <v>3564263</v>
      </c>
      <c r="M25" s="15">
        <v>3678105</v>
      </c>
      <c r="N25" s="15">
        <v>3670956</v>
      </c>
      <c r="O25" s="15">
        <v>3854372</v>
      </c>
      <c r="P25" s="15">
        <v>3980985</v>
      </c>
      <c r="Q25" s="15">
        <v>4305388</v>
      </c>
      <c r="R25" s="15">
        <v>4535584</v>
      </c>
      <c r="S25" s="15">
        <v>4889327</v>
      </c>
      <c r="T25" s="15">
        <v>5315000</v>
      </c>
      <c r="U25" s="15">
        <v>5565000</v>
      </c>
      <c r="V25" s="15">
        <v>4982000</v>
      </c>
      <c r="W25" s="183">
        <f>(National_Trust_membership[[#This Row],[2019/20]]-National_Trust_membership[[#This Row],[2009/10]])/National_Trust_membership[[#This Row],[2009/10]]</f>
        <v>0.3192352560347605</v>
      </c>
      <c r="X25" s="158">
        <f>(National_Trust_membership[[#This Row],[2020/21]]-National_Trust_membership[[#This Row],[2019/20]])/National_Trust_membership[[#This Row],[2019/20]]</f>
        <v>-0.10476190476190476</v>
      </c>
      <c r="AA25"/>
      <c r="AB25"/>
      <c r="AC25"/>
      <c r="AD25"/>
      <c r="AE25"/>
    </row>
    <row r="26" spans="1:31" x14ac:dyDescent="0.25">
      <c r="A26" s="51"/>
      <c r="B26" s="51" t="s">
        <v>454</v>
      </c>
      <c r="C26" s="74" t="s">
        <v>210</v>
      </c>
      <c r="D26" s="74" t="s">
        <v>210</v>
      </c>
      <c r="E26" s="74" t="s">
        <v>210</v>
      </c>
      <c r="F26" s="74" t="s">
        <v>210</v>
      </c>
      <c r="G26" s="74" t="s">
        <v>210</v>
      </c>
      <c r="H26" s="74">
        <v>326860</v>
      </c>
      <c r="I26" s="74">
        <v>340493</v>
      </c>
      <c r="J26" s="74">
        <v>342854</v>
      </c>
      <c r="K26" s="74">
        <v>361207</v>
      </c>
      <c r="L26" s="74">
        <v>356363</v>
      </c>
      <c r="M26" s="74">
        <v>368066</v>
      </c>
      <c r="N26" s="74">
        <v>358809</v>
      </c>
      <c r="O26" s="74">
        <v>370421</v>
      </c>
      <c r="P26" s="74">
        <v>379217</v>
      </c>
      <c r="Q26" s="74" t="s">
        <v>210</v>
      </c>
      <c r="R26" s="74" t="s">
        <v>210</v>
      </c>
      <c r="S26" s="74" t="s">
        <v>210</v>
      </c>
      <c r="T26" s="74" t="s">
        <v>210</v>
      </c>
      <c r="U26" s="74" t="s">
        <v>210</v>
      </c>
      <c r="V26" s="74" t="s">
        <v>210</v>
      </c>
      <c r="W26" s="164" t="s">
        <v>210</v>
      </c>
      <c r="X26" s="164" t="s">
        <v>210</v>
      </c>
      <c r="Y26" s="74" t="s">
        <v>210</v>
      </c>
    </row>
    <row r="27" spans="1:31" ht="17.25" x14ac:dyDescent="0.25">
      <c r="A27" s="51"/>
      <c r="B27" s="51" t="s">
        <v>455</v>
      </c>
      <c r="C27" s="74" t="s">
        <v>210</v>
      </c>
      <c r="D27" s="74" t="s">
        <v>210</v>
      </c>
      <c r="E27" s="74" t="s">
        <v>210</v>
      </c>
      <c r="F27" s="74" t="s">
        <v>210</v>
      </c>
      <c r="G27" s="74" t="s">
        <v>210</v>
      </c>
      <c r="H27" s="74">
        <v>345092</v>
      </c>
      <c r="I27" s="74">
        <v>350076</v>
      </c>
      <c r="J27" s="74">
        <v>349407</v>
      </c>
      <c r="K27" s="74">
        <v>364490</v>
      </c>
      <c r="L27" s="74">
        <v>362633</v>
      </c>
      <c r="M27" s="74">
        <v>372247</v>
      </c>
      <c r="N27" s="74">
        <v>365954</v>
      </c>
      <c r="O27" s="74">
        <v>383574</v>
      </c>
      <c r="P27" s="74">
        <v>400079</v>
      </c>
      <c r="Q27" s="74" t="s">
        <v>210</v>
      </c>
      <c r="R27" s="74" t="s">
        <v>210</v>
      </c>
      <c r="S27" s="74" t="s">
        <v>210</v>
      </c>
      <c r="T27" s="74" t="s">
        <v>210</v>
      </c>
      <c r="U27" s="74" t="s">
        <v>210</v>
      </c>
      <c r="V27" s="74" t="s">
        <v>210</v>
      </c>
      <c r="W27" s="164" t="s">
        <v>210</v>
      </c>
      <c r="X27" s="164" t="s">
        <v>210</v>
      </c>
      <c r="Y27" s="74" t="s">
        <v>210</v>
      </c>
    </row>
    <row r="28" spans="1:31" x14ac:dyDescent="0.25">
      <c r="A28" s="51"/>
      <c r="B28" s="51" t="s">
        <v>216</v>
      </c>
      <c r="C28" s="74" t="s">
        <v>210</v>
      </c>
      <c r="D28" s="74" t="s">
        <v>210</v>
      </c>
      <c r="E28" s="74" t="s">
        <v>210</v>
      </c>
      <c r="F28" s="74" t="s">
        <v>210</v>
      </c>
      <c r="G28" s="74" t="s">
        <v>210</v>
      </c>
      <c r="H28" s="74">
        <v>276565</v>
      </c>
      <c r="I28" s="74">
        <v>284021</v>
      </c>
      <c r="J28" s="74">
        <v>288852</v>
      </c>
      <c r="K28" s="74">
        <v>304422</v>
      </c>
      <c r="L28" s="74" t="s">
        <v>210</v>
      </c>
      <c r="M28" s="74" t="s">
        <v>210</v>
      </c>
      <c r="N28" s="74" t="s">
        <v>210</v>
      </c>
      <c r="O28" s="74" t="s">
        <v>210</v>
      </c>
      <c r="P28" s="74" t="s">
        <v>210</v>
      </c>
      <c r="Q28" s="74" t="s">
        <v>210</v>
      </c>
      <c r="R28" s="74" t="s">
        <v>210</v>
      </c>
      <c r="S28" s="74" t="s">
        <v>210</v>
      </c>
      <c r="T28" s="74" t="s">
        <v>210</v>
      </c>
      <c r="U28" s="74" t="s">
        <v>210</v>
      </c>
      <c r="V28" s="74" t="s">
        <v>210</v>
      </c>
      <c r="W28" s="164" t="s">
        <v>210</v>
      </c>
      <c r="X28" s="164" t="s">
        <v>210</v>
      </c>
      <c r="Y28" s="74" t="s">
        <v>210</v>
      </c>
    </row>
    <row r="29" spans="1:31" x14ac:dyDescent="0.25">
      <c r="A29" s="51"/>
      <c r="B29" s="51" t="s">
        <v>218</v>
      </c>
      <c r="C29" s="74" t="s">
        <v>210</v>
      </c>
      <c r="D29" s="74" t="s">
        <v>210</v>
      </c>
      <c r="E29" s="74" t="s">
        <v>210</v>
      </c>
      <c r="F29" s="74" t="s">
        <v>210</v>
      </c>
      <c r="G29" s="74" t="s">
        <v>210</v>
      </c>
      <c r="H29" s="74">
        <v>319428</v>
      </c>
      <c r="I29" s="74">
        <v>328882</v>
      </c>
      <c r="J29" s="74">
        <v>335229</v>
      </c>
      <c r="K29" s="74">
        <v>358579</v>
      </c>
      <c r="L29" s="74" t="s">
        <v>210</v>
      </c>
      <c r="M29" s="74" t="s">
        <v>210</v>
      </c>
      <c r="N29" s="74" t="s">
        <v>210</v>
      </c>
      <c r="O29" s="74" t="s">
        <v>210</v>
      </c>
      <c r="P29" s="74" t="s">
        <v>210</v>
      </c>
      <c r="Q29" s="74" t="s">
        <v>210</v>
      </c>
      <c r="R29" s="74" t="s">
        <v>210</v>
      </c>
      <c r="S29" s="74" t="s">
        <v>210</v>
      </c>
      <c r="T29" s="74" t="s">
        <v>210</v>
      </c>
      <c r="U29" s="74" t="s">
        <v>210</v>
      </c>
      <c r="V29" s="74" t="s">
        <v>210</v>
      </c>
      <c r="W29" s="164" t="s">
        <v>210</v>
      </c>
      <c r="X29" s="164" t="s">
        <v>210</v>
      </c>
      <c r="Y29" s="74" t="s">
        <v>210</v>
      </c>
    </row>
    <row r="30" spans="1:31" ht="17.25" x14ac:dyDescent="0.25">
      <c r="A30" s="51"/>
      <c r="B30" s="51" t="s">
        <v>456</v>
      </c>
      <c r="C30" s="74" t="s">
        <v>210</v>
      </c>
      <c r="D30" s="74" t="s">
        <v>210</v>
      </c>
      <c r="E30" s="74" t="s">
        <v>210</v>
      </c>
      <c r="F30" s="74" t="s">
        <v>210</v>
      </c>
      <c r="G30" s="74" t="s">
        <v>210</v>
      </c>
      <c r="H30" s="74" t="s">
        <v>210</v>
      </c>
      <c r="I30" s="74" t="s">
        <v>210</v>
      </c>
      <c r="J30" s="74" t="s">
        <v>210</v>
      </c>
      <c r="K30" s="74">
        <v>656429</v>
      </c>
      <c r="L30" s="74">
        <v>662840</v>
      </c>
      <c r="M30" s="74">
        <v>691624</v>
      </c>
      <c r="N30" s="74">
        <v>695997</v>
      </c>
      <c r="O30" s="74">
        <v>732168</v>
      </c>
      <c r="P30" s="74">
        <v>757347</v>
      </c>
      <c r="Q30" s="74">
        <v>829761</v>
      </c>
      <c r="R30" s="74">
        <v>884660</v>
      </c>
      <c r="S30" s="74">
        <v>967501</v>
      </c>
      <c r="T30" s="74">
        <v>1052000</v>
      </c>
      <c r="U30" s="74">
        <v>1121000</v>
      </c>
      <c r="V30" s="74">
        <v>994000</v>
      </c>
      <c r="W30" s="160">
        <f>(National_Trust_membership[[#This Row],[2019/20]]-National_Trust_membership[[#This Row],[2009/10]])/National_Trust_membership[[#This Row],[2009/10]]</f>
        <v>0.70772467395559913</v>
      </c>
      <c r="X30" s="160">
        <f>(National_Trust_membership[[#This Row],[2020/21]]-National_Trust_membership[[#This Row],[2019/20]])/National_Trust_membership[[#This Row],[2019/20]]</f>
        <v>-0.11329170383586083</v>
      </c>
      <c r="Y30" s="51"/>
    </row>
    <row r="31" spans="1:31" x14ac:dyDescent="0.25">
      <c r="A31" s="51"/>
      <c r="B31" s="51" t="s">
        <v>220</v>
      </c>
      <c r="C31" s="74" t="s">
        <v>210</v>
      </c>
      <c r="D31" s="74" t="s">
        <v>210</v>
      </c>
      <c r="E31" s="74" t="s">
        <v>210</v>
      </c>
      <c r="F31" s="74" t="s">
        <v>210</v>
      </c>
      <c r="G31" s="74" t="s">
        <v>210</v>
      </c>
      <c r="H31" s="74">
        <v>341076</v>
      </c>
      <c r="I31" s="74">
        <v>344575</v>
      </c>
      <c r="J31" s="74">
        <v>346369</v>
      </c>
      <c r="K31" s="74">
        <v>360622</v>
      </c>
      <c r="L31" s="74">
        <v>373704</v>
      </c>
      <c r="M31" s="74">
        <v>386454</v>
      </c>
      <c r="N31" s="74">
        <v>387443</v>
      </c>
      <c r="O31" s="74">
        <v>405968</v>
      </c>
      <c r="P31" s="74">
        <v>415808</v>
      </c>
      <c r="Q31" s="74">
        <v>444709</v>
      </c>
      <c r="R31" s="74">
        <v>467631</v>
      </c>
      <c r="S31" s="74">
        <v>502729</v>
      </c>
      <c r="T31" s="74">
        <v>532000</v>
      </c>
      <c r="U31" s="74">
        <v>565000</v>
      </c>
      <c r="V31" s="74">
        <v>508000</v>
      </c>
      <c r="W31" s="160">
        <f>(National_Trust_membership[[#This Row],[2019/20]]-National_Trust_membership[[#This Row],[2009/10]])/National_Trust_membership[[#This Row],[2009/10]]</f>
        <v>0.56673747025971788</v>
      </c>
      <c r="X31" s="160">
        <f>(National_Trust_membership[[#This Row],[2020/21]]-National_Trust_membership[[#This Row],[2019/20]])/National_Trust_membership[[#This Row],[2019/20]]</f>
        <v>-0.10088495575221239</v>
      </c>
      <c r="Y31" s="51"/>
    </row>
    <row r="32" spans="1:31" x14ac:dyDescent="0.25">
      <c r="A32" s="51"/>
      <c r="B32" s="51" t="s">
        <v>249</v>
      </c>
      <c r="C32" s="74" t="s">
        <v>210</v>
      </c>
      <c r="D32" s="74" t="s">
        <v>210</v>
      </c>
      <c r="E32" s="74" t="s">
        <v>210</v>
      </c>
      <c r="F32" s="74" t="s">
        <v>210</v>
      </c>
      <c r="G32" s="74" t="s">
        <v>210</v>
      </c>
      <c r="H32" s="74">
        <v>1118917</v>
      </c>
      <c r="I32" s="74">
        <v>1143820</v>
      </c>
      <c r="J32" s="74">
        <v>1158283</v>
      </c>
      <c r="K32" s="74">
        <v>1207163</v>
      </c>
      <c r="L32" s="74">
        <v>1199454</v>
      </c>
      <c r="M32" s="74">
        <v>1234267</v>
      </c>
      <c r="N32" s="74">
        <v>1236831</v>
      </c>
      <c r="O32" s="74">
        <v>1301925</v>
      </c>
      <c r="P32" s="74">
        <v>1336704</v>
      </c>
      <c r="Q32" s="74">
        <v>1423892</v>
      </c>
      <c r="R32" s="74">
        <v>1475600</v>
      </c>
      <c r="S32" s="74">
        <v>1560240</v>
      </c>
      <c r="T32" s="74">
        <v>1636000</v>
      </c>
      <c r="U32" s="74">
        <v>1717000</v>
      </c>
      <c r="V32" s="74">
        <v>1586000</v>
      </c>
      <c r="W32" s="160">
        <f>(National_Trust_membership[[#This Row],[2019/20]]-National_Trust_membership[[#This Row],[2009/10]])/National_Trust_membership[[#This Row],[2009/10]]</f>
        <v>0.42234313013238478</v>
      </c>
      <c r="X32" s="160">
        <f>(National_Trust_membership[[#This Row],[2020/21]]-National_Trust_membership[[#This Row],[2019/20]])/National_Trust_membership[[#This Row],[2019/20]]</f>
        <v>-7.6295864880605704E-2</v>
      </c>
      <c r="Y32" s="51"/>
    </row>
    <row r="33" spans="1:25" x14ac:dyDescent="0.25">
      <c r="A33" s="51"/>
      <c r="B33" s="51" t="s">
        <v>226</v>
      </c>
      <c r="C33" s="74" t="s">
        <v>210</v>
      </c>
      <c r="D33" s="74" t="s">
        <v>210</v>
      </c>
      <c r="E33" s="74" t="s">
        <v>210</v>
      </c>
      <c r="F33" s="74" t="s">
        <v>210</v>
      </c>
      <c r="G33" s="74" t="s">
        <v>210</v>
      </c>
      <c r="H33" s="74">
        <v>560747</v>
      </c>
      <c r="I33" s="74">
        <v>574858</v>
      </c>
      <c r="J33" s="74">
        <v>579234</v>
      </c>
      <c r="K33" s="74">
        <v>605441</v>
      </c>
      <c r="L33" s="74">
        <v>609269</v>
      </c>
      <c r="M33" s="74">
        <v>625447</v>
      </c>
      <c r="N33" s="74">
        <v>625922</v>
      </c>
      <c r="O33" s="74">
        <v>660316</v>
      </c>
      <c r="P33" s="74">
        <v>691830</v>
      </c>
      <c r="Q33" s="74">
        <v>762112</v>
      </c>
      <c r="R33" s="74">
        <v>821665</v>
      </c>
      <c r="S33" s="74">
        <v>906584</v>
      </c>
      <c r="T33" s="74">
        <v>983000</v>
      </c>
      <c r="U33" s="74">
        <v>1056000</v>
      </c>
      <c r="V33" s="74">
        <v>913000</v>
      </c>
      <c r="W33" s="160">
        <f>(National_Trust_membership[[#This Row],[2019/20]]-National_Trust_membership[[#This Row],[2009/10]])/National_Trust_membership[[#This Row],[2009/10]]</f>
        <v>0.74418316565941189</v>
      </c>
      <c r="X33" s="160">
        <f>(National_Trust_membership[[#This Row],[2020/21]]-National_Trust_membership[[#This Row],[2019/20]])/National_Trust_membership[[#This Row],[2019/20]]</f>
        <v>-0.13541666666666666</v>
      </c>
      <c r="Y33" s="51"/>
    </row>
    <row r="34" spans="1:25" x14ac:dyDescent="0.25">
      <c r="A34" s="51"/>
      <c r="B34" s="51" t="s">
        <v>246</v>
      </c>
      <c r="C34" s="74" t="s">
        <v>210</v>
      </c>
      <c r="D34" s="74" t="s">
        <v>210</v>
      </c>
      <c r="E34" s="74" t="s">
        <v>210</v>
      </c>
      <c r="F34" s="74" t="s">
        <v>210</v>
      </c>
      <c r="G34" s="74" t="s">
        <v>210</v>
      </c>
      <c r="H34" s="74">
        <v>671952</v>
      </c>
      <c r="I34" s="74">
        <v>690569</v>
      </c>
      <c r="J34" s="74">
        <v>692261</v>
      </c>
      <c r="K34" s="74">
        <v>725697</v>
      </c>
      <c r="L34" s="74">
        <v>718996</v>
      </c>
      <c r="M34" s="74">
        <v>740313</v>
      </c>
      <c r="N34" s="74">
        <v>724763</v>
      </c>
      <c r="O34" s="74">
        <v>753995</v>
      </c>
      <c r="P34" s="74">
        <v>779296</v>
      </c>
      <c r="Q34" s="74">
        <v>844914</v>
      </c>
      <c r="R34" s="74">
        <v>886028</v>
      </c>
      <c r="S34" s="74">
        <v>952273</v>
      </c>
      <c r="T34" s="74">
        <v>1034000</v>
      </c>
      <c r="U34" s="74">
        <v>1106000</v>
      </c>
      <c r="V34" s="74">
        <v>981000</v>
      </c>
      <c r="W34" s="160">
        <f>(National_Trust_membership[[#This Row],[2019/20]]-National_Trust_membership[[#This Row],[2009/10]])/National_Trust_membership[[#This Row],[2009/10]]</f>
        <v>0.52405204927125237</v>
      </c>
      <c r="X34" s="160">
        <f>(National_Trust_membership[[#This Row],[2020/21]]-National_Trust_membership[[#This Row],[2019/20]])/National_Trust_membership[[#This Row],[2019/20]]</f>
        <v>-0.11301989150090416</v>
      </c>
      <c r="Y34" s="51"/>
    </row>
    <row r="35" spans="1:25" s="26" customFormat="1" ht="12" x14ac:dyDescent="0.25">
      <c r="B35" s="26" t="s">
        <v>457</v>
      </c>
    </row>
    <row r="36" spans="1:25" s="26" customFormat="1" ht="12" x14ac:dyDescent="0.25">
      <c r="B36" s="26" t="s">
        <v>458</v>
      </c>
    </row>
    <row r="37" spans="1:25" s="26" customFormat="1" ht="12" x14ac:dyDescent="0.25">
      <c r="B37" s="26" t="s">
        <v>459</v>
      </c>
    </row>
    <row r="38" spans="1:25" s="26" customFormat="1" ht="12" x14ac:dyDescent="0.25">
      <c r="B38" s="26" t="s">
        <v>460</v>
      </c>
    </row>
    <row r="39" spans="1:25" x14ac:dyDescent="0.25">
      <c r="A39" s="51"/>
      <c r="B39" s="51"/>
      <c r="C39" s="51"/>
      <c r="D39" s="51"/>
      <c r="E39" s="51"/>
      <c r="F39" s="51"/>
      <c r="G39" s="51"/>
      <c r="H39" s="51"/>
      <c r="I39" s="51"/>
      <c r="J39" s="51"/>
      <c r="K39" s="51"/>
      <c r="L39" s="51"/>
      <c r="M39" s="51"/>
      <c r="N39" s="51"/>
      <c r="O39" s="51"/>
      <c r="P39" s="51"/>
      <c r="Q39" s="51"/>
      <c r="R39" s="51"/>
      <c r="S39" s="51"/>
      <c r="T39" s="51"/>
      <c r="U39" s="51"/>
      <c r="V39" s="51"/>
      <c r="W39" s="51"/>
      <c r="X39" s="51"/>
    </row>
    <row r="40" spans="1:25" s="25" customFormat="1" ht="18.75" x14ac:dyDescent="0.3">
      <c r="A40" s="63"/>
      <c r="B40" s="63" t="s">
        <v>194</v>
      </c>
      <c r="C40" s="63"/>
      <c r="D40" s="63"/>
      <c r="E40" s="63"/>
      <c r="F40" s="63"/>
      <c r="G40" s="63"/>
      <c r="H40" s="63"/>
      <c r="I40" s="63"/>
      <c r="J40" s="63"/>
      <c r="K40" s="63"/>
      <c r="L40" s="63"/>
      <c r="M40" s="63"/>
      <c r="N40" s="63"/>
      <c r="O40" s="63"/>
      <c r="P40" s="63"/>
      <c r="Q40" s="63"/>
      <c r="R40" s="63"/>
      <c r="S40" s="63"/>
      <c r="T40" s="63"/>
      <c r="U40" s="63"/>
      <c r="V40" s="63"/>
      <c r="W40" s="63"/>
      <c r="X40" s="63"/>
    </row>
    <row r="41" spans="1:25" s="1" customFormat="1" ht="30" x14ac:dyDescent="0.25">
      <c r="A41" s="52" t="s">
        <v>203</v>
      </c>
      <c r="B41" s="52" t="s">
        <v>461</v>
      </c>
      <c r="C41" s="52" t="s">
        <v>174</v>
      </c>
      <c r="D41" s="52" t="s">
        <v>175</v>
      </c>
      <c r="E41" s="52" t="s">
        <v>176</v>
      </c>
      <c r="F41" s="52" t="s">
        <v>177</v>
      </c>
      <c r="G41" s="52" t="s">
        <v>178</v>
      </c>
      <c r="H41" s="52" t="s">
        <v>179</v>
      </c>
      <c r="I41" s="52" t="s">
        <v>180</v>
      </c>
      <c r="J41" s="52" t="s">
        <v>181</v>
      </c>
      <c r="K41" s="52" t="s">
        <v>182</v>
      </c>
      <c r="L41" s="52" t="s">
        <v>183</v>
      </c>
      <c r="M41" s="52" t="s">
        <v>462</v>
      </c>
      <c r="N41" s="52" t="s">
        <v>185</v>
      </c>
      <c r="O41" s="52" t="s">
        <v>186</v>
      </c>
      <c r="P41" s="52" t="s">
        <v>187</v>
      </c>
      <c r="Q41" s="52" t="s">
        <v>463</v>
      </c>
      <c r="R41" s="52" t="s">
        <v>464</v>
      </c>
      <c r="S41" s="52" t="s">
        <v>191</v>
      </c>
      <c r="T41" s="52"/>
      <c r="U41" s="52"/>
      <c r="V41" s="52"/>
      <c r="W41" s="52"/>
      <c r="X41" s="52"/>
      <c r="Y41" s="52"/>
    </row>
    <row r="42" spans="1:25" s="6" customFormat="1" x14ac:dyDescent="0.25">
      <c r="A42" s="6" t="s">
        <v>227</v>
      </c>
      <c r="B42" s="6" t="s">
        <v>228</v>
      </c>
      <c r="C42" s="7">
        <v>24495</v>
      </c>
      <c r="D42" s="7">
        <v>26937</v>
      </c>
      <c r="E42" s="7">
        <v>31096</v>
      </c>
      <c r="F42" s="7">
        <v>32306</v>
      </c>
      <c r="G42" s="7">
        <v>34069</v>
      </c>
      <c r="H42" s="7">
        <v>35562</v>
      </c>
      <c r="I42" s="7">
        <v>36786</v>
      </c>
      <c r="J42" s="7">
        <v>40456</v>
      </c>
      <c r="K42" s="7">
        <v>45080</v>
      </c>
      <c r="L42" s="7">
        <v>47772</v>
      </c>
      <c r="M42" s="7">
        <v>51990</v>
      </c>
      <c r="N42" s="7">
        <v>53515</v>
      </c>
      <c r="O42" s="15">
        <v>56536</v>
      </c>
      <c r="P42" s="15">
        <v>46121</v>
      </c>
      <c r="Q42" s="184">
        <f>(Historic_Houses___Visiting_members[[#This Row],[2020]]-Historic_Houses___Visiting_members[[#This Row],[2007]])/Historic_Houses___Visiting_members[[#This Row],[2007]]</f>
        <v>0.88287405592978163</v>
      </c>
      <c r="R42" s="158">
        <f>(Historic_Houses___Visiting_members[[#This Row],[2020]]-Historic_Houses___Visiting_members[[#This Row],[2019]])/Historic_Houses___Visiting_members[[#This Row],[2019]]</f>
        <v>-0.184218904768643</v>
      </c>
    </row>
    <row r="43" spans="1:25" x14ac:dyDescent="0.25">
      <c r="A43" s="51" t="s">
        <v>208</v>
      </c>
      <c r="B43" s="51" t="s">
        <v>209</v>
      </c>
      <c r="C43" s="55">
        <v>686</v>
      </c>
      <c r="D43" s="55">
        <v>971</v>
      </c>
      <c r="E43" s="55">
        <v>1135</v>
      </c>
      <c r="F43" s="55">
        <v>1169</v>
      </c>
      <c r="G43" s="55">
        <v>1301</v>
      </c>
      <c r="H43" s="55">
        <v>1469</v>
      </c>
      <c r="I43" s="55">
        <v>1511</v>
      </c>
      <c r="J43" s="55">
        <v>1695</v>
      </c>
      <c r="K43" s="55">
        <v>1853</v>
      </c>
      <c r="L43" s="55">
        <v>1959</v>
      </c>
      <c r="M43" s="55" t="s">
        <v>210</v>
      </c>
      <c r="N43" s="55" t="s">
        <v>210</v>
      </c>
      <c r="O43" s="55" t="s">
        <v>210</v>
      </c>
      <c r="P43" s="74"/>
      <c r="Q43" s="164" t="s">
        <v>210</v>
      </c>
      <c r="R43" s="164" t="s">
        <v>210</v>
      </c>
      <c r="S43" s="51"/>
      <c r="T43" s="51"/>
      <c r="U43" s="51"/>
      <c r="V43" s="51"/>
      <c r="W43" s="51"/>
      <c r="X43" s="51"/>
      <c r="Y43" s="51"/>
    </row>
    <row r="44" spans="1:25" x14ac:dyDescent="0.25">
      <c r="A44" s="51" t="s">
        <v>211</v>
      </c>
      <c r="B44" s="51" t="s">
        <v>212</v>
      </c>
      <c r="C44" s="55">
        <v>1472</v>
      </c>
      <c r="D44" s="55">
        <v>1540</v>
      </c>
      <c r="E44" s="55">
        <v>1697</v>
      </c>
      <c r="F44" s="55">
        <v>1754</v>
      </c>
      <c r="G44" s="55">
        <v>1841</v>
      </c>
      <c r="H44" s="55">
        <v>1977</v>
      </c>
      <c r="I44" s="55">
        <v>2091</v>
      </c>
      <c r="J44" s="55">
        <v>2342</v>
      </c>
      <c r="K44" s="55">
        <v>2669</v>
      </c>
      <c r="L44" s="55">
        <v>2852</v>
      </c>
      <c r="M44" s="55" t="s">
        <v>210</v>
      </c>
      <c r="N44" s="55" t="s">
        <v>210</v>
      </c>
      <c r="O44" s="55" t="s">
        <v>210</v>
      </c>
      <c r="P44" s="74"/>
      <c r="Q44" s="164" t="s">
        <v>210</v>
      </c>
      <c r="R44" s="164" t="s">
        <v>210</v>
      </c>
      <c r="S44" s="51"/>
      <c r="T44" s="51"/>
      <c r="U44" s="51"/>
      <c r="V44" s="51"/>
      <c r="W44" s="51"/>
      <c r="X44" s="51"/>
      <c r="Y44" s="51"/>
    </row>
    <row r="45" spans="1:25" x14ac:dyDescent="0.25">
      <c r="A45" s="51" t="s">
        <v>213</v>
      </c>
      <c r="B45" s="51" t="s">
        <v>214</v>
      </c>
      <c r="C45" s="55">
        <v>6571</v>
      </c>
      <c r="D45" s="55">
        <v>8084</v>
      </c>
      <c r="E45" s="55">
        <v>10195</v>
      </c>
      <c r="F45" s="55">
        <v>10906</v>
      </c>
      <c r="G45" s="55">
        <v>11530</v>
      </c>
      <c r="H45" s="55">
        <v>11909</v>
      </c>
      <c r="I45" s="55">
        <v>12404</v>
      </c>
      <c r="J45" s="55">
        <v>13387</v>
      </c>
      <c r="K45" s="55">
        <v>14885</v>
      </c>
      <c r="L45" s="55">
        <v>16176</v>
      </c>
      <c r="M45" s="55" t="s">
        <v>210</v>
      </c>
      <c r="N45" s="55" t="s">
        <v>210</v>
      </c>
      <c r="O45" s="55" t="s">
        <v>210</v>
      </c>
      <c r="P45" s="74"/>
      <c r="Q45" s="164" t="s">
        <v>210</v>
      </c>
      <c r="R45" s="164" t="s">
        <v>210</v>
      </c>
      <c r="S45" s="51"/>
      <c r="T45" s="51"/>
      <c r="U45" s="51"/>
      <c r="V45" s="51"/>
      <c r="W45" s="51"/>
      <c r="X45" s="51"/>
      <c r="Y45" s="51"/>
    </row>
    <row r="46" spans="1:25" x14ac:dyDescent="0.25">
      <c r="A46" s="51" t="s">
        <v>217</v>
      </c>
      <c r="B46" s="51" t="s">
        <v>218</v>
      </c>
      <c r="C46" s="55">
        <v>2501</v>
      </c>
      <c r="D46" s="55">
        <v>2098</v>
      </c>
      <c r="E46" s="55">
        <v>2165</v>
      </c>
      <c r="F46" s="55">
        <v>2149</v>
      </c>
      <c r="G46" s="55">
        <v>2273</v>
      </c>
      <c r="H46" s="55">
        <v>2371</v>
      </c>
      <c r="I46" s="55">
        <v>2414</v>
      </c>
      <c r="J46" s="55">
        <v>2662</v>
      </c>
      <c r="K46" s="55">
        <v>3058</v>
      </c>
      <c r="L46" s="55">
        <v>3194</v>
      </c>
      <c r="M46" s="55" t="s">
        <v>210</v>
      </c>
      <c r="N46" s="55" t="s">
        <v>210</v>
      </c>
      <c r="O46" s="55" t="s">
        <v>210</v>
      </c>
      <c r="P46" s="74"/>
      <c r="Q46" s="164" t="s">
        <v>210</v>
      </c>
      <c r="R46" s="164" t="s">
        <v>210</v>
      </c>
      <c r="S46" s="51"/>
      <c r="T46" s="51"/>
      <c r="U46" s="51"/>
      <c r="V46" s="51"/>
      <c r="W46" s="51"/>
      <c r="X46" s="51"/>
      <c r="Y46" s="51"/>
    </row>
    <row r="47" spans="1:25" x14ac:dyDescent="0.25">
      <c r="A47" s="51" t="s">
        <v>215</v>
      </c>
      <c r="B47" s="51" t="s">
        <v>216</v>
      </c>
      <c r="C47" s="55">
        <v>1893</v>
      </c>
      <c r="D47" s="55">
        <v>2035</v>
      </c>
      <c r="E47" s="55">
        <v>2320</v>
      </c>
      <c r="F47" s="55">
        <v>2360</v>
      </c>
      <c r="G47" s="55">
        <v>2478</v>
      </c>
      <c r="H47" s="55">
        <v>2586</v>
      </c>
      <c r="I47" s="55">
        <v>2772</v>
      </c>
      <c r="J47" s="55">
        <v>3100</v>
      </c>
      <c r="K47" s="55">
        <v>3618</v>
      </c>
      <c r="L47" s="55">
        <v>4064</v>
      </c>
      <c r="M47" s="55" t="s">
        <v>210</v>
      </c>
      <c r="N47" s="55" t="s">
        <v>210</v>
      </c>
      <c r="O47" s="55" t="s">
        <v>210</v>
      </c>
      <c r="P47" s="74"/>
      <c r="Q47" s="164" t="s">
        <v>210</v>
      </c>
      <c r="R47" s="164" t="s">
        <v>210</v>
      </c>
      <c r="S47" s="51"/>
      <c r="T47" s="51"/>
      <c r="U47" s="51"/>
      <c r="V47" s="51"/>
      <c r="W47" s="51"/>
      <c r="X47" s="51"/>
      <c r="Y47" s="51"/>
    </row>
    <row r="48" spans="1:25" x14ac:dyDescent="0.25">
      <c r="A48" s="51" t="s">
        <v>219</v>
      </c>
      <c r="B48" s="51" t="s">
        <v>220</v>
      </c>
      <c r="C48" s="55">
        <v>1943</v>
      </c>
      <c r="D48" s="55">
        <v>2120</v>
      </c>
      <c r="E48" s="55">
        <v>2399</v>
      </c>
      <c r="F48" s="55">
        <v>2348</v>
      </c>
      <c r="G48" s="55">
        <v>2287</v>
      </c>
      <c r="H48" s="55">
        <v>2381</v>
      </c>
      <c r="I48" s="55">
        <v>2426</v>
      </c>
      <c r="J48" s="55">
        <v>2849</v>
      </c>
      <c r="K48" s="55">
        <v>3110</v>
      </c>
      <c r="L48" s="55">
        <v>3149</v>
      </c>
      <c r="M48" s="55" t="s">
        <v>210</v>
      </c>
      <c r="N48" s="55" t="s">
        <v>210</v>
      </c>
      <c r="O48" s="55" t="s">
        <v>210</v>
      </c>
      <c r="P48" s="74"/>
      <c r="Q48" s="164" t="s">
        <v>210</v>
      </c>
      <c r="R48" s="164" t="s">
        <v>210</v>
      </c>
      <c r="S48" s="51"/>
      <c r="T48" s="51"/>
      <c r="U48" s="51"/>
      <c r="V48" s="51"/>
      <c r="W48" s="51"/>
      <c r="X48" s="51"/>
      <c r="Y48" s="51"/>
    </row>
    <row r="49" spans="1:28" x14ac:dyDescent="0.25">
      <c r="A49" s="51" t="s">
        <v>221</v>
      </c>
      <c r="B49" s="51" t="s">
        <v>222</v>
      </c>
      <c r="C49" s="55">
        <v>818</v>
      </c>
      <c r="D49" s="55">
        <v>1097</v>
      </c>
      <c r="E49" s="55">
        <v>1171</v>
      </c>
      <c r="F49" s="55">
        <v>1220</v>
      </c>
      <c r="G49" s="55">
        <v>1215</v>
      </c>
      <c r="H49" s="55">
        <v>1202</v>
      </c>
      <c r="I49" s="55">
        <v>1251</v>
      </c>
      <c r="J49" s="55">
        <v>975</v>
      </c>
      <c r="K49" s="55">
        <v>1375</v>
      </c>
      <c r="L49" s="55">
        <v>1096</v>
      </c>
      <c r="M49" s="55" t="s">
        <v>210</v>
      </c>
      <c r="N49" s="55" t="s">
        <v>210</v>
      </c>
      <c r="O49" s="55" t="s">
        <v>210</v>
      </c>
      <c r="P49" s="74"/>
      <c r="Q49" s="164" t="s">
        <v>210</v>
      </c>
      <c r="R49" s="164" t="s">
        <v>210</v>
      </c>
      <c r="S49" s="51"/>
      <c r="T49" s="51"/>
      <c r="U49" s="51"/>
      <c r="V49" s="51"/>
      <c r="W49" s="51"/>
      <c r="X49" s="51"/>
      <c r="Y49" s="51"/>
    </row>
    <row r="50" spans="1:28" x14ac:dyDescent="0.25">
      <c r="A50" s="51" t="s">
        <v>223</v>
      </c>
      <c r="B50" s="51" t="s">
        <v>224</v>
      </c>
      <c r="C50" s="55">
        <v>5392</v>
      </c>
      <c r="D50" s="55">
        <v>5529</v>
      </c>
      <c r="E50" s="55">
        <v>6116</v>
      </c>
      <c r="F50" s="55">
        <v>6394</v>
      </c>
      <c r="G50" s="55">
        <v>6798</v>
      </c>
      <c r="H50" s="55">
        <v>7028</v>
      </c>
      <c r="I50" s="55">
        <v>7191</v>
      </c>
      <c r="J50" s="55">
        <v>8367</v>
      </c>
      <c r="K50" s="55">
        <v>8854</v>
      </c>
      <c r="L50" s="55">
        <v>9323</v>
      </c>
      <c r="M50" s="55" t="s">
        <v>210</v>
      </c>
      <c r="N50" s="55" t="s">
        <v>210</v>
      </c>
      <c r="O50" s="55" t="s">
        <v>210</v>
      </c>
      <c r="P50" s="74"/>
      <c r="Q50" s="164" t="s">
        <v>210</v>
      </c>
      <c r="R50" s="164" t="s">
        <v>210</v>
      </c>
      <c r="S50" s="51"/>
      <c r="T50" s="51"/>
      <c r="U50" s="51"/>
      <c r="V50" s="51"/>
      <c r="W50" s="51"/>
      <c r="X50" s="51"/>
      <c r="Y50" s="51"/>
    </row>
    <row r="51" spans="1:28" x14ac:dyDescent="0.25">
      <c r="A51" s="51" t="s">
        <v>225</v>
      </c>
      <c r="B51" s="51" t="s">
        <v>226</v>
      </c>
      <c r="C51" s="55">
        <v>3219</v>
      </c>
      <c r="D51" s="55">
        <v>3463</v>
      </c>
      <c r="E51" s="55">
        <v>3898</v>
      </c>
      <c r="F51" s="55">
        <v>4006</v>
      </c>
      <c r="G51" s="55">
        <v>4346</v>
      </c>
      <c r="H51" s="55">
        <v>4639</v>
      </c>
      <c r="I51" s="55">
        <v>4726</v>
      </c>
      <c r="J51" s="55">
        <v>5079</v>
      </c>
      <c r="K51" s="55">
        <v>5658</v>
      </c>
      <c r="L51" s="55">
        <v>5959</v>
      </c>
      <c r="M51" s="55" t="s">
        <v>210</v>
      </c>
      <c r="N51" s="55" t="s">
        <v>210</v>
      </c>
      <c r="O51" s="55" t="s">
        <v>210</v>
      </c>
      <c r="P51" s="74"/>
      <c r="Q51" s="164" t="s">
        <v>210</v>
      </c>
      <c r="R51" s="164" t="s">
        <v>210</v>
      </c>
      <c r="S51" s="51"/>
      <c r="T51" s="51"/>
      <c r="U51" s="51"/>
      <c r="V51" s="51"/>
      <c r="W51" s="51"/>
      <c r="X51" s="51"/>
      <c r="Y51" s="51"/>
    </row>
    <row r="52" spans="1:28" s="26" customFormat="1" ht="12" x14ac:dyDescent="0.25">
      <c r="B52" s="26" t="s">
        <v>465</v>
      </c>
    </row>
    <row r="53" spans="1:28" s="26" customFormat="1" ht="12" x14ac:dyDescent="0.25">
      <c r="B53" s="26" t="s">
        <v>466</v>
      </c>
    </row>
    <row r="54" spans="1:28" s="26" customFormat="1" ht="12" x14ac:dyDescent="0.25"/>
    <row r="55" spans="1:28" x14ac:dyDescent="0.25">
      <c r="A55" s="51"/>
      <c r="B55" s="51"/>
      <c r="C55" s="51"/>
      <c r="D55" s="51"/>
      <c r="E55" s="51"/>
      <c r="F55" s="51"/>
      <c r="G55" s="51"/>
      <c r="H55" s="51"/>
      <c r="I55" s="51"/>
      <c r="J55" s="51"/>
      <c r="K55" s="51"/>
      <c r="L55" s="51"/>
      <c r="M55" s="51"/>
      <c r="N55" s="51"/>
      <c r="O55" s="51"/>
      <c r="P55" s="51"/>
      <c r="Q55" s="51"/>
      <c r="R55" s="51"/>
      <c r="S55" s="51"/>
      <c r="T55" s="51"/>
      <c r="U55" s="51"/>
      <c r="V55" s="51"/>
      <c r="W55" s="51"/>
      <c r="X55" s="51"/>
    </row>
    <row r="56" spans="1:28" s="25" customFormat="1" ht="18.75" x14ac:dyDescent="0.3">
      <c r="A56" s="63"/>
      <c r="B56" s="63" t="s">
        <v>467</v>
      </c>
      <c r="C56" s="63"/>
      <c r="D56" s="63"/>
      <c r="E56" s="63"/>
      <c r="F56" s="63"/>
      <c r="G56" s="63"/>
      <c r="H56" s="63"/>
      <c r="I56" s="63"/>
      <c r="J56" s="63"/>
      <c r="K56" s="63"/>
      <c r="L56" s="63"/>
      <c r="M56" s="63"/>
      <c r="N56" s="63"/>
      <c r="O56" s="63"/>
      <c r="P56" s="63"/>
      <c r="Q56" s="63"/>
      <c r="R56" s="63"/>
      <c r="S56" s="63"/>
      <c r="T56" s="63"/>
      <c r="U56" s="63"/>
      <c r="V56" s="63"/>
      <c r="W56" s="63"/>
      <c r="X56" s="63"/>
    </row>
    <row r="57" spans="1:28" x14ac:dyDescent="0.25">
      <c r="A57" s="185"/>
      <c r="B57" s="186" t="s">
        <v>468</v>
      </c>
      <c r="C57" s="245">
        <v>2016</v>
      </c>
      <c r="D57" s="246"/>
      <c r="E57" s="246"/>
      <c r="F57" s="247"/>
      <c r="G57" s="245" t="s">
        <v>110</v>
      </c>
      <c r="H57" s="246"/>
      <c r="I57" s="246"/>
      <c r="J57" s="247"/>
      <c r="K57" s="245" t="s">
        <v>111</v>
      </c>
      <c r="L57" s="246"/>
      <c r="M57" s="246"/>
      <c r="N57" s="247"/>
      <c r="O57" s="248" t="s">
        <v>112</v>
      </c>
      <c r="P57" s="248"/>
      <c r="Q57" s="248"/>
      <c r="R57" s="248"/>
      <c r="S57" s="245" t="s">
        <v>113</v>
      </c>
      <c r="T57" s="246"/>
      <c r="U57" s="246"/>
      <c r="V57" s="247"/>
      <c r="W57" s="245" t="s">
        <v>234</v>
      </c>
      <c r="X57" s="246"/>
      <c r="Y57" s="246"/>
      <c r="Z57" s="247"/>
    </row>
    <row r="58" spans="1:28" x14ac:dyDescent="0.25">
      <c r="A58" s="51" t="s">
        <v>203</v>
      </c>
      <c r="B58" s="51" t="s">
        <v>469</v>
      </c>
      <c r="C58" s="190" t="s">
        <v>470</v>
      </c>
      <c r="D58" s="51" t="s">
        <v>471</v>
      </c>
      <c r="E58" s="51" t="s">
        <v>472</v>
      </c>
      <c r="F58" s="97" t="s">
        <v>473</v>
      </c>
      <c r="G58" s="190" t="s">
        <v>474</v>
      </c>
      <c r="H58" s="51" t="s">
        <v>475</v>
      </c>
      <c r="I58" s="51" t="s">
        <v>476</v>
      </c>
      <c r="J58" s="97" t="s">
        <v>477</v>
      </c>
      <c r="K58" s="190" t="s">
        <v>478</v>
      </c>
      <c r="L58" s="51" t="s">
        <v>479</v>
      </c>
      <c r="M58" s="51" t="s">
        <v>480</v>
      </c>
      <c r="N58" s="97" t="s">
        <v>481</v>
      </c>
      <c r="O58" s="51" t="s">
        <v>482</v>
      </c>
      <c r="P58" s="51" t="s">
        <v>483</v>
      </c>
      <c r="Q58" s="51" t="s">
        <v>484</v>
      </c>
      <c r="R58" s="51" t="s">
        <v>485</v>
      </c>
      <c r="S58" s="190" t="s">
        <v>486</v>
      </c>
      <c r="T58" s="51" t="s">
        <v>487</v>
      </c>
      <c r="U58" s="51" t="s">
        <v>488</v>
      </c>
      <c r="V58" s="97" t="s">
        <v>489</v>
      </c>
      <c r="W58" s="155" t="s">
        <v>490</v>
      </c>
      <c r="X58" t="s">
        <v>491</v>
      </c>
      <c r="Y58" t="s">
        <v>492</v>
      </c>
      <c r="Z58" s="156" t="s">
        <v>493</v>
      </c>
    </row>
    <row r="59" spans="1:28" s="6" customFormat="1" x14ac:dyDescent="0.25">
      <c r="A59" s="6" t="s">
        <v>227</v>
      </c>
      <c r="B59" s="6" t="s">
        <v>228</v>
      </c>
      <c r="C59" s="187">
        <v>861</v>
      </c>
      <c r="D59" s="34">
        <v>958</v>
      </c>
      <c r="E59" s="34">
        <v>4</v>
      </c>
      <c r="F59" s="194">
        <v>1823</v>
      </c>
      <c r="G59" s="187">
        <v>976</v>
      </c>
      <c r="H59" s="34">
        <v>1045</v>
      </c>
      <c r="I59" s="34">
        <v>6</v>
      </c>
      <c r="J59" s="194">
        <v>2018</v>
      </c>
      <c r="K59" s="187">
        <f>SUM(K60:K69)</f>
        <v>1138</v>
      </c>
      <c r="L59" s="34">
        <f>SUM(L60:L69)</f>
        <v>1036</v>
      </c>
      <c r="M59" s="34">
        <f>SUM(M60:M69)</f>
        <v>7</v>
      </c>
      <c r="N59" s="194">
        <f>SUM(N60:N69)</f>
        <v>2181</v>
      </c>
      <c r="O59" s="34">
        <v>1200</v>
      </c>
      <c r="P59" s="34">
        <v>1051</v>
      </c>
      <c r="Q59" s="34">
        <v>11</v>
      </c>
      <c r="R59" s="197">
        <v>2262</v>
      </c>
      <c r="S59" s="187">
        <v>1491</v>
      </c>
      <c r="T59" s="34">
        <v>1223</v>
      </c>
      <c r="U59" s="34">
        <v>18</v>
      </c>
      <c r="V59" s="194">
        <v>2732</v>
      </c>
      <c r="W59" s="187">
        <v>1235</v>
      </c>
      <c r="X59" s="34">
        <v>1053</v>
      </c>
      <c r="Y59" s="34">
        <v>18</v>
      </c>
      <c r="Z59" s="194">
        <v>2307</v>
      </c>
      <c r="AB59" s="130"/>
    </row>
    <row r="60" spans="1:28" x14ac:dyDescent="0.25">
      <c r="A60" s="51" t="s">
        <v>208</v>
      </c>
      <c r="B60" s="51" t="s">
        <v>209</v>
      </c>
      <c r="C60" s="75">
        <v>33</v>
      </c>
      <c r="D60" s="16">
        <v>42</v>
      </c>
      <c r="E60" s="16">
        <v>0</v>
      </c>
      <c r="F60" s="195">
        <v>75</v>
      </c>
      <c r="G60" s="75">
        <v>30</v>
      </c>
      <c r="H60" s="16">
        <v>37</v>
      </c>
      <c r="I60" s="16">
        <v>0</v>
      </c>
      <c r="J60" s="195">
        <v>67</v>
      </c>
      <c r="K60" s="75">
        <v>33</v>
      </c>
      <c r="L60" s="16">
        <v>39</v>
      </c>
      <c r="M60" s="16">
        <v>0</v>
      </c>
      <c r="N60" s="195">
        <v>72</v>
      </c>
      <c r="O60" s="16">
        <v>40</v>
      </c>
      <c r="P60" s="16">
        <v>38</v>
      </c>
      <c r="Q60" s="16">
        <v>0</v>
      </c>
      <c r="R60" s="198">
        <v>78</v>
      </c>
      <c r="S60" s="75">
        <v>40</v>
      </c>
      <c r="T60" s="16">
        <v>36</v>
      </c>
      <c r="U60" s="16">
        <v>0</v>
      </c>
      <c r="V60" s="195">
        <v>76</v>
      </c>
      <c r="W60" s="161">
        <v>36</v>
      </c>
      <c r="X60" s="111">
        <v>34</v>
      </c>
      <c r="Y60" s="111" t="s">
        <v>494</v>
      </c>
      <c r="Z60" s="199">
        <v>70</v>
      </c>
    </row>
    <row r="61" spans="1:28" x14ac:dyDescent="0.25">
      <c r="A61" s="51" t="s">
        <v>211</v>
      </c>
      <c r="B61" s="51" t="s">
        <v>212</v>
      </c>
      <c r="C61" s="75">
        <v>92</v>
      </c>
      <c r="D61" s="16">
        <v>88</v>
      </c>
      <c r="E61" s="16">
        <v>0</v>
      </c>
      <c r="F61" s="195">
        <v>180</v>
      </c>
      <c r="G61" s="75">
        <v>100</v>
      </c>
      <c r="H61" s="16">
        <v>90</v>
      </c>
      <c r="I61" s="16">
        <v>0</v>
      </c>
      <c r="J61" s="195">
        <v>190</v>
      </c>
      <c r="K61" s="75">
        <v>113</v>
      </c>
      <c r="L61" s="16">
        <v>89</v>
      </c>
      <c r="M61" s="16">
        <v>0</v>
      </c>
      <c r="N61" s="195">
        <v>202</v>
      </c>
      <c r="O61" s="16">
        <v>124</v>
      </c>
      <c r="P61" s="16">
        <v>90</v>
      </c>
      <c r="Q61" s="16">
        <v>1</v>
      </c>
      <c r="R61" s="198">
        <v>215</v>
      </c>
      <c r="S61" s="75">
        <v>121</v>
      </c>
      <c r="T61" s="16">
        <v>92</v>
      </c>
      <c r="U61" s="16">
        <v>2</v>
      </c>
      <c r="V61" s="195">
        <v>215</v>
      </c>
      <c r="W61" s="161">
        <v>130</v>
      </c>
      <c r="X61" s="111">
        <v>91</v>
      </c>
      <c r="Y61" s="111">
        <v>1</v>
      </c>
      <c r="Z61" s="199">
        <v>222</v>
      </c>
    </row>
    <row r="62" spans="1:28" x14ac:dyDescent="0.25">
      <c r="A62" s="51" t="s">
        <v>213</v>
      </c>
      <c r="B62" s="51" t="s">
        <v>214</v>
      </c>
      <c r="C62" s="75">
        <v>76</v>
      </c>
      <c r="D62" s="16">
        <v>72</v>
      </c>
      <c r="E62" s="16">
        <v>0</v>
      </c>
      <c r="F62" s="195">
        <v>148</v>
      </c>
      <c r="G62" s="75">
        <v>75</v>
      </c>
      <c r="H62" s="16">
        <v>69</v>
      </c>
      <c r="I62" s="16">
        <v>0</v>
      </c>
      <c r="J62" s="195">
        <v>144</v>
      </c>
      <c r="K62" s="75">
        <v>102</v>
      </c>
      <c r="L62" s="16">
        <v>70</v>
      </c>
      <c r="M62" s="16">
        <v>0</v>
      </c>
      <c r="N62" s="195">
        <v>172</v>
      </c>
      <c r="O62" s="16">
        <v>108</v>
      </c>
      <c r="P62" s="16">
        <v>74</v>
      </c>
      <c r="Q62" s="16">
        <v>1</v>
      </c>
      <c r="R62" s="198">
        <v>183</v>
      </c>
      <c r="S62" s="75">
        <v>104</v>
      </c>
      <c r="T62" s="16">
        <v>73</v>
      </c>
      <c r="U62" s="16">
        <v>1</v>
      </c>
      <c r="V62" s="195">
        <v>178</v>
      </c>
      <c r="W62" s="161">
        <v>94</v>
      </c>
      <c r="X62" s="111">
        <v>71</v>
      </c>
      <c r="Y62" s="111">
        <v>2</v>
      </c>
      <c r="Z62" s="199">
        <v>167</v>
      </c>
    </row>
    <row r="63" spans="1:28" x14ac:dyDescent="0.25">
      <c r="A63" s="51" t="s">
        <v>217</v>
      </c>
      <c r="B63" s="51" t="s">
        <v>218</v>
      </c>
      <c r="C63" s="75">
        <v>77</v>
      </c>
      <c r="D63" s="16">
        <v>85</v>
      </c>
      <c r="E63" s="16">
        <v>1</v>
      </c>
      <c r="F63" s="195">
        <v>163</v>
      </c>
      <c r="G63" s="75">
        <v>81</v>
      </c>
      <c r="H63" s="16">
        <v>84</v>
      </c>
      <c r="I63" s="16">
        <v>2</v>
      </c>
      <c r="J63" s="195">
        <v>167</v>
      </c>
      <c r="K63" s="75">
        <v>92</v>
      </c>
      <c r="L63" s="16">
        <v>80</v>
      </c>
      <c r="M63" s="16">
        <v>1</v>
      </c>
      <c r="N63" s="195">
        <v>173</v>
      </c>
      <c r="O63" s="16">
        <v>90</v>
      </c>
      <c r="P63" s="16">
        <v>80</v>
      </c>
      <c r="Q63" s="16">
        <v>2</v>
      </c>
      <c r="R63" s="198">
        <v>172</v>
      </c>
      <c r="S63" s="75">
        <v>94</v>
      </c>
      <c r="T63" s="16">
        <v>82</v>
      </c>
      <c r="U63" s="16">
        <v>2</v>
      </c>
      <c r="V63" s="195">
        <v>178</v>
      </c>
      <c r="W63" s="161">
        <v>93</v>
      </c>
      <c r="X63" s="111">
        <v>89</v>
      </c>
      <c r="Y63" s="111">
        <v>1</v>
      </c>
      <c r="Z63" s="199">
        <v>183</v>
      </c>
    </row>
    <row r="64" spans="1:28" x14ac:dyDescent="0.25">
      <c r="A64" s="51" t="s">
        <v>215</v>
      </c>
      <c r="B64" s="51" t="s">
        <v>216</v>
      </c>
      <c r="C64" s="75">
        <v>69</v>
      </c>
      <c r="D64" s="16">
        <v>98</v>
      </c>
      <c r="E64" s="16">
        <v>0</v>
      </c>
      <c r="F64" s="195">
        <v>167</v>
      </c>
      <c r="G64" s="75">
        <v>75</v>
      </c>
      <c r="H64" s="16">
        <v>101</v>
      </c>
      <c r="I64" s="16">
        <v>0</v>
      </c>
      <c r="J64" s="195">
        <v>176</v>
      </c>
      <c r="K64" s="75">
        <v>91</v>
      </c>
      <c r="L64" s="16">
        <v>100</v>
      </c>
      <c r="M64" s="16">
        <v>3</v>
      </c>
      <c r="N64" s="195">
        <v>194</v>
      </c>
      <c r="O64" s="16">
        <v>100</v>
      </c>
      <c r="P64" s="16">
        <v>100</v>
      </c>
      <c r="Q64" s="16">
        <v>3</v>
      </c>
      <c r="R64" s="198">
        <v>203</v>
      </c>
      <c r="S64" s="75">
        <v>107</v>
      </c>
      <c r="T64" s="16">
        <v>96</v>
      </c>
      <c r="U64" s="16">
        <v>4</v>
      </c>
      <c r="V64" s="195">
        <v>207</v>
      </c>
      <c r="W64" s="161">
        <v>97</v>
      </c>
      <c r="X64" s="111">
        <v>97</v>
      </c>
      <c r="Y64" s="111">
        <v>5</v>
      </c>
      <c r="Z64" s="199">
        <v>199</v>
      </c>
    </row>
    <row r="65" spans="1:26" x14ac:dyDescent="0.25">
      <c r="A65" s="51" t="s">
        <v>219</v>
      </c>
      <c r="B65" s="51" t="s">
        <v>220</v>
      </c>
      <c r="C65" s="75">
        <v>85</v>
      </c>
      <c r="D65" s="16">
        <v>128</v>
      </c>
      <c r="E65" s="16">
        <v>0</v>
      </c>
      <c r="F65" s="195">
        <v>213</v>
      </c>
      <c r="G65" s="75">
        <v>86</v>
      </c>
      <c r="H65" s="16">
        <v>127</v>
      </c>
      <c r="I65" s="16">
        <v>0</v>
      </c>
      <c r="J65" s="195">
        <v>213</v>
      </c>
      <c r="K65" s="75">
        <v>99</v>
      </c>
      <c r="L65" s="16">
        <v>133</v>
      </c>
      <c r="M65" s="16">
        <v>0</v>
      </c>
      <c r="N65" s="195">
        <v>232</v>
      </c>
      <c r="O65" s="16">
        <v>110</v>
      </c>
      <c r="P65" s="16">
        <v>129</v>
      </c>
      <c r="Q65" s="16">
        <v>1</v>
      </c>
      <c r="R65" s="198">
        <v>240</v>
      </c>
      <c r="S65" s="75">
        <v>132</v>
      </c>
      <c r="T65" s="16">
        <v>98</v>
      </c>
      <c r="U65" s="16">
        <v>2</v>
      </c>
      <c r="V65" s="195">
        <v>232</v>
      </c>
      <c r="W65" s="161">
        <v>101</v>
      </c>
      <c r="X65" s="111">
        <v>132</v>
      </c>
      <c r="Y65" s="111">
        <v>2</v>
      </c>
      <c r="Z65" s="199">
        <v>235</v>
      </c>
    </row>
    <row r="66" spans="1:26" x14ac:dyDescent="0.25">
      <c r="A66" s="51" t="s">
        <v>221</v>
      </c>
      <c r="B66" s="51" t="s">
        <v>222</v>
      </c>
      <c r="C66" s="75">
        <v>214</v>
      </c>
      <c r="D66" s="16">
        <v>164</v>
      </c>
      <c r="E66" s="16">
        <v>3</v>
      </c>
      <c r="F66" s="195">
        <v>381</v>
      </c>
      <c r="G66" s="75">
        <v>226</v>
      </c>
      <c r="H66" s="16">
        <v>168</v>
      </c>
      <c r="I66" s="16">
        <v>3</v>
      </c>
      <c r="J66" s="195">
        <v>397</v>
      </c>
      <c r="K66" s="75">
        <v>262</v>
      </c>
      <c r="L66" s="16">
        <v>165</v>
      </c>
      <c r="M66" s="16">
        <v>2</v>
      </c>
      <c r="N66" s="195">
        <v>429</v>
      </c>
      <c r="O66" s="16">
        <v>260</v>
      </c>
      <c r="P66" s="16">
        <v>170</v>
      </c>
      <c r="Q66" s="16">
        <v>2</v>
      </c>
      <c r="R66" s="198">
        <v>432</v>
      </c>
      <c r="S66" s="75">
        <v>282</v>
      </c>
      <c r="T66" s="16">
        <v>169</v>
      </c>
      <c r="U66" s="16">
        <v>2</v>
      </c>
      <c r="V66" s="195">
        <v>453</v>
      </c>
      <c r="W66" s="161">
        <v>286</v>
      </c>
      <c r="X66" s="111">
        <v>174</v>
      </c>
      <c r="Y66" s="111">
        <v>2</v>
      </c>
      <c r="Z66" s="199">
        <v>462</v>
      </c>
    </row>
    <row r="67" spans="1:26" x14ac:dyDescent="0.25">
      <c r="A67" s="51" t="s">
        <v>223</v>
      </c>
      <c r="B67" s="51" t="s">
        <v>224</v>
      </c>
      <c r="C67" s="75">
        <v>93</v>
      </c>
      <c r="D67" s="16">
        <v>109</v>
      </c>
      <c r="E67" s="16">
        <v>0</v>
      </c>
      <c r="F67" s="195">
        <v>202</v>
      </c>
      <c r="G67" s="75">
        <v>100</v>
      </c>
      <c r="H67" s="16">
        <v>121</v>
      </c>
      <c r="I67" s="16">
        <v>0</v>
      </c>
      <c r="J67" s="195">
        <v>212</v>
      </c>
      <c r="K67" s="75">
        <v>113</v>
      </c>
      <c r="L67" s="16">
        <v>103</v>
      </c>
      <c r="M67" s="16">
        <v>0</v>
      </c>
      <c r="N67" s="195">
        <v>216</v>
      </c>
      <c r="O67" s="16">
        <v>130</v>
      </c>
      <c r="P67" s="16">
        <v>103</v>
      </c>
      <c r="Q67" s="16">
        <v>0</v>
      </c>
      <c r="R67" s="198">
        <v>233</v>
      </c>
      <c r="S67" s="75">
        <v>147</v>
      </c>
      <c r="T67" s="16">
        <v>101</v>
      </c>
      <c r="U67" s="16">
        <v>0</v>
      </c>
      <c r="V67" s="195">
        <v>248</v>
      </c>
      <c r="W67" s="161">
        <v>147</v>
      </c>
      <c r="X67" s="111">
        <v>100</v>
      </c>
      <c r="Y67" s="111" t="s">
        <v>494</v>
      </c>
      <c r="Z67" s="199">
        <v>248</v>
      </c>
    </row>
    <row r="68" spans="1:26" x14ac:dyDescent="0.25">
      <c r="A68" s="51"/>
      <c r="B68" s="51" t="s">
        <v>495</v>
      </c>
      <c r="C68" s="75" t="s">
        <v>210</v>
      </c>
      <c r="D68" s="16"/>
      <c r="E68" s="16"/>
      <c r="F68" s="195"/>
      <c r="G68" s="75"/>
      <c r="H68" s="16"/>
      <c r="I68" s="16"/>
      <c r="J68" s="195"/>
      <c r="K68" s="75">
        <v>83</v>
      </c>
      <c r="L68" s="16">
        <v>80</v>
      </c>
      <c r="M68" s="16">
        <v>0</v>
      </c>
      <c r="N68" s="195">
        <v>163</v>
      </c>
      <c r="O68" s="16">
        <v>84</v>
      </c>
      <c r="P68" s="16">
        <v>82</v>
      </c>
      <c r="Q68" s="16">
        <v>0</v>
      </c>
      <c r="R68" s="198">
        <v>166</v>
      </c>
      <c r="S68" s="75">
        <v>86</v>
      </c>
      <c r="T68" s="16">
        <v>83</v>
      </c>
      <c r="U68" s="16">
        <v>1</v>
      </c>
      <c r="V68" s="195">
        <v>170</v>
      </c>
      <c r="W68" s="161">
        <v>87</v>
      </c>
      <c r="X68" s="111">
        <v>84</v>
      </c>
      <c r="Y68" s="111">
        <v>1</v>
      </c>
      <c r="Z68" s="199">
        <v>172</v>
      </c>
    </row>
    <row r="69" spans="1:26" x14ac:dyDescent="0.25">
      <c r="A69" s="51" t="s">
        <v>225</v>
      </c>
      <c r="B69" s="51" t="s">
        <v>226</v>
      </c>
      <c r="C69" s="191">
        <v>122</v>
      </c>
      <c r="D69" s="192">
        <v>172</v>
      </c>
      <c r="E69" s="192">
        <v>0</v>
      </c>
      <c r="F69" s="196">
        <v>294</v>
      </c>
      <c r="G69" s="191">
        <v>129</v>
      </c>
      <c r="H69" s="192">
        <v>172</v>
      </c>
      <c r="I69" s="192">
        <v>1</v>
      </c>
      <c r="J69" s="196">
        <v>302</v>
      </c>
      <c r="K69" s="191">
        <v>150</v>
      </c>
      <c r="L69" s="192">
        <v>177</v>
      </c>
      <c r="M69" s="192">
        <v>1</v>
      </c>
      <c r="N69" s="196">
        <v>328</v>
      </c>
      <c r="O69" s="16">
        <v>154</v>
      </c>
      <c r="P69" s="16">
        <v>185</v>
      </c>
      <c r="Q69" s="16">
        <v>1</v>
      </c>
      <c r="R69" s="198">
        <v>340</v>
      </c>
      <c r="S69" s="191">
        <v>156</v>
      </c>
      <c r="T69" s="192">
        <v>183</v>
      </c>
      <c r="U69" s="192">
        <v>3</v>
      </c>
      <c r="V69" s="196">
        <v>342</v>
      </c>
      <c r="W69" s="133">
        <v>164</v>
      </c>
      <c r="X69" s="189">
        <v>181</v>
      </c>
      <c r="Y69" s="189">
        <v>4</v>
      </c>
      <c r="Z69" s="200">
        <v>349</v>
      </c>
    </row>
    <row r="70" spans="1:26" s="26" customFormat="1" ht="12" x14ac:dyDescent="0.25">
      <c r="B70" s="26" t="s">
        <v>496</v>
      </c>
    </row>
  </sheetData>
  <mergeCells count="6">
    <mergeCell ref="W57:Z57"/>
    <mergeCell ref="O57:R57"/>
    <mergeCell ref="K57:N57"/>
    <mergeCell ref="G57:J57"/>
    <mergeCell ref="C57:F57"/>
    <mergeCell ref="S57:V57"/>
  </mergeCells>
  <phoneticPr fontId="18" type="noConversion"/>
  <hyperlinks>
    <hyperlink ref="B1" location="'Contents'!B7" display="⇐ Return to contents" xr:uid="{00000000-0004-0000-0400-000000000000}"/>
  </hyperlinks>
  <pageMargins left="0.7" right="0.7" top="0.75" bottom="0.75" header="0.3" footer="0.3"/>
  <pageSetup paperSize="9" orientation="portrait" r:id="rId1"/>
  <tableParts count="4">
    <tablePart r:id="rId2"/>
    <tablePart r:id="rId3"/>
    <tablePart r:id="rId4"/>
    <tablePart r:id="rId5"/>
  </tableParts>
  <extLst>
    <ext xmlns:x14="http://schemas.microsoft.com/office/spreadsheetml/2009/9/main" uri="{05C60535-1F16-4fd2-B633-F4F36F0B64E0}">
      <x14:sparklineGroups xmlns:xm="http://schemas.microsoft.com/office/excel/2006/main">
        <x14:sparklineGroup displayEmptyCellsAs="gap" xr2:uid="{00000000-0003-0000-0400-00000B000000}">
          <x14:colorSeries rgb="FF376092"/>
          <x14:colorNegative rgb="FFD00000"/>
          <x14:colorAxis rgb="FF000000"/>
          <x14:colorMarkers rgb="FFD00000"/>
          <x14:colorFirst rgb="FFD00000"/>
          <x14:colorLast rgb="FFD00000"/>
          <x14:colorHigh rgb="FFD00000"/>
          <x14:colorLow rgb="FFD00000"/>
          <x14:sparklines>
            <x14:sparkline>
              <xm:f>Membership!C43:L43</xm:f>
              <xm:sqref>S43</xm:sqref>
            </x14:sparkline>
            <x14:sparkline>
              <xm:f>Membership!C44:L44</xm:f>
              <xm:sqref>S44</xm:sqref>
            </x14:sparkline>
            <x14:sparkline>
              <xm:f>Membership!C45:L45</xm:f>
              <xm:sqref>S45</xm:sqref>
            </x14:sparkline>
            <x14:sparkline>
              <xm:f>Membership!C46:L46</xm:f>
              <xm:sqref>S46</xm:sqref>
            </x14:sparkline>
            <x14:sparkline>
              <xm:f>Membership!C47:L47</xm:f>
              <xm:sqref>S47</xm:sqref>
            </x14:sparkline>
            <x14:sparkline>
              <xm:f>Membership!C48:L48</xm:f>
              <xm:sqref>S48</xm:sqref>
            </x14:sparkline>
            <x14:sparkline>
              <xm:f>Membership!C49:L49</xm:f>
              <xm:sqref>S49</xm:sqref>
            </x14:sparkline>
            <x14:sparkline>
              <xm:f>Membership!C50:L50</xm:f>
              <xm:sqref>S50</xm:sqref>
            </x14:sparkline>
            <x14:sparkline>
              <xm:f>Membership!C51:L51</xm:f>
              <xm:sqref>S51</xm:sqref>
            </x14:sparkline>
          </x14:sparklines>
        </x14:sparklineGroup>
        <x14:sparklineGroup displayEmptyCellsAs="gap" xr2:uid="{00000000-0003-0000-0400-00000A000000}">
          <x14:colorSeries rgb="FF376092"/>
          <x14:colorNegative rgb="FFD00000"/>
          <x14:colorAxis rgb="FF000000"/>
          <x14:colorMarkers rgb="FFD00000"/>
          <x14:colorFirst rgb="FFD00000"/>
          <x14:colorLast rgb="FFD00000"/>
          <x14:colorHigh rgb="FFD00000"/>
          <x14:colorLow rgb="FFD00000"/>
          <x14:sparklines>
            <x14:sparkline>
              <xm:f>Membership!C42:P42</xm:f>
              <xm:sqref>S42</xm:sqref>
            </x14:sparkline>
          </x14:sparklines>
        </x14:sparklineGroup>
        <x14:sparklineGroup displayEmptyCellsAs="gap" xr2:uid="{00000000-0003-0000-0400-000009000000}">
          <x14:colorSeries rgb="FF376092"/>
          <x14:colorNegative rgb="FFD00000"/>
          <x14:colorAxis rgb="FF000000"/>
          <x14:colorMarkers rgb="FFD00000"/>
          <x14:colorFirst rgb="FFD00000"/>
          <x14:colorLast rgb="FFD00000"/>
          <x14:colorHigh rgb="FFD00000"/>
          <x14:colorLow rgb="FFD00000"/>
          <x14:sparklines>
            <x14:sparkline>
              <xm:f>Membership!H30:V30</xm:f>
              <xm:sqref>Y30</xm:sqref>
            </x14:sparkline>
            <x14:sparkline>
              <xm:f>Membership!H31:V31</xm:f>
              <xm:sqref>Y31</xm:sqref>
            </x14:sparkline>
            <x14:sparkline>
              <xm:f>Membership!H32:V32</xm:f>
              <xm:sqref>Y32</xm:sqref>
            </x14:sparkline>
            <x14:sparkline>
              <xm:f>Membership!H33:V33</xm:f>
              <xm:sqref>Y33</xm:sqref>
            </x14:sparkline>
            <x14:sparkline>
              <xm:f>Membership!H34:V34</xm:f>
              <xm:sqref>Y34</xm:sqref>
            </x14:sparkline>
          </x14:sparklines>
        </x14:sparklineGroup>
        <x14:sparklineGroup displayEmptyCellsAs="gap" xr2:uid="{00000000-0003-0000-0400-000008000000}">
          <x14:colorSeries rgb="FF376092"/>
          <x14:colorNegative rgb="FFD00000"/>
          <x14:colorAxis rgb="FF000000"/>
          <x14:colorMarkers rgb="FFD00000"/>
          <x14:colorFirst rgb="FFD00000"/>
          <x14:colorLast rgb="FFD00000"/>
          <x14:colorHigh rgb="FFD00000"/>
          <x14:colorLow rgb="FFD00000"/>
          <x14:sparklines>
            <x14:sparkline>
              <xm:f>Membership!C6:V6</xm:f>
              <xm:sqref>Y6</xm:sqref>
            </x14:sparkline>
            <x14:sparkline>
              <xm:f>Membership!C7:V7</xm:f>
              <xm:sqref>Y7</xm:sqref>
            </x14:sparkline>
            <x14:sparkline>
              <xm:f>Membership!C8:V8</xm:f>
              <xm:sqref>Y8</xm:sqref>
            </x14:sparkline>
            <x14:sparkline>
              <xm:f>Membership!C9:V9</xm:f>
              <xm:sqref>Y9</xm:sqref>
            </x14:sparkline>
            <x14:sparkline>
              <xm:f>Membership!C10:V10</xm:f>
              <xm:sqref>Y10</xm:sqref>
            </x14:sparkline>
            <x14:sparkline>
              <xm:f>Membership!C11:V11</xm:f>
              <xm:sqref>Y11</xm:sqref>
            </x14:sparkline>
            <x14:sparkline>
              <xm:f>Membership!C12:V12</xm:f>
              <xm:sqref>Y12</xm:sqref>
            </x14:sparkline>
            <x14:sparkline>
              <xm:f>Membership!C13:V13</xm:f>
              <xm:sqref>Y13</xm:sqref>
            </x14:sparkline>
            <x14:sparkline>
              <xm:f>Membership!C14:V14</xm:f>
              <xm:sqref>Y14</xm:sqref>
            </x14:sparkline>
            <x14:sparkline>
              <xm:f>Membership!C15:V15</xm:f>
              <xm:sqref>Y15</xm:sqref>
            </x14:sparkline>
            <x14:sparkline>
              <xm:f>Membership!C16:V16</xm:f>
              <xm:sqref>Y16</xm:sqref>
            </x14:sparkline>
          </x14:sparklines>
        </x14:sparklineGroup>
        <x14:sparklineGroup displayEmptyCellsAs="gap" xr2:uid="{00000000-0003-0000-0400-000007000000}">
          <x14:colorSeries rgb="FF376092"/>
          <x14:colorNegative rgb="FFD00000"/>
          <x14:colorAxis rgb="FF000000"/>
          <x14:colorMarkers rgb="FFD00000"/>
          <x14:colorFirst rgb="FFD00000"/>
          <x14:colorLast rgb="FFD00000"/>
          <x14:colorHigh rgb="FFD00000"/>
          <x14:colorLow rgb="FFD00000"/>
          <x14:sparklines>
            <x14:sparkline>
              <xm:f>Membership!J24:V24</xm:f>
              <xm:sqref>Y24</xm:sqref>
            </x14:sparkline>
            <x14:sparkline>
              <xm:f>Membership!J25:V25</xm:f>
              <xm:sqref>Y25</xm:sqref>
            </x14:sparkline>
          </x14:sparklines>
        </x14:sparklineGroup>
      </x14:sparklineGroup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dimension ref="A1:AK26"/>
  <sheetViews>
    <sheetView showGridLines="0" topLeftCell="B1" zoomScaleNormal="100" workbookViewId="0">
      <selection activeCell="B1" sqref="B1"/>
    </sheetView>
  </sheetViews>
  <sheetFormatPr defaultRowHeight="15" outlineLevelCol="1" x14ac:dyDescent="0.25"/>
  <cols>
    <col min="1" max="1" width="13" hidden="1" customWidth="1" outlineLevel="1"/>
    <col min="2" max="2" width="24.42578125" bestFit="1" customWidth="1" collapsed="1"/>
    <col min="3" max="4" width="25.28515625" bestFit="1" customWidth="1"/>
    <col min="5" max="31" width="13.7109375" customWidth="1"/>
    <col min="32" max="35" width="20" customWidth="1"/>
  </cols>
  <sheetData>
    <row r="1" spans="1:37" x14ac:dyDescent="0.25">
      <c r="A1" s="2"/>
      <c r="B1" s="61" t="s">
        <v>20</v>
      </c>
      <c r="C1" s="51"/>
      <c r="D1" s="51"/>
      <c r="E1" s="51"/>
      <c r="F1" s="51"/>
      <c r="G1" s="51"/>
      <c r="H1" s="51"/>
      <c r="I1" s="51"/>
      <c r="J1" s="51"/>
      <c r="K1" s="51"/>
      <c r="L1" s="51"/>
      <c r="M1" s="51"/>
      <c r="N1" s="51"/>
      <c r="O1" s="51"/>
      <c r="P1" s="51"/>
      <c r="Q1" s="51"/>
      <c r="R1" s="51"/>
      <c r="S1" s="51"/>
      <c r="T1" s="51"/>
      <c r="U1" s="51"/>
      <c r="V1" s="51"/>
      <c r="W1" s="51"/>
      <c r="X1" s="51"/>
      <c r="Y1" s="51"/>
      <c r="Z1" s="51"/>
      <c r="AA1" s="51"/>
      <c r="AB1" s="51"/>
      <c r="AC1" s="51"/>
      <c r="AD1" s="51"/>
      <c r="AE1" s="51"/>
      <c r="AF1" s="51"/>
      <c r="AG1" s="51"/>
      <c r="AH1" s="51"/>
      <c r="AI1" s="51"/>
      <c r="AJ1" s="51"/>
    </row>
    <row r="2" spans="1:37" s="23" customFormat="1" ht="31.5" x14ac:dyDescent="0.5">
      <c r="A2" s="62"/>
      <c r="B2" s="62" t="s">
        <v>29</v>
      </c>
      <c r="C2" s="62"/>
      <c r="D2" s="62"/>
      <c r="E2" s="62"/>
      <c r="F2" s="62"/>
      <c r="G2" s="62"/>
      <c r="H2" s="62"/>
      <c r="I2" s="62"/>
      <c r="J2" s="62"/>
      <c r="K2" s="62"/>
      <c r="L2" s="62"/>
      <c r="M2" s="62"/>
      <c r="N2" s="62"/>
      <c r="O2" s="62"/>
      <c r="P2" s="62"/>
      <c r="Q2" s="62"/>
      <c r="R2" s="62"/>
      <c r="S2" s="62"/>
      <c r="T2" s="62"/>
      <c r="U2" s="62"/>
      <c r="V2" s="62"/>
      <c r="W2" s="62"/>
      <c r="X2" s="62"/>
      <c r="Y2" s="62"/>
      <c r="Z2" s="62"/>
      <c r="AA2" s="62"/>
      <c r="AB2" s="62"/>
      <c r="AC2" s="62"/>
      <c r="AD2" s="62"/>
      <c r="AE2" s="62"/>
      <c r="AF2" s="62"/>
      <c r="AG2" s="120"/>
      <c r="AH2" s="120"/>
      <c r="AI2" s="120"/>
      <c r="AJ2" s="62"/>
    </row>
    <row r="3" spans="1:37" ht="60.6" customHeight="1" x14ac:dyDescent="0.25">
      <c r="A3" s="51"/>
      <c r="B3" s="241" t="s">
        <v>497</v>
      </c>
      <c r="C3" s="241"/>
      <c r="D3" s="241"/>
      <c r="E3" s="241"/>
      <c r="F3" s="241"/>
      <c r="G3" s="241"/>
      <c r="H3" s="51"/>
      <c r="I3" s="51"/>
      <c r="J3" s="51"/>
      <c r="K3" s="51"/>
      <c r="L3" s="51"/>
      <c r="M3" s="51"/>
      <c r="N3" s="51"/>
      <c r="O3" s="51"/>
      <c r="P3" s="51"/>
      <c r="Q3" s="51"/>
      <c r="R3" s="51"/>
      <c r="S3" s="51"/>
      <c r="T3" s="51"/>
      <c r="U3" s="51"/>
      <c r="V3" s="51"/>
      <c r="W3" s="51"/>
      <c r="X3" s="51"/>
      <c r="Y3" s="51"/>
      <c r="Z3" s="51"/>
      <c r="AA3" s="51"/>
      <c r="AB3" s="51"/>
      <c r="AC3" s="51"/>
      <c r="AD3" s="51"/>
      <c r="AE3" s="51"/>
      <c r="AF3" s="51"/>
      <c r="AG3" s="51"/>
      <c r="AH3" s="51"/>
      <c r="AI3" s="51"/>
      <c r="AJ3" s="51"/>
    </row>
    <row r="4" spans="1:37" ht="18.75" x14ac:dyDescent="0.3">
      <c r="A4" s="51"/>
      <c r="B4" s="63" t="s">
        <v>498</v>
      </c>
      <c r="C4" s="51"/>
      <c r="D4" s="51"/>
      <c r="E4" s="51"/>
      <c r="F4" s="51"/>
      <c r="G4" s="51"/>
      <c r="H4" s="51"/>
      <c r="I4" s="51"/>
      <c r="J4" s="51"/>
      <c r="K4" s="51"/>
      <c r="L4" s="51"/>
      <c r="M4" s="51"/>
      <c r="N4" s="51"/>
      <c r="O4" s="51"/>
      <c r="P4" s="51"/>
      <c r="Q4" s="51"/>
      <c r="R4" s="51"/>
      <c r="S4" s="51"/>
      <c r="T4" s="51"/>
      <c r="U4" s="51"/>
      <c r="V4" s="51"/>
      <c r="W4" s="51"/>
      <c r="X4" s="51"/>
      <c r="Y4" s="51"/>
      <c r="Z4" s="51"/>
      <c r="AA4" s="51"/>
      <c r="AB4" s="51"/>
      <c r="AC4" s="51"/>
      <c r="AD4" s="51"/>
      <c r="AE4" s="51"/>
      <c r="AF4" s="51"/>
      <c r="AG4" s="51"/>
      <c r="AH4" s="51"/>
      <c r="AI4" s="51"/>
      <c r="AJ4" s="51"/>
    </row>
    <row r="5" spans="1:37" s="1" customFormat="1" ht="45" x14ac:dyDescent="0.25">
      <c r="A5" s="52" t="s">
        <v>203</v>
      </c>
      <c r="B5" s="52" t="s">
        <v>499</v>
      </c>
      <c r="C5" s="52" t="s">
        <v>500</v>
      </c>
      <c r="D5" s="52" t="s">
        <v>124</v>
      </c>
      <c r="E5" s="168" t="s">
        <v>161</v>
      </c>
      <c r="F5" s="168" t="s">
        <v>162</v>
      </c>
      <c r="G5" s="168" t="s">
        <v>163</v>
      </c>
      <c r="H5" s="168" t="s">
        <v>164</v>
      </c>
      <c r="I5" s="168" t="s">
        <v>165</v>
      </c>
      <c r="J5" s="168" t="s">
        <v>166</v>
      </c>
      <c r="K5" s="168" t="s">
        <v>167</v>
      </c>
      <c r="L5" s="168" t="s">
        <v>168</v>
      </c>
      <c r="M5" s="168" t="s">
        <v>169</v>
      </c>
      <c r="N5" s="168" t="s">
        <v>170</v>
      </c>
      <c r="O5" s="168" t="s">
        <v>171</v>
      </c>
      <c r="P5" s="168" t="s">
        <v>172</v>
      </c>
      <c r="Q5" s="168" t="s">
        <v>173</v>
      </c>
      <c r="R5" s="168" t="s">
        <v>174</v>
      </c>
      <c r="S5" s="168" t="s">
        <v>175</v>
      </c>
      <c r="T5" s="168" t="s">
        <v>176</v>
      </c>
      <c r="U5" s="168" t="s">
        <v>177</v>
      </c>
      <c r="V5" s="168" t="s">
        <v>178</v>
      </c>
      <c r="W5" s="168" t="s">
        <v>179</v>
      </c>
      <c r="X5" s="168" t="s">
        <v>180</v>
      </c>
      <c r="Y5" s="168" t="s">
        <v>181</v>
      </c>
      <c r="Z5" s="168" t="s">
        <v>182</v>
      </c>
      <c r="AA5" s="168" t="s">
        <v>183</v>
      </c>
      <c r="AB5" s="168" t="s">
        <v>184</v>
      </c>
      <c r="AC5" s="168" t="s">
        <v>185</v>
      </c>
      <c r="AD5" s="168" t="s">
        <v>186</v>
      </c>
      <c r="AE5" s="168" t="s">
        <v>187</v>
      </c>
      <c r="AF5" s="171" t="s">
        <v>501</v>
      </c>
      <c r="AG5" s="172" t="s">
        <v>502</v>
      </c>
      <c r="AH5" s="172" t="s">
        <v>503</v>
      </c>
      <c r="AI5" s="173" t="s">
        <v>191</v>
      </c>
      <c r="AJ5" s="52"/>
      <c r="AK5" s="52"/>
    </row>
    <row r="6" spans="1:37" s="6" customFormat="1" x14ac:dyDescent="0.25">
      <c r="A6" s="6" t="s">
        <v>227</v>
      </c>
      <c r="B6" s="6" t="s">
        <v>228</v>
      </c>
      <c r="D6" s="6" t="s">
        <v>125</v>
      </c>
      <c r="E6" s="34">
        <v>701</v>
      </c>
      <c r="F6" s="34">
        <v>1200</v>
      </c>
      <c r="G6" s="34">
        <v>1406</v>
      </c>
      <c r="H6" s="34">
        <v>1596</v>
      </c>
      <c r="I6" s="34">
        <v>1693</v>
      </c>
      <c r="J6" s="34">
        <v>1946</v>
      </c>
      <c r="K6" s="34">
        <v>2478</v>
      </c>
      <c r="L6" s="34">
        <v>2133</v>
      </c>
      <c r="M6" s="34">
        <v>2177</v>
      </c>
      <c r="N6" s="34">
        <v>2512</v>
      </c>
      <c r="O6" s="34">
        <v>2800</v>
      </c>
      <c r="P6" s="34">
        <v>2985</v>
      </c>
      <c r="Q6" s="34">
        <v>3512</v>
      </c>
      <c r="R6" s="34">
        <v>3526</v>
      </c>
      <c r="S6" s="34">
        <v>3717</v>
      </c>
      <c r="T6" s="34">
        <v>4100</v>
      </c>
      <c r="U6" s="34">
        <v>4463</v>
      </c>
      <c r="V6" s="34">
        <v>4421</v>
      </c>
      <c r="W6" s="34">
        <v>4648</v>
      </c>
      <c r="X6" s="34">
        <v>4540</v>
      </c>
      <c r="Y6" s="34">
        <v>4685</v>
      </c>
      <c r="Z6" s="34">
        <v>4855</v>
      </c>
      <c r="AA6" s="34">
        <v>5293</v>
      </c>
      <c r="AB6" s="34">
        <v>5588</v>
      </c>
      <c r="AC6" s="34">
        <v>5517</v>
      </c>
      <c r="AD6" s="34">
        <v>5794</v>
      </c>
      <c r="AE6" s="169">
        <v>1788</v>
      </c>
      <c r="AF6" s="175">
        <f>Heritage_Open_Days_events[[#This Row],[2020]]-Heritage_Open_Days_events[[#This Row],[2008]]</f>
        <v>-1929</v>
      </c>
      <c r="AG6" s="176">
        <f>Heritage_Open_Days_events[[#This Row],[Change 
2008 to 2020]]/Heritage_Open_Days_events[[#This Row],[2008]]</f>
        <v>-0.51896690879741725</v>
      </c>
      <c r="AH6" s="176">
        <f t="shared" ref="AH6:AH14" si="0">AD6/AD$6</f>
        <v>1</v>
      </c>
      <c r="AI6" s="174"/>
    </row>
    <row r="7" spans="1:37" x14ac:dyDescent="0.25">
      <c r="A7" s="51" t="s">
        <v>208</v>
      </c>
      <c r="B7" s="51"/>
      <c r="C7" s="51" t="s">
        <v>209</v>
      </c>
      <c r="D7" s="51" t="s">
        <v>504</v>
      </c>
      <c r="E7" s="16" t="s">
        <v>210</v>
      </c>
      <c r="F7" s="16" t="s">
        <v>210</v>
      </c>
      <c r="G7" s="16" t="s">
        <v>210</v>
      </c>
      <c r="H7" s="16" t="s">
        <v>210</v>
      </c>
      <c r="I7" s="16" t="s">
        <v>210</v>
      </c>
      <c r="J7" s="16" t="s">
        <v>210</v>
      </c>
      <c r="K7" s="16" t="s">
        <v>210</v>
      </c>
      <c r="L7" s="16" t="s">
        <v>210</v>
      </c>
      <c r="M7" s="16" t="s">
        <v>210</v>
      </c>
      <c r="N7" s="16" t="s">
        <v>210</v>
      </c>
      <c r="O7" s="16" t="s">
        <v>210</v>
      </c>
      <c r="P7" s="16" t="s">
        <v>210</v>
      </c>
      <c r="Q7" s="16" t="s">
        <v>210</v>
      </c>
      <c r="R7" s="16">
        <v>326</v>
      </c>
      <c r="S7" s="16">
        <v>325</v>
      </c>
      <c r="T7" s="16">
        <v>395</v>
      </c>
      <c r="U7" s="16">
        <v>402</v>
      </c>
      <c r="V7" s="16">
        <v>403</v>
      </c>
      <c r="W7" s="16">
        <v>399</v>
      </c>
      <c r="X7" s="16">
        <v>391</v>
      </c>
      <c r="Y7" s="16">
        <v>357</v>
      </c>
      <c r="Z7" s="16">
        <v>366</v>
      </c>
      <c r="AA7" s="16">
        <v>357</v>
      </c>
      <c r="AB7" s="16">
        <v>359</v>
      </c>
      <c r="AC7" s="16">
        <v>370</v>
      </c>
      <c r="AD7" s="16">
        <v>376</v>
      </c>
      <c r="AE7" s="118">
        <v>64</v>
      </c>
      <c r="AF7" s="177">
        <f>Heritage_Open_Days_events[[#This Row],[2020]]-Heritage_Open_Days_events[[#This Row],[2008]]</f>
        <v>-261</v>
      </c>
      <c r="AG7" s="178">
        <f>Heritage_Open_Days_events[[#This Row],[Change 
2008 to 2020]]/Heritage_Open_Days_events[[#This Row],[2008]]</f>
        <v>-0.80307692307692302</v>
      </c>
      <c r="AH7" s="178">
        <f t="shared" si="0"/>
        <v>6.4894718674490856E-2</v>
      </c>
      <c r="AI7" s="97"/>
      <c r="AJ7" s="51"/>
      <c r="AK7" s="51"/>
    </row>
    <row r="8" spans="1:37" x14ac:dyDescent="0.25">
      <c r="A8" s="51" t="s">
        <v>211</v>
      </c>
      <c r="B8" s="51"/>
      <c r="C8" s="51" t="s">
        <v>212</v>
      </c>
      <c r="D8" s="51" t="s">
        <v>504</v>
      </c>
      <c r="E8" s="16" t="s">
        <v>210</v>
      </c>
      <c r="F8" s="16" t="s">
        <v>210</v>
      </c>
      <c r="G8" s="16" t="s">
        <v>210</v>
      </c>
      <c r="H8" s="16" t="s">
        <v>210</v>
      </c>
      <c r="I8" s="16" t="s">
        <v>210</v>
      </c>
      <c r="J8" s="16" t="s">
        <v>210</v>
      </c>
      <c r="K8" s="16" t="s">
        <v>210</v>
      </c>
      <c r="L8" s="16" t="s">
        <v>210</v>
      </c>
      <c r="M8" s="16" t="s">
        <v>210</v>
      </c>
      <c r="N8" s="16" t="s">
        <v>210</v>
      </c>
      <c r="O8" s="16" t="s">
        <v>210</v>
      </c>
      <c r="P8" s="16" t="s">
        <v>210</v>
      </c>
      <c r="Q8" s="16" t="s">
        <v>210</v>
      </c>
      <c r="R8" s="16">
        <v>499</v>
      </c>
      <c r="S8" s="16">
        <v>579</v>
      </c>
      <c r="T8" s="16">
        <v>568</v>
      </c>
      <c r="U8" s="16">
        <v>567</v>
      </c>
      <c r="V8" s="16">
        <v>568</v>
      </c>
      <c r="W8" s="16">
        <v>640</v>
      </c>
      <c r="X8" s="16">
        <v>661</v>
      </c>
      <c r="Y8" s="16">
        <v>642</v>
      </c>
      <c r="Z8" s="16">
        <v>690</v>
      </c>
      <c r="AA8" s="16">
        <v>733</v>
      </c>
      <c r="AB8" s="16">
        <v>712</v>
      </c>
      <c r="AC8" s="16">
        <v>655</v>
      </c>
      <c r="AD8" s="16">
        <v>701</v>
      </c>
      <c r="AE8" s="118">
        <v>162</v>
      </c>
      <c r="AF8" s="177">
        <f>Heritage_Open_Days_events[[#This Row],[2020]]-Heritage_Open_Days_events[[#This Row],[2008]]</f>
        <v>-417</v>
      </c>
      <c r="AG8" s="178">
        <f>Heritage_Open_Days_events[[#This Row],[Change 
2008 to 2020]]/Heritage_Open_Days_events[[#This Row],[2008]]</f>
        <v>-0.72020725388601037</v>
      </c>
      <c r="AH8" s="178">
        <f t="shared" si="0"/>
        <v>0.12098722816706939</v>
      </c>
      <c r="AI8" s="97"/>
      <c r="AJ8" s="51"/>
      <c r="AK8" s="51"/>
    </row>
    <row r="9" spans="1:37" x14ac:dyDescent="0.25">
      <c r="A9" s="51" t="s">
        <v>213</v>
      </c>
      <c r="B9" s="51"/>
      <c r="C9" s="51" t="s">
        <v>214</v>
      </c>
      <c r="D9" s="51" t="s">
        <v>504</v>
      </c>
      <c r="E9" s="16" t="s">
        <v>210</v>
      </c>
      <c r="F9" s="16" t="s">
        <v>210</v>
      </c>
      <c r="G9" s="16" t="s">
        <v>210</v>
      </c>
      <c r="H9" s="16" t="s">
        <v>210</v>
      </c>
      <c r="I9" s="16" t="s">
        <v>210</v>
      </c>
      <c r="J9" s="16" t="s">
        <v>210</v>
      </c>
      <c r="K9" s="16" t="s">
        <v>210</v>
      </c>
      <c r="L9" s="16" t="s">
        <v>210</v>
      </c>
      <c r="M9" s="16" t="s">
        <v>210</v>
      </c>
      <c r="N9" s="16" t="s">
        <v>210</v>
      </c>
      <c r="O9" s="16" t="s">
        <v>210</v>
      </c>
      <c r="P9" s="16" t="s">
        <v>210</v>
      </c>
      <c r="Q9" s="16" t="s">
        <v>210</v>
      </c>
      <c r="R9" s="16">
        <v>319</v>
      </c>
      <c r="S9" s="16">
        <v>351</v>
      </c>
      <c r="T9" s="16">
        <v>398</v>
      </c>
      <c r="U9" s="16">
        <v>410</v>
      </c>
      <c r="V9" s="16">
        <v>436</v>
      </c>
      <c r="W9" s="16">
        <v>450</v>
      </c>
      <c r="X9" s="16">
        <v>432</v>
      </c>
      <c r="Y9" s="16">
        <v>481</v>
      </c>
      <c r="Z9" s="16">
        <v>522</v>
      </c>
      <c r="AA9" s="16">
        <v>563</v>
      </c>
      <c r="AB9" s="16">
        <v>648</v>
      </c>
      <c r="AC9" s="16">
        <v>623</v>
      </c>
      <c r="AD9" s="16">
        <v>736</v>
      </c>
      <c r="AE9" s="118">
        <v>262</v>
      </c>
      <c r="AF9" s="177">
        <f>Heritage_Open_Days_events[[#This Row],[2020]]-Heritage_Open_Days_events[[#This Row],[2008]]</f>
        <v>-89</v>
      </c>
      <c r="AG9" s="178">
        <f>Heritage_Open_Days_events[[#This Row],[Change 
2008 to 2020]]/Heritage_Open_Days_events[[#This Row],[2008]]</f>
        <v>-0.25356125356125359</v>
      </c>
      <c r="AH9" s="178">
        <f t="shared" si="0"/>
        <v>0.12702795995857785</v>
      </c>
      <c r="AI9" s="97"/>
      <c r="AJ9" s="51"/>
      <c r="AK9" s="51"/>
    </row>
    <row r="10" spans="1:37" x14ac:dyDescent="0.25">
      <c r="A10" s="51" t="s">
        <v>217</v>
      </c>
      <c r="B10" s="51"/>
      <c r="C10" s="51" t="s">
        <v>218</v>
      </c>
      <c r="D10" s="51" t="s">
        <v>504</v>
      </c>
      <c r="E10" s="16" t="s">
        <v>210</v>
      </c>
      <c r="F10" s="16" t="s">
        <v>210</v>
      </c>
      <c r="G10" s="16" t="s">
        <v>210</v>
      </c>
      <c r="H10" s="16" t="s">
        <v>210</v>
      </c>
      <c r="I10" s="16" t="s">
        <v>210</v>
      </c>
      <c r="J10" s="16" t="s">
        <v>210</v>
      </c>
      <c r="K10" s="16" t="s">
        <v>210</v>
      </c>
      <c r="L10" s="16" t="s">
        <v>210</v>
      </c>
      <c r="M10" s="16" t="s">
        <v>210</v>
      </c>
      <c r="N10" s="16" t="s">
        <v>210</v>
      </c>
      <c r="O10" s="16" t="s">
        <v>210</v>
      </c>
      <c r="P10" s="16" t="s">
        <v>210</v>
      </c>
      <c r="Q10" s="16" t="s">
        <v>210</v>
      </c>
      <c r="R10" s="16">
        <v>329</v>
      </c>
      <c r="S10" s="16">
        <v>299</v>
      </c>
      <c r="T10" s="16">
        <v>298</v>
      </c>
      <c r="U10" s="16">
        <v>314</v>
      </c>
      <c r="V10" s="16">
        <v>338</v>
      </c>
      <c r="W10" s="16">
        <v>394</v>
      </c>
      <c r="X10" s="16">
        <v>394</v>
      </c>
      <c r="Y10" s="16">
        <v>384</v>
      </c>
      <c r="Z10" s="16">
        <v>354</v>
      </c>
      <c r="AA10" s="16">
        <v>425</v>
      </c>
      <c r="AB10" s="16">
        <v>391</v>
      </c>
      <c r="AC10" s="16">
        <v>423</v>
      </c>
      <c r="AD10" s="16">
        <v>460</v>
      </c>
      <c r="AE10" s="118">
        <v>159</v>
      </c>
      <c r="AF10" s="177">
        <f>Heritage_Open_Days_events[[#This Row],[2020]]-Heritage_Open_Days_events[[#This Row],[2008]]</f>
        <v>-140</v>
      </c>
      <c r="AG10" s="178">
        <f>Heritage_Open_Days_events[[#This Row],[Change 
2008 to 2020]]/Heritage_Open_Days_events[[#This Row],[2008]]</f>
        <v>-0.4682274247491639</v>
      </c>
      <c r="AH10" s="178">
        <f t="shared" si="0"/>
        <v>7.9392474974111144E-2</v>
      </c>
      <c r="AI10" s="97"/>
      <c r="AJ10" s="51"/>
      <c r="AK10" s="51"/>
    </row>
    <row r="11" spans="1:37" x14ac:dyDescent="0.25">
      <c r="A11" s="51" t="s">
        <v>215</v>
      </c>
      <c r="B11" s="51"/>
      <c r="C11" s="51" t="s">
        <v>216</v>
      </c>
      <c r="D11" s="51" t="s">
        <v>504</v>
      </c>
      <c r="E11" s="16" t="s">
        <v>210</v>
      </c>
      <c r="F11" s="16" t="s">
        <v>210</v>
      </c>
      <c r="G11" s="16" t="s">
        <v>210</v>
      </c>
      <c r="H11" s="16" t="s">
        <v>210</v>
      </c>
      <c r="I11" s="16" t="s">
        <v>210</v>
      </c>
      <c r="J11" s="16" t="s">
        <v>210</v>
      </c>
      <c r="K11" s="16" t="s">
        <v>210</v>
      </c>
      <c r="L11" s="16" t="s">
        <v>210</v>
      </c>
      <c r="M11" s="16" t="s">
        <v>210</v>
      </c>
      <c r="N11" s="16" t="s">
        <v>210</v>
      </c>
      <c r="O11" s="16" t="s">
        <v>210</v>
      </c>
      <c r="P11" s="16" t="s">
        <v>210</v>
      </c>
      <c r="Q11" s="16" t="s">
        <v>210</v>
      </c>
      <c r="R11" s="16">
        <v>293</v>
      </c>
      <c r="S11" s="16">
        <v>315</v>
      </c>
      <c r="T11" s="16">
        <v>311</v>
      </c>
      <c r="U11" s="16">
        <v>351</v>
      </c>
      <c r="V11" s="16">
        <v>307</v>
      </c>
      <c r="W11" s="16">
        <v>310</v>
      </c>
      <c r="X11" s="16">
        <v>329</v>
      </c>
      <c r="Y11" s="16">
        <v>345</v>
      </c>
      <c r="Z11" s="16">
        <v>383</v>
      </c>
      <c r="AA11" s="16">
        <v>473</v>
      </c>
      <c r="AB11" s="16">
        <v>448</v>
      </c>
      <c r="AC11" s="16">
        <v>455</v>
      </c>
      <c r="AD11" s="16">
        <v>452</v>
      </c>
      <c r="AE11" s="118">
        <v>152</v>
      </c>
      <c r="AF11" s="177">
        <f>Heritage_Open_Days_events[[#This Row],[2020]]-Heritage_Open_Days_events[[#This Row],[2008]]</f>
        <v>-163</v>
      </c>
      <c r="AG11" s="178">
        <f>Heritage_Open_Days_events[[#This Row],[Change 
2008 to 2020]]/Heritage_Open_Days_events[[#This Row],[2008]]</f>
        <v>-0.51746031746031751</v>
      </c>
      <c r="AH11" s="178">
        <f t="shared" si="0"/>
        <v>7.8011736278909213E-2</v>
      </c>
      <c r="AI11" s="97"/>
      <c r="AJ11" s="51"/>
      <c r="AK11" s="51"/>
    </row>
    <row r="12" spans="1:37" x14ac:dyDescent="0.25">
      <c r="A12" s="51" t="s">
        <v>219</v>
      </c>
      <c r="B12" s="51"/>
      <c r="C12" s="51" t="s">
        <v>220</v>
      </c>
      <c r="D12" s="51" t="s">
        <v>504</v>
      </c>
      <c r="E12" s="16" t="s">
        <v>210</v>
      </c>
      <c r="F12" s="16" t="s">
        <v>210</v>
      </c>
      <c r="G12" s="16" t="s">
        <v>210</v>
      </c>
      <c r="H12" s="16" t="s">
        <v>210</v>
      </c>
      <c r="I12" s="16" t="s">
        <v>210</v>
      </c>
      <c r="J12" s="16" t="s">
        <v>210</v>
      </c>
      <c r="K12" s="16" t="s">
        <v>210</v>
      </c>
      <c r="L12" s="16" t="s">
        <v>210</v>
      </c>
      <c r="M12" s="16" t="s">
        <v>210</v>
      </c>
      <c r="N12" s="16" t="s">
        <v>210</v>
      </c>
      <c r="O12" s="16" t="s">
        <v>210</v>
      </c>
      <c r="P12" s="16" t="s">
        <v>210</v>
      </c>
      <c r="Q12" s="16" t="s">
        <v>210</v>
      </c>
      <c r="R12" s="16">
        <v>505</v>
      </c>
      <c r="S12" s="16">
        <v>512</v>
      </c>
      <c r="T12" s="16">
        <v>532</v>
      </c>
      <c r="U12" s="16">
        <v>629</v>
      </c>
      <c r="V12" s="16">
        <v>610</v>
      </c>
      <c r="W12" s="16">
        <v>699</v>
      </c>
      <c r="X12" s="16">
        <v>713</v>
      </c>
      <c r="Y12" s="16">
        <v>776</v>
      </c>
      <c r="Z12" s="16">
        <v>797</v>
      </c>
      <c r="AA12" s="16">
        <v>811</v>
      </c>
      <c r="AB12" s="16">
        <v>875</v>
      </c>
      <c r="AC12" s="16">
        <v>964</v>
      </c>
      <c r="AD12" s="16">
        <v>928</v>
      </c>
      <c r="AE12" s="118">
        <v>293</v>
      </c>
      <c r="AF12" s="177">
        <f>Heritage_Open_Days_events[[#This Row],[2020]]-Heritage_Open_Days_events[[#This Row],[2008]]</f>
        <v>-219</v>
      </c>
      <c r="AG12" s="178">
        <f>Heritage_Open_Days_events[[#This Row],[Change 
2008 to 2020]]/Heritage_Open_Days_events[[#This Row],[2008]]</f>
        <v>-0.427734375</v>
      </c>
      <c r="AH12" s="178">
        <f t="shared" si="0"/>
        <v>0.16016568864342423</v>
      </c>
      <c r="AI12" s="97"/>
      <c r="AJ12" s="51"/>
      <c r="AK12" s="51"/>
    </row>
    <row r="13" spans="1:37" x14ac:dyDescent="0.25">
      <c r="A13" s="51" t="s">
        <v>223</v>
      </c>
      <c r="B13" s="51"/>
      <c r="C13" s="51" t="s">
        <v>224</v>
      </c>
      <c r="D13" s="51" t="s">
        <v>504</v>
      </c>
      <c r="E13" s="16" t="s">
        <v>210</v>
      </c>
      <c r="F13" s="16" t="s">
        <v>210</v>
      </c>
      <c r="G13" s="16" t="s">
        <v>210</v>
      </c>
      <c r="H13" s="16" t="s">
        <v>210</v>
      </c>
      <c r="I13" s="16" t="s">
        <v>210</v>
      </c>
      <c r="J13" s="16" t="s">
        <v>210</v>
      </c>
      <c r="K13" s="16" t="s">
        <v>210</v>
      </c>
      <c r="L13" s="16" t="s">
        <v>210</v>
      </c>
      <c r="M13" s="16" t="s">
        <v>210</v>
      </c>
      <c r="N13" s="16" t="s">
        <v>210</v>
      </c>
      <c r="O13" s="16" t="s">
        <v>210</v>
      </c>
      <c r="P13" s="16" t="s">
        <v>210</v>
      </c>
      <c r="Q13" s="16" t="s">
        <v>210</v>
      </c>
      <c r="R13" s="16">
        <v>786</v>
      </c>
      <c r="S13" s="16">
        <v>896</v>
      </c>
      <c r="T13" s="16">
        <v>1073</v>
      </c>
      <c r="U13" s="16">
        <v>1179</v>
      </c>
      <c r="V13" s="16">
        <v>1140</v>
      </c>
      <c r="W13" s="16">
        <v>1162</v>
      </c>
      <c r="X13" s="16">
        <v>1056</v>
      </c>
      <c r="Y13" s="16">
        <v>1107</v>
      </c>
      <c r="Z13" s="16">
        <v>1158</v>
      </c>
      <c r="AA13" s="16">
        <v>1277</v>
      </c>
      <c r="AB13" s="16">
        <v>1408</v>
      </c>
      <c r="AC13" s="16">
        <v>1382</v>
      </c>
      <c r="AD13" s="16">
        <v>1399</v>
      </c>
      <c r="AE13" s="118">
        <v>448</v>
      </c>
      <c r="AF13" s="177">
        <f>Heritage_Open_Days_events[[#This Row],[2020]]-Heritage_Open_Days_events[[#This Row],[2008]]</f>
        <v>-448</v>
      </c>
      <c r="AG13" s="178">
        <f>Heritage_Open_Days_events[[#This Row],[Change 
2008 to 2020]]/Heritage_Open_Days_events[[#This Row],[2008]]</f>
        <v>-0.5</v>
      </c>
      <c r="AH13" s="178">
        <f t="shared" si="0"/>
        <v>0.24145667932343803</v>
      </c>
      <c r="AI13" s="97"/>
      <c r="AJ13" s="51"/>
      <c r="AK13" s="51"/>
    </row>
    <row r="14" spans="1:37" x14ac:dyDescent="0.25">
      <c r="A14" s="51" t="s">
        <v>225</v>
      </c>
      <c r="B14" s="51"/>
      <c r="C14" s="51" t="s">
        <v>226</v>
      </c>
      <c r="D14" s="51" t="s">
        <v>504</v>
      </c>
      <c r="E14" s="16" t="s">
        <v>210</v>
      </c>
      <c r="F14" s="16" t="s">
        <v>210</v>
      </c>
      <c r="G14" s="16" t="s">
        <v>210</v>
      </c>
      <c r="H14" s="16" t="s">
        <v>210</v>
      </c>
      <c r="I14" s="16" t="s">
        <v>210</v>
      </c>
      <c r="J14" s="16" t="s">
        <v>210</v>
      </c>
      <c r="K14" s="16" t="s">
        <v>210</v>
      </c>
      <c r="L14" s="16" t="s">
        <v>210</v>
      </c>
      <c r="M14" s="16" t="s">
        <v>210</v>
      </c>
      <c r="N14" s="16" t="s">
        <v>210</v>
      </c>
      <c r="O14" s="16" t="s">
        <v>210</v>
      </c>
      <c r="P14" s="16" t="s">
        <v>210</v>
      </c>
      <c r="Q14" s="16" t="s">
        <v>210</v>
      </c>
      <c r="R14" s="16">
        <v>451</v>
      </c>
      <c r="S14" s="16">
        <v>440</v>
      </c>
      <c r="T14" s="16">
        <v>514</v>
      </c>
      <c r="U14" s="16">
        <v>599</v>
      </c>
      <c r="V14" s="16">
        <v>603</v>
      </c>
      <c r="W14" s="16">
        <v>586</v>
      </c>
      <c r="X14" s="16">
        <v>564</v>
      </c>
      <c r="Y14" s="16">
        <v>583</v>
      </c>
      <c r="Z14" s="16">
        <v>585</v>
      </c>
      <c r="AA14" s="16">
        <v>654</v>
      </c>
      <c r="AB14" s="16">
        <v>747</v>
      </c>
      <c r="AC14" s="16">
        <v>645</v>
      </c>
      <c r="AD14" s="16">
        <v>739</v>
      </c>
      <c r="AE14" s="118">
        <v>247</v>
      </c>
      <c r="AF14" s="177">
        <f>Heritage_Open_Days_events[[#This Row],[2020]]-Heritage_Open_Days_events[[#This Row],[2008]]</f>
        <v>-193</v>
      </c>
      <c r="AG14" s="178">
        <f>Heritage_Open_Days_events[[#This Row],[Change 
2008 to 2020]]/Heritage_Open_Days_events[[#This Row],[2008]]</f>
        <v>-0.43863636363636366</v>
      </c>
      <c r="AH14" s="178">
        <f t="shared" si="0"/>
        <v>0.12754573696927857</v>
      </c>
      <c r="AI14" s="97"/>
      <c r="AJ14" s="51"/>
      <c r="AK14" s="51"/>
    </row>
    <row r="15" spans="1:37" x14ac:dyDescent="0.25">
      <c r="A15" s="51"/>
      <c r="B15" s="51"/>
      <c r="C15" s="51"/>
      <c r="D15" s="51"/>
      <c r="E15" s="16"/>
      <c r="F15" s="16"/>
      <c r="G15" s="16"/>
      <c r="H15" s="16"/>
      <c r="I15" s="16"/>
      <c r="J15" s="16"/>
      <c r="K15" s="16"/>
      <c r="L15" s="16"/>
      <c r="M15" s="16"/>
      <c r="N15" s="16"/>
      <c r="O15" s="16"/>
      <c r="P15" s="16"/>
      <c r="Q15" s="16"/>
      <c r="R15" s="16"/>
      <c r="S15" s="16"/>
      <c r="T15" s="16"/>
      <c r="U15" s="16"/>
      <c r="V15" s="16"/>
      <c r="W15" s="16"/>
      <c r="X15" s="16"/>
      <c r="Y15" s="16"/>
      <c r="Z15" s="16"/>
      <c r="AA15" s="16"/>
      <c r="AB15" s="16"/>
      <c r="AC15" s="16"/>
      <c r="AD15" s="16"/>
      <c r="AE15" s="118"/>
      <c r="AF15" s="177">
        <f>Heritage_Open_Days_events[[#This Row],[2020]]-Heritage_Open_Days_events[[#This Row],[2008]]</f>
        <v>0</v>
      </c>
      <c r="AG15" s="178"/>
      <c r="AH15" s="178"/>
      <c r="AI15" s="97"/>
      <c r="AJ15" s="51"/>
      <c r="AK15" s="51"/>
    </row>
    <row r="16" spans="1:37" x14ac:dyDescent="0.25">
      <c r="A16" s="51" t="s">
        <v>227</v>
      </c>
      <c r="B16" s="51" t="s">
        <v>228</v>
      </c>
      <c r="C16" s="51"/>
      <c r="D16" s="51" t="s">
        <v>505</v>
      </c>
      <c r="E16" s="16">
        <v>380</v>
      </c>
      <c r="F16" s="16">
        <v>550</v>
      </c>
      <c r="G16" s="16">
        <v>561</v>
      </c>
      <c r="H16" s="16">
        <v>643</v>
      </c>
      <c r="I16" s="16">
        <v>675</v>
      </c>
      <c r="J16" s="16">
        <v>806</v>
      </c>
      <c r="K16" s="16">
        <v>911</v>
      </c>
      <c r="L16" s="16">
        <v>799</v>
      </c>
      <c r="M16" s="16">
        <v>796</v>
      </c>
      <c r="N16" s="16">
        <v>913</v>
      </c>
      <c r="O16" s="16">
        <v>1142</v>
      </c>
      <c r="P16" s="16">
        <v>1301</v>
      </c>
      <c r="Q16" s="16">
        <v>1361</v>
      </c>
      <c r="R16" s="16">
        <v>1407</v>
      </c>
      <c r="S16" s="16">
        <v>1607</v>
      </c>
      <c r="T16" s="16">
        <v>1435</v>
      </c>
      <c r="U16" s="16">
        <v>1458</v>
      </c>
      <c r="V16" s="16">
        <v>1458</v>
      </c>
      <c r="W16" s="16">
        <v>1422</v>
      </c>
      <c r="X16" s="16">
        <v>1508</v>
      </c>
      <c r="Y16" s="16">
        <v>1588</v>
      </c>
      <c r="Z16" s="16">
        <v>1684</v>
      </c>
      <c r="AA16" s="16">
        <v>2073</v>
      </c>
      <c r="AB16" s="16">
        <v>2131</v>
      </c>
      <c r="AC16" s="16">
        <v>2046</v>
      </c>
      <c r="AD16" s="16">
        <v>2159</v>
      </c>
      <c r="AE16" s="118">
        <v>769</v>
      </c>
      <c r="AF16" s="177">
        <f>Heritage_Open_Days_events[[#This Row],[2020]]-Heritage_Open_Days_events[[#This Row],[2008]]</f>
        <v>-838</v>
      </c>
      <c r="AG16" s="178">
        <f>Heritage_Open_Days_events[[#This Row],[Change 
2008 to 2020]]/Heritage_Open_Days_events[[#This Row],[2008]]</f>
        <v>-0.5214685749844431</v>
      </c>
      <c r="AH16" s="178" t="s">
        <v>210</v>
      </c>
      <c r="AI16" s="97"/>
      <c r="AJ16" s="51"/>
      <c r="AK16" s="51"/>
    </row>
    <row r="17" spans="1:37" ht="17.25" x14ac:dyDescent="0.25">
      <c r="A17" s="51" t="s">
        <v>227</v>
      </c>
      <c r="B17" s="51" t="s">
        <v>228</v>
      </c>
      <c r="C17" s="51"/>
      <c r="D17" s="51" t="s">
        <v>506</v>
      </c>
      <c r="E17" s="16">
        <v>150000</v>
      </c>
      <c r="F17" s="16">
        <v>375000</v>
      </c>
      <c r="G17" s="16">
        <v>512000</v>
      </c>
      <c r="H17" s="16">
        <v>457000</v>
      </c>
      <c r="I17" s="16">
        <v>600000</v>
      </c>
      <c r="J17" s="16">
        <v>712000</v>
      </c>
      <c r="K17" s="16">
        <v>800000</v>
      </c>
      <c r="L17" s="16">
        <v>650000</v>
      </c>
      <c r="M17" s="16">
        <v>650000</v>
      </c>
      <c r="N17" s="16">
        <v>800000</v>
      </c>
      <c r="O17" s="16">
        <v>800000</v>
      </c>
      <c r="P17" s="16">
        <v>850000</v>
      </c>
      <c r="Q17" s="16">
        <v>1000000</v>
      </c>
      <c r="R17" s="16">
        <v>900000</v>
      </c>
      <c r="S17" s="16">
        <v>950000</v>
      </c>
      <c r="T17" s="16">
        <v>1062000</v>
      </c>
      <c r="U17" s="16">
        <v>1172000</v>
      </c>
      <c r="V17" s="16" t="s">
        <v>210</v>
      </c>
      <c r="W17" s="16" t="s">
        <v>210</v>
      </c>
      <c r="X17" s="16" t="s">
        <v>210</v>
      </c>
      <c r="Y17" s="16" t="s">
        <v>210</v>
      </c>
      <c r="Z17" s="16" t="s">
        <v>210</v>
      </c>
      <c r="AA17" s="16" t="s">
        <v>210</v>
      </c>
      <c r="AB17" s="16" t="s">
        <v>210</v>
      </c>
      <c r="AC17" s="16" t="s">
        <v>210</v>
      </c>
      <c r="AD17" s="16" t="s">
        <v>507</v>
      </c>
      <c r="AE17" s="16" t="s">
        <v>507</v>
      </c>
      <c r="AF17" s="177" t="s">
        <v>210</v>
      </c>
      <c r="AG17" s="178"/>
      <c r="AH17" s="178"/>
      <c r="AI17" s="97"/>
      <c r="AJ17" s="51"/>
      <c r="AK17" s="51"/>
    </row>
    <row r="18" spans="1:37" x14ac:dyDescent="0.25">
      <c r="A18" s="51" t="s">
        <v>227</v>
      </c>
      <c r="B18" s="51" t="s">
        <v>228</v>
      </c>
      <c r="C18" s="51"/>
      <c r="D18" s="51" t="s">
        <v>508</v>
      </c>
      <c r="E18" s="16" t="s">
        <v>210</v>
      </c>
      <c r="F18" s="16" t="s">
        <v>210</v>
      </c>
      <c r="G18" s="16" t="s">
        <v>210</v>
      </c>
      <c r="H18" s="16" t="s">
        <v>210</v>
      </c>
      <c r="I18" s="16" t="s">
        <v>210</v>
      </c>
      <c r="J18" s="16" t="s">
        <v>210</v>
      </c>
      <c r="K18" s="16" t="s">
        <v>210</v>
      </c>
      <c r="L18" s="16" t="s">
        <v>210</v>
      </c>
      <c r="M18" s="16" t="s">
        <v>210</v>
      </c>
      <c r="N18" s="16" t="s">
        <v>210</v>
      </c>
      <c r="O18" s="16" t="s">
        <v>210</v>
      </c>
      <c r="P18" s="16" t="s">
        <v>210</v>
      </c>
      <c r="Q18" s="16" t="s">
        <v>210</v>
      </c>
      <c r="R18" s="16" t="s">
        <v>210</v>
      </c>
      <c r="S18" s="16" t="s">
        <v>210</v>
      </c>
      <c r="T18" s="16" t="s">
        <v>210</v>
      </c>
      <c r="U18" s="16" t="s">
        <v>210</v>
      </c>
      <c r="V18" s="16">
        <v>1700000</v>
      </c>
      <c r="W18" s="16">
        <v>2000000</v>
      </c>
      <c r="X18" s="16">
        <v>2100000</v>
      </c>
      <c r="Y18" s="16">
        <v>3000000</v>
      </c>
      <c r="Z18" s="16">
        <v>3400000</v>
      </c>
      <c r="AA18" s="16">
        <v>3000000</v>
      </c>
      <c r="AB18" s="16">
        <v>2520000</v>
      </c>
      <c r="AC18" s="16">
        <v>3100000</v>
      </c>
      <c r="AD18" s="16">
        <v>2400000</v>
      </c>
      <c r="AE18" s="118">
        <v>168000</v>
      </c>
      <c r="AF18" s="177" t="s">
        <v>210</v>
      </c>
      <c r="AG18" s="178"/>
      <c r="AH18" s="178"/>
      <c r="AI18" s="97"/>
      <c r="AJ18" s="51"/>
      <c r="AK18" s="59"/>
    </row>
    <row r="19" spans="1:37" ht="17.25" x14ac:dyDescent="0.25">
      <c r="D19" t="s">
        <v>790</v>
      </c>
      <c r="E19" s="111"/>
      <c r="F19" s="111"/>
      <c r="G19" s="111"/>
      <c r="H19" s="111"/>
      <c r="I19" s="111"/>
      <c r="J19" s="111"/>
      <c r="K19" s="111"/>
      <c r="L19" s="111"/>
      <c r="M19" s="111"/>
      <c r="N19" s="111"/>
      <c r="O19" s="111"/>
      <c r="P19" s="111"/>
      <c r="Q19" s="111"/>
      <c r="R19" s="111"/>
      <c r="S19" s="111"/>
      <c r="T19" s="111"/>
      <c r="U19" s="111"/>
      <c r="V19" s="111"/>
      <c r="W19" s="111"/>
      <c r="X19" s="111"/>
      <c r="Y19" s="111"/>
      <c r="Z19" s="111"/>
      <c r="AA19" s="111"/>
      <c r="AB19" s="111"/>
      <c r="AC19" s="111"/>
      <c r="AD19" s="111"/>
      <c r="AE19" s="170">
        <v>665000</v>
      </c>
      <c r="AF19" s="179">
        <f>Heritage_Open_Days_events[[#This Row],[2020]]-Heritage_Open_Days_events[[#This Row],[2008]]</f>
        <v>665000</v>
      </c>
      <c r="AG19" s="180"/>
      <c r="AH19" s="180"/>
      <c r="AI19" s="156"/>
      <c r="AJ19" s="51"/>
      <c r="AK19" s="59"/>
    </row>
    <row r="20" spans="1:37" ht="17.25" x14ac:dyDescent="0.25">
      <c r="A20" s="51" t="s">
        <v>227</v>
      </c>
      <c r="B20" s="51" t="s">
        <v>228</v>
      </c>
      <c r="C20" s="51"/>
      <c r="D20" s="51" t="s">
        <v>509</v>
      </c>
      <c r="E20" s="16" t="s">
        <v>210</v>
      </c>
      <c r="F20" s="16" t="s">
        <v>210</v>
      </c>
      <c r="G20" s="16" t="s">
        <v>210</v>
      </c>
      <c r="H20" s="16" t="s">
        <v>210</v>
      </c>
      <c r="I20" s="16" t="s">
        <v>210</v>
      </c>
      <c r="J20" s="16" t="s">
        <v>210</v>
      </c>
      <c r="K20" s="16" t="s">
        <v>210</v>
      </c>
      <c r="L20" s="16" t="s">
        <v>210</v>
      </c>
      <c r="M20" s="16" t="s">
        <v>210</v>
      </c>
      <c r="N20" s="16" t="s">
        <v>210</v>
      </c>
      <c r="O20" s="16" t="s">
        <v>210</v>
      </c>
      <c r="P20" s="16" t="s">
        <v>210</v>
      </c>
      <c r="Q20" s="16" t="s">
        <v>210</v>
      </c>
      <c r="R20" s="16" t="s">
        <v>210</v>
      </c>
      <c r="S20" s="16" t="s">
        <v>210</v>
      </c>
      <c r="T20" s="16" t="s">
        <v>210</v>
      </c>
      <c r="U20" s="16" t="s">
        <v>210</v>
      </c>
      <c r="V20" s="16" t="s">
        <v>210</v>
      </c>
      <c r="W20" s="16" t="s">
        <v>210</v>
      </c>
      <c r="X20" s="16" t="s">
        <v>210</v>
      </c>
      <c r="Y20" s="16">
        <v>39780</v>
      </c>
      <c r="Z20" s="16">
        <v>39608</v>
      </c>
      <c r="AA20" s="16">
        <v>40800</v>
      </c>
      <c r="AB20" s="16">
        <v>46400</v>
      </c>
      <c r="AC20" s="16">
        <v>49000</v>
      </c>
      <c r="AD20" s="16">
        <v>53000</v>
      </c>
      <c r="AE20" s="118">
        <v>11900</v>
      </c>
      <c r="AF20" s="181" t="s">
        <v>210</v>
      </c>
      <c r="AG20" s="182" t="s">
        <v>210</v>
      </c>
      <c r="AH20" s="182" t="s">
        <v>210</v>
      </c>
      <c r="AI20" s="100"/>
      <c r="AJ20" s="51"/>
      <c r="AK20" s="51"/>
    </row>
    <row r="21" spans="1:37" x14ac:dyDescent="0.25">
      <c r="A21" s="51"/>
      <c r="B21" s="51"/>
      <c r="C21" s="51"/>
      <c r="D21" s="51"/>
      <c r="E21" s="55"/>
      <c r="F21" s="55"/>
      <c r="G21" s="55"/>
      <c r="H21" s="55"/>
      <c r="I21" s="55"/>
      <c r="J21" s="55"/>
      <c r="K21" s="55"/>
      <c r="L21" s="55"/>
      <c r="M21" s="55"/>
      <c r="N21" s="55"/>
      <c r="O21" s="55"/>
      <c r="P21" s="55"/>
      <c r="Q21" s="55"/>
      <c r="R21" s="55"/>
      <c r="S21" s="55"/>
      <c r="T21" s="55"/>
      <c r="U21" s="55"/>
      <c r="V21" s="55"/>
      <c r="W21" s="55"/>
      <c r="X21" s="55"/>
      <c r="Y21" s="55"/>
      <c r="Z21" s="55"/>
      <c r="AA21" s="55"/>
      <c r="AB21" s="55"/>
      <c r="AC21" s="55"/>
      <c r="AD21" s="55"/>
      <c r="AE21" s="74"/>
      <c r="AF21" s="118"/>
      <c r="AG21" s="121"/>
      <c r="AH21" s="121"/>
      <c r="AI21" s="51"/>
      <c r="AJ21" s="51"/>
      <c r="AK21" s="51"/>
    </row>
    <row r="22" spans="1:37" s="26" customFormat="1" ht="12" x14ac:dyDescent="0.25">
      <c r="B22" s="26" t="s">
        <v>510</v>
      </c>
      <c r="AE22" s="119"/>
      <c r="AF22" s="119"/>
      <c r="AG22" s="119"/>
      <c r="AH22" s="119"/>
      <c r="AI22" s="119"/>
    </row>
    <row r="23" spans="1:37" s="26" customFormat="1" ht="12" x14ac:dyDescent="0.25">
      <c r="B23" s="26" t="s">
        <v>511</v>
      </c>
      <c r="AE23" s="119"/>
      <c r="AF23" s="119"/>
      <c r="AG23" s="119"/>
      <c r="AH23" s="119"/>
      <c r="AI23" s="119"/>
    </row>
    <row r="24" spans="1:37" s="26" customFormat="1" ht="12" x14ac:dyDescent="0.25">
      <c r="B24" s="26" t="s">
        <v>512</v>
      </c>
      <c r="AE24" s="119"/>
      <c r="AF24" s="119"/>
      <c r="AG24" s="119"/>
      <c r="AH24" s="119"/>
      <c r="AI24" s="119"/>
    </row>
    <row r="25" spans="1:37" s="26" customFormat="1" ht="12" x14ac:dyDescent="0.25">
      <c r="B25" s="26" t="s">
        <v>513</v>
      </c>
      <c r="AG25" s="119"/>
      <c r="AH25" s="119"/>
      <c r="AI25" s="119"/>
    </row>
    <row r="26" spans="1:37" s="26" customFormat="1" ht="12" x14ac:dyDescent="0.25">
      <c r="B26" s="26" t="s">
        <v>514</v>
      </c>
      <c r="AG26" s="119"/>
      <c r="AH26" s="119"/>
      <c r="AI26" s="119"/>
    </row>
  </sheetData>
  <mergeCells count="1">
    <mergeCell ref="B3:G3"/>
  </mergeCells>
  <phoneticPr fontId="18" type="noConversion"/>
  <hyperlinks>
    <hyperlink ref="B1" location="'Contents'!B7" display="⇐ Return to contents" xr:uid="{00000000-0004-0000-0500-000000000000}"/>
  </hyperlinks>
  <pageMargins left="0.7" right="0.7" top="0.75" bottom="0.75" header="0.3" footer="0.3"/>
  <tableParts count="1">
    <tablePart r:id="rId1"/>
  </tableParts>
  <extLst>
    <ext xmlns:x14="http://schemas.microsoft.com/office/spreadsheetml/2009/9/main" uri="{05C60535-1F16-4fd2-B633-F4F36F0B64E0}">
      <x14:sparklineGroups xmlns:xm="http://schemas.microsoft.com/office/excel/2006/main">
        <x14:sparklineGroup displayEmptyCellsAs="gap" xr2:uid="{00000000-0003-0000-0500-00000C000000}">
          <x14:colorSeries rgb="FF376092"/>
          <x14:colorNegative rgb="FFD00000"/>
          <x14:colorAxis rgb="FF000000"/>
          <x14:colorMarkers rgb="FFD00000"/>
          <x14:colorFirst rgb="FFD00000"/>
          <x14:colorLast rgb="FFD00000"/>
          <x14:colorHigh rgb="FFD00000"/>
          <x14:colorLow rgb="FFD00000"/>
          <x14:sparklines>
            <x14:sparkline>
              <xm:f>'Heritage Open Days'!E6:AD6</xm:f>
              <xm:sqref>AI6</xm:sqref>
            </x14:sparkline>
            <x14:sparkline>
              <xm:f>'Heritage Open Days'!E7:AD7</xm:f>
              <xm:sqref>AI7</xm:sqref>
            </x14:sparkline>
            <x14:sparkline>
              <xm:f>'Heritage Open Days'!E8:AD8</xm:f>
              <xm:sqref>AI8</xm:sqref>
            </x14:sparkline>
            <x14:sparkline>
              <xm:f>'Heritage Open Days'!E9:AD9</xm:f>
              <xm:sqref>AI9</xm:sqref>
            </x14:sparkline>
            <x14:sparkline>
              <xm:f>'Heritage Open Days'!E10:AD10</xm:f>
              <xm:sqref>AI10</xm:sqref>
            </x14:sparkline>
            <x14:sparkline>
              <xm:f>'Heritage Open Days'!E11:AD11</xm:f>
              <xm:sqref>AI11</xm:sqref>
            </x14:sparkline>
            <x14:sparkline>
              <xm:f>'Heritage Open Days'!E12:AD12</xm:f>
              <xm:sqref>AI12</xm:sqref>
            </x14:sparkline>
            <x14:sparkline>
              <xm:f>'Heritage Open Days'!E13:AD13</xm:f>
              <xm:sqref>AI13</xm:sqref>
            </x14:sparkline>
            <x14:sparkline>
              <xm:f>'Heritage Open Days'!E14:AD14</xm:f>
              <xm:sqref>AI14</xm:sqref>
            </x14:sparkline>
            <x14:sparkline>
              <xm:f>'Heritage Open Days'!E15:AD15</xm:f>
              <xm:sqref>AI15</xm:sqref>
            </x14:sparkline>
            <x14:sparkline>
              <xm:f>'Heritage Open Days'!E16:AD16</xm:f>
              <xm:sqref>AI16</xm:sqref>
            </x14:sparkline>
            <x14:sparkline>
              <xm:f>'Heritage Open Days'!E17:AD17</xm:f>
              <xm:sqref>AI17</xm:sqref>
            </x14:sparkline>
            <x14:sparkline>
              <xm:f>'Heritage Open Days'!E18:AD18</xm:f>
              <xm:sqref>AI18</xm:sqref>
            </x14:sparkline>
            <x14:sparkline>
              <xm:f>'Heritage Open Days'!E19:AD19</xm:f>
              <xm:sqref>AI19</xm:sqref>
            </x14:sparkline>
            <x14:sparkline>
              <xm:f>'Heritage Open Days'!E20:AD20</xm:f>
              <xm:sqref>AI20</xm:sqref>
            </x14:sparkline>
            <x14:sparkline>
              <xm:f>'Heritage Open Days'!E21:AD21</xm:f>
              <xm:sqref>AI21</xm:sqref>
            </x14:sparkline>
          </x14:sparklines>
        </x14:sparklineGroup>
      </x14:sparklineGroup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dimension ref="A1:W84"/>
  <sheetViews>
    <sheetView showGridLines="0" zoomScaleNormal="100" workbookViewId="0">
      <selection activeCell="B1" sqref="B1"/>
    </sheetView>
  </sheetViews>
  <sheetFormatPr defaultRowHeight="15" x14ac:dyDescent="0.25"/>
  <cols>
    <col min="1" max="1" width="40.5703125" customWidth="1"/>
    <col min="2" max="21" width="13.42578125" customWidth="1"/>
    <col min="22" max="23" width="20" customWidth="1"/>
  </cols>
  <sheetData>
    <row r="1" spans="1:23" x14ac:dyDescent="0.25">
      <c r="A1" s="2" t="s">
        <v>20</v>
      </c>
      <c r="B1" s="51"/>
      <c r="C1" s="51"/>
      <c r="D1" s="51"/>
      <c r="E1" s="51"/>
      <c r="F1" s="51"/>
      <c r="G1" s="51"/>
      <c r="H1" s="51"/>
      <c r="I1" s="51"/>
      <c r="J1" s="51"/>
      <c r="K1" s="51"/>
      <c r="L1" s="51"/>
      <c r="M1" s="51"/>
      <c r="N1" s="51"/>
      <c r="O1" s="51"/>
      <c r="P1" s="51"/>
      <c r="Q1" s="51"/>
      <c r="R1" s="51"/>
      <c r="S1" s="51"/>
      <c r="T1" s="51"/>
      <c r="U1" s="51"/>
      <c r="V1" s="51"/>
    </row>
    <row r="2" spans="1:23" s="23" customFormat="1" ht="31.5" x14ac:dyDescent="0.5">
      <c r="A2" s="62" t="s">
        <v>515</v>
      </c>
      <c r="B2" s="62"/>
      <c r="C2" s="62"/>
      <c r="D2" s="62"/>
      <c r="E2" s="62"/>
      <c r="F2" s="62"/>
      <c r="G2" s="62"/>
      <c r="H2" s="62"/>
      <c r="I2" s="62"/>
      <c r="J2" s="62"/>
      <c r="K2" s="62"/>
      <c r="L2" s="62"/>
      <c r="M2" s="62"/>
      <c r="N2" s="62"/>
      <c r="O2" s="62"/>
      <c r="P2" s="62"/>
      <c r="Q2" s="62"/>
      <c r="R2" s="62"/>
      <c r="S2" s="62"/>
      <c r="T2" s="62"/>
      <c r="U2" s="62"/>
      <c r="V2" s="62"/>
    </row>
    <row r="3" spans="1:23" ht="62.45" customHeight="1" x14ac:dyDescent="0.25">
      <c r="A3" s="249" t="s">
        <v>516</v>
      </c>
      <c r="B3" s="249"/>
      <c r="C3" s="249"/>
      <c r="D3" s="249"/>
      <c r="E3" s="249"/>
      <c r="F3" s="249"/>
      <c r="G3" s="51"/>
      <c r="H3" s="51"/>
      <c r="I3" s="51"/>
      <c r="J3" s="51"/>
      <c r="K3" s="51"/>
      <c r="L3" s="51"/>
      <c r="M3" s="51"/>
      <c r="N3" s="51"/>
      <c r="O3" s="51"/>
      <c r="P3" s="51"/>
      <c r="Q3" s="51"/>
      <c r="R3" s="51"/>
      <c r="S3" s="51"/>
      <c r="T3" s="51"/>
      <c r="U3" s="51"/>
      <c r="V3" s="51"/>
    </row>
    <row r="4" spans="1:23" x14ac:dyDescent="0.25">
      <c r="A4" s="51"/>
      <c r="B4" s="51"/>
      <c r="C4" s="51"/>
      <c r="D4" s="51"/>
      <c r="E4" s="51"/>
      <c r="F4" s="51"/>
      <c r="G4" s="51"/>
      <c r="H4" s="51"/>
      <c r="I4" s="51"/>
      <c r="J4" s="51"/>
      <c r="K4" s="51"/>
      <c r="L4" s="51"/>
      <c r="M4" s="51"/>
      <c r="N4" s="51"/>
      <c r="O4" s="51"/>
      <c r="P4" s="51"/>
      <c r="Q4" s="51"/>
      <c r="R4" s="51"/>
      <c r="S4" s="51"/>
      <c r="T4" s="51"/>
      <c r="U4" s="51"/>
      <c r="V4" s="51"/>
    </row>
    <row r="5" spans="1:23" s="25" customFormat="1" ht="18.75" x14ac:dyDescent="0.3">
      <c r="A5" s="63" t="s">
        <v>238</v>
      </c>
      <c r="B5" s="63"/>
      <c r="C5" s="63"/>
      <c r="D5" s="63"/>
      <c r="E5" s="63"/>
      <c r="F5" s="63"/>
      <c r="G5" s="63"/>
      <c r="H5" s="63"/>
      <c r="I5" s="63"/>
      <c r="J5" s="63"/>
      <c r="K5" s="63"/>
      <c r="L5" s="63"/>
      <c r="M5" s="63"/>
      <c r="N5" s="63"/>
      <c r="O5" s="63"/>
      <c r="P5" s="63"/>
      <c r="Q5" s="63"/>
      <c r="R5" s="63"/>
      <c r="S5" s="63"/>
      <c r="T5" s="63"/>
      <c r="U5" s="63"/>
      <c r="V5" s="63"/>
    </row>
    <row r="6" spans="1:23" s="1" customFormat="1" ht="30" x14ac:dyDescent="0.25">
      <c r="A6" s="52" t="s">
        <v>517</v>
      </c>
      <c r="B6" s="52" t="s">
        <v>451</v>
      </c>
      <c r="C6" s="52" t="s">
        <v>436</v>
      </c>
      <c r="D6" s="52" t="s">
        <v>437</v>
      </c>
      <c r="E6" s="52" t="s">
        <v>438</v>
      </c>
      <c r="F6" s="52" t="s">
        <v>99</v>
      </c>
      <c r="G6" s="52" t="s">
        <v>100</v>
      </c>
      <c r="H6" s="52" t="s">
        <v>101</v>
      </c>
      <c r="I6" s="52" t="s">
        <v>518</v>
      </c>
      <c r="J6" s="52" t="s">
        <v>103</v>
      </c>
      <c r="K6" s="52" t="s">
        <v>104</v>
      </c>
      <c r="L6" s="52" t="s">
        <v>105</v>
      </c>
      <c r="M6" s="52" t="s">
        <v>106</v>
      </c>
      <c r="N6" s="52" t="s">
        <v>107</v>
      </c>
      <c r="O6" s="52" t="s">
        <v>108</v>
      </c>
      <c r="P6" s="52" t="s">
        <v>519</v>
      </c>
      <c r="Q6" s="52" t="s">
        <v>110</v>
      </c>
      <c r="R6" s="52" t="s">
        <v>111</v>
      </c>
      <c r="S6" s="52" t="s">
        <v>112</v>
      </c>
      <c r="T6" s="52" t="s">
        <v>113</v>
      </c>
      <c r="U6" s="52" t="s">
        <v>241</v>
      </c>
      <c r="V6" s="52" t="s">
        <v>520</v>
      </c>
      <c r="W6" s="52" t="s">
        <v>191</v>
      </c>
    </row>
    <row r="7" spans="1:23" s="6" customFormat="1" ht="30" x14ac:dyDescent="0.25">
      <c r="A7" s="19" t="s">
        <v>521</v>
      </c>
      <c r="B7" s="7">
        <v>38179</v>
      </c>
      <c r="C7" s="7">
        <v>34380</v>
      </c>
      <c r="D7" s="7">
        <v>39476</v>
      </c>
      <c r="E7" s="7">
        <v>43317</v>
      </c>
      <c r="F7" s="7">
        <v>47156</v>
      </c>
      <c r="G7" s="7">
        <v>49358</v>
      </c>
      <c r="H7" s="7">
        <v>52300</v>
      </c>
      <c r="I7" s="7">
        <v>52264</v>
      </c>
      <c r="J7" s="7">
        <v>61200</v>
      </c>
      <c r="K7" s="7">
        <v>61642</v>
      </c>
      <c r="L7" s="7">
        <v>66018</v>
      </c>
      <c r="M7" s="7">
        <v>69629</v>
      </c>
      <c r="N7" s="7">
        <v>60079</v>
      </c>
      <c r="O7" s="7">
        <v>61987</v>
      </c>
      <c r="P7" s="7">
        <v>42642</v>
      </c>
      <c r="Q7" s="7">
        <v>46078</v>
      </c>
      <c r="R7" s="7">
        <v>48826</v>
      </c>
      <c r="S7" s="7">
        <v>50214</v>
      </c>
      <c r="T7" s="7">
        <v>53315</v>
      </c>
      <c r="U7" s="15">
        <v>50000</v>
      </c>
      <c r="V7" s="131" t="s">
        <v>210</v>
      </c>
    </row>
    <row r="8" spans="1:23" x14ac:dyDescent="0.25">
      <c r="A8" s="51" t="s">
        <v>522</v>
      </c>
      <c r="B8" s="55" t="s">
        <v>210</v>
      </c>
      <c r="C8" s="55" t="s">
        <v>210</v>
      </c>
      <c r="D8" s="55" t="s">
        <v>210</v>
      </c>
      <c r="E8" s="55" t="s">
        <v>210</v>
      </c>
      <c r="F8" s="55" t="s">
        <v>210</v>
      </c>
      <c r="G8" s="55">
        <v>2078.9234000000001</v>
      </c>
      <c r="H8" s="55">
        <v>2122</v>
      </c>
      <c r="I8" s="55">
        <v>2213</v>
      </c>
      <c r="J8" s="55">
        <v>1535</v>
      </c>
      <c r="K8" s="55">
        <v>1517</v>
      </c>
      <c r="L8" s="55">
        <v>1829</v>
      </c>
      <c r="M8" s="55">
        <v>1673</v>
      </c>
      <c r="N8" s="55">
        <v>2036</v>
      </c>
      <c r="O8" s="55">
        <v>2976</v>
      </c>
      <c r="P8" s="55" t="s">
        <v>210</v>
      </c>
      <c r="Q8" s="55" t="s">
        <v>210</v>
      </c>
      <c r="R8" s="55" t="s">
        <v>210</v>
      </c>
      <c r="S8" s="55" t="s">
        <v>210</v>
      </c>
      <c r="T8" s="55" t="s">
        <v>210</v>
      </c>
      <c r="U8" s="74"/>
      <c r="V8" s="51"/>
      <c r="W8" s="51"/>
    </row>
    <row r="9" spans="1:23" x14ac:dyDescent="0.25">
      <c r="A9" s="51" t="s">
        <v>220</v>
      </c>
      <c r="B9" s="55" t="s">
        <v>210</v>
      </c>
      <c r="C9" s="55" t="s">
        <v>210</v>
      </c>
      <c r="D9" s="55" t="s">
        <v>210</v>
      </c>
      <c r="E9" s="55" t="s">
        <v>210</v>
      </c>
      <c r="F9" s="55" t="s">
        <v>210</v>
      </c>
      <c r="G9" s="55">
        <v>4709.5820000000003</v>
      </c>
      <c r="H9" s="55">
        <v>5735</v>
      </c>
      <c r="I9" s="55">
        <v>4491</v>
      </c>
      <c r="J9" s="55">
        <v>6020</v>
      </c>
      <c r="K9" s="55">
        <v>5090</v>
      </c>
      <c r="L9" s="55">
        <v>4020</v>
      </c>
      <c r="M9" s="55">
        <v>4533</v>
      </c>
      <c r="N9" s="55">
        <v>4352</v>
      </c>
      <c r="O9" s="55">
        <v>4239</v>
      </c>
      <c r="P9" s="55" t="s">
        <v>210</v>
      </c>
      <c r="Q9" s="55" t="s">
        <v>210</v>
      </c>
      <c r="R9" s="55" t="s">
        <v>210</v>
      </c>
      <c r="S9" s="55" t="s">
        <v>210</v>
      </c>
      <c r="T9" s="55" t="s">
        <v>210</v>
      </c>
      <c r="U9" s="74"/>
      <c r="V9" s="51"/>
      <c r="W9" s="51"/>
    </row>
    <row r="10" spans="1:23" x14ac:dyDescent="0.25">
      <c r="A10" s="51" t="s">
        <v>212</v>
      </c>
      <c r="B10" s="55" t="s">
        <v>210</v>
      </c>
      <c r="C10" s="55" t="s">
        <v>210</v>
      </c>
      <c r="D10" s="55" t="s">
        <v>210</v>
      </c>
      <c r="E10" s="55" t="s">
        <v>210</v>
      </c>
      <c r="F10" s="55" t="s">
        <v>210</v>
      </c>
      <c r="G10" s="55">
        <v>4943.0177999999996</v>
      </c>
      <c r="H10" s="55">
        <v>5334</v>
      </c>
      <c r="I10" s="55">
        <v>5018</v>
      </c>
      <c r="J10" s="55">
        <v>4763</v>
      </c>
      <c r="K10" s="55">
        <v>4855</v>
      </c>
      <c r="L10" s="55">
        <v>7021</v>
      </c>
      <c r="M10" s="55">
        <v>7334</v>
      </c>
      <c r="N10" s="55">
        <v>5374</v>
      </c>
      <c r="O10" s="55">
        <v>6494</v>
      </c>
      <c r="P10" s="55" t="s">
        <v>210</v>
      </c>
      <c r="Q10" s="55" t="s">
        <v>210</v>
      </c>
      <c r="R10" s="55" t="s">
        <v>210</v>
      </c>
      <c r="S10" s="55" t="s">
        <v>210</v>
      </c>
      <c r="T10" s="55" t="s">
        <v>210</v>
      </c>
      <c r="U10" s="74"/>
      <c r="V10" s="51"/>
      <c r="W10" s="51"/>
    </row>
    <row r="11" spans="1:23" x14ac:dyDescent="0.25">
      <c r="A11" s="51" t="s">
        <v>249</v>
      </c>
      <c r="B11" s="55" t="s">
        <v>210</v>
      </c>
      <c r="C11" s="55" t="s">
        <v>210</v>
      </c>
      <c r="D11" s="55" t="s">
        <v>210</v>
      </c>
      <c r="E11" s="55" t="s">
        <v>210</v>
      </c>
      <c r="F11" s="55" t="s">
        <v>210</v>
      </c>
      <c r="G11" s="55">
        <v>7783.1842999999999</v>
      </c>
      <c r="H11" s="55">
        <v>10759</v>
      </c>
      <c r="I11" s="55">
        <v>11986</v>
      </c>
      <c r="J11" s="55">
        <v>13930</v>
      </c>
      <c r="K11" s="55">
        <v>14750</v>
      </c>
      <c r="L11" s="55">
        <v>15277</v>
      </c>
      <c r="M11" s="55">
        <v>16371</v>
      </c>
      <c r="N11" s="55">
        <v>16082</v>
      </c>
      <c r="O11" s="55">
        <v>16388</v>
      </c>
      <c r="P11" s="55" t="s">
        <v>210</v>
      </c>
      <c r="Q11" s="55" t="s">
        <v>210</v>
      </c>
      <c r="R11" s="55" t="s">
        <v>210</v>
      </c>
      <c r="S11" s="55" t="s">
        <v>210</v>
      </c>
      <c r="T11" s="55" t="s">
        <v>210</v>
      </c>
      <c r="U11" s="74"/>
      <c r="V11" s="51"/>
      <c r="W11" s="51"/>
    </row>
    <row r="12" spans="1:23" x14ac:dyDescent="0.25">
      <c r="A12" s="51" t="s">
        <v>226</v>
      </c>
      <c r="B12" s="55" t="s">
        <v>210</v>
      </c>
      <c r="C12" s="55" t="s">
        <v>210</v>
      </c>
      <c r="D12" s="55" t="s">
        <v>210</v>
      </c>
      <c r="E12" s="55" t="s">
        <v>210</v>
      </c>
      <c r="F12" s="55" t="s">
        <v>210</v>
      </c>
      <c r="G12" s="55">
        <v>10286.9858</v>
      </c>
      <c r="H12" s="55">
        <v>10717</v>
      </c>
      <c r="I12" s="55">
        <v>11847</v>
      </c>
      <c r="J12" s="55">
        <v>12651</v>
      </c>
      <c r="K12" s="55">
        <v>14309</v>
      </c>
      <c r="L12" s="55">
        <v>16402</v>
      </c>
      <c r="M12" s="55">
        <v>15381</v>
      </c>
      <c r="N12" s="55">
        <v>14182</v>
      </c>
      <c r="O12" s="55">
        <v>13380</v>
      </c>
      <c r="P12" s="55" t="s">
        <v>210</v>
      </c>
      <c r="Q12" s="55" t="s">
        <v>210</v>
      </c>
      <c r="R12" s="55" t="s">
        <v>210</v>
      </c>
      <c r="S12" s="55" t="s">
        <v>210</v>
      </c>
      <c r="T12" s="55" t="s">
        <v>210</v>
      </c>
      <c r="U12" s="74"/>
      <c r="V12" s="51"/>
      <c r="W12" s="51"/>
    </row>
    <row r="13" spans="1:23" ht="17.25" x14ac:dyDescent="0.25">
      <c r="A13" s="51" t="s">
        <v>523</v>
      </c>
      <c r="B13" s="55" t="s">
        <v>210</v>
      </c>
      <c r="C13" s="55" t="s">
        <v>210</v>
      </c>
      <c r="D13" s="55" t="s">
        <v>210</v>
      </c>
      <c r="E13" s="55" t="s">
        <v>210</v>
      </c>
      <c r="F13" s="55" t="s">
        <v>210</v>
      </c>
      <c r="G13" s="55">
        <v>3315.6891999999998</v>
      </c>
      <c r="H13" s="55">
        <v>7495</v>
      </c>
      <c r="I13" s="55">
        <v>9653</v>
      </c>
      <c r="J13" s="55">
        <v>9951</v>
      </c>
      <c r="K13" s="55">
        <v>8903</v>
      </c>
      <c r="L13" s="55">
        <v>9023</v>
      </c>
      <c r="M13" s="55">
        <v>8683</v>
      </c>
      <c r="N13" s="55">
        <v>6961</v>
      </c>
      <c r="O13" s="55">
        <v>8466</v>
      </c>
      <c r="P13" s="55" t="s">
        <v>210</v>
      </c>
      <c r="Q13" s="55" t="s">
        <v>210</v>
      </c>
      <c r="R13" s="55" t="s">
        <v>210</v>
      </c>
      <c r="S13" s="55" t="s">
        <v>210</v>
      </c>
      <c r="T13" s="55" t="s">
        <v>210</v>
      </c>
      <c r="U13" s="74"/>
      <c r="V13" s="51"/>
      <c r="W13" s="51"/>
    </row>
    <row r="14" spans="1:23" x14ac:dyDescent="0.25">
      <c r="A14" s="51" t="s">
        <v>244</v>
      </c>
      <c r="B14" s="55" t="s">
        <v>210</v>
      </c>
      <c r="C14" s="55" t="s">
        <v>210</v>
      </c>
      <c r="D14" s="55" t="s">
        <v>210</v>
      </c>
      <c r="E14" s="55" t="s">
        <v>210</v>
      </c>
      <c r="F14" s="55" t="s">
        <v>210</v>
      </c>
      <c r="G14" s="55">
        <v>3868.4247999999998</v>
      </c>
      <c r="H14" s="55">
        <v>4148</v>
      </c>
      <c r="I14" s="55">
        <v>4055</v>
      </c>
      <c r="J14" s="55">
        <v>3659</v>
      </c>
      <c r="K14" s="55">
        <v>3051</v>
      </c>
      <c r="L14" s="55">
        <v>3463</v>
      </c>
      <c r="M14" s="55">
        <v>3915</v>
      </c>
      <c r="N14" s="55">
        <v>3507</v>
      </c>
      <c r="O14" s="55">
        <v>3559</v>
      </c>
      <c r="P14" s="55" t="s">
        <v>210</v>
      </c>
      <c r="Q14" s="55" t="s">
        <v>210</v>
      </c>
      <c r="R14" s="55" t="s">
        <v>210</v>
      </c>
      <c r="S14" s="55" t="s">
        <v>210</v>
      </c>
      <c r="T14" s="55" t="s">
        <v>210</v>
      </c>
      <c r="U14" s="74"/>
      <c r="V14" s="51"/>
      <c r="W14" s="51"/>
    </row>
    <row r="15" spans="1:23" x14ac:dyDescent="0.25">
      <c r="A15" s="51" t="s">
        <v>524</v>
      </c>
      <c r="B15" s="55" t="s">
        <v>210</v>
      </c>
      <c r="C15" s="55" t="s">
        <v>210</v>
      </c>
      <c r="D15" s="55" t="s">
        <v>210</v>
      </c>
      <c r="E15" s="55" t="s">
        <v>210</v>
      </c>
      <c r="F15" s="55" t="s">
        <v>210</v>
      </c>
      <c r="G15" s="55">
        <v>8811.4425999999985</v>
      </c>
      <c r="H15" s="55">
        <v>9482</v>
      </c>
      <c r="I15" s="55">
        <v>9073</v>
      </c>
      <c r="J15" s="55">
        <v>8422</v>
      </c>
      <c r="K15" s="55">
        <v>7906</v>
      </c>
      <c r="L15" s="55">
        <v>10484</v>
      </c>
      <c r="M15" s="55">
        <v>11249</v>
      </c>
      <c r="N15" s="55">
        <v>8881</v>
      </c>
      <c r="O15" s="55">
        <v>10053</v>
      </c>
      <c r="P15" s="55" t="s">
        <v>210</v>
      </c>
      <c r="Q15" s="55" t="s">
        <v>210</v>
      </c>
      <c r="R15" s="55" t="s">
        <v>210</v>
      </c>
      <c r="S15" s="55" t="s">
        <v>210</v>
      </c>
      <c r="T15" s="55" t="s">
        <v>210</v>
      </c>
      <c r="U15" s="74"/>
      <c r="V15" s="51"/>
      <c r="W15" s="51"/>
    </row>
    <row r="16" spans="1:23" s="26" customFormat="1" ht="12" x14ac:dyDescent="0.25">
      <c r="A16" s="26" t="s">
        <v>525</v>
      </c>
    </row>
    <row r="17" spans="1:23" s="26" customFormat="1" ht="12" x14ac:dyDescent="0.25">
      <c r="A17" s="26" t="s">
        <v>526</v>
      </c>
    </row>
    <row r="18" spans="1:23" s="26" customFormat="1" ht="12" x14ac:dyDescent="0.25">
      <c r="A18" s="26" t="s">
        <v>527</v>
      </c>
    </row>
    <row r="19" spans="1:23" s="26" customFormat="1" ht="12" x14ac:dyDescent="0.25">
      <c r="A19" s="26" t="s">
        <v>528</v>
      </c>
    </row>
    <row r="20" spans="1:23" s="26" customFormat="1" ht="12" x14ac:dyDescent="0.25">
      <c r="A20" s="26" t="s">
        <v>529</v>
      </c>
    </row>
    <row r="21" spans="1:23" x14ac:dyDescent="0.25">
      <c r="A21" s="51"/>
      <c r="B21" s="51"/>
      <c r="C21" s="51"/>
      <c r="D21" s="51"/>
      <c r="E21" s="51"/>
      <c r="F21" s="51"/>
      <c r="G21" s="51"/>
      <c r="H21" s="51"/>
      <c r="I21" s="51"/>
      <c r="J21" s="51"/>
      <c r="K21" s="51"/>
      <c r="L21" s="51"/>
      <c r="M21" s="51"/>
      <c r="N21" s="51"/>
      <c r="O21" s="51"/>
      <c r="P21" s="51"/>
      <c r="Q21" s="51"/>
      <c r="R21" s="51"/>
      <c r="S21" s="51"/>
      <c r="T21" s="51"/>
      <c r="U21" s="51"/>
      <c r="V21" s="51"/>
    </row>
    <row r="22" spans="1:23" s="25" customFormat="1" ht="18.75" x14ac:dyDescent="0.3">
      <c r="A22" s="63" t="s">
        <v>232</v>
      </c>
      <c r="B22" s="63"/>
      <c r="C22" s="63"/>
      <c r="D22" s="63"/>
      <c r="E22" s="63"/>
      <c r="F22" s="63"/>
      <c r="G22" s="63"/>
      <c r="H22" s="63"/>
      <c r="I22" s="63"/>
      <c r="J22" s="63"/>
      <c r="K22" s="63"/>
      <c r="L22" s="63"/>
      <c r="M22" s="63"/>
      <c r="N22" s="63"/>
      <c r="O22" s="63"/>
      <c r="P22" s="63"/>
      <c r="Q22" s="63"/>
      <c r="R22" s="63"/>
      <c r="S22" s="63"/>
      <c r="T22" s="63"/>
      <c r="U22" s="63"/>
      <c r="V22" s="63"/>
    </row>
    <row r="23" spans="1:23" s="1" customFormat="1" ht="45" x14ac:dyDescent="0.25">
      <c r="A23" s="52" t="s">
        <v>530</v>
      </c>
      <c r="B23" s="52" t="s">
        <v>531</v>
      </c>
      <c r="C23" s="52" t="s">
        <v>113</v>
      </c>
      <c r="D23" s="52" t="s">
        <v>234</v>
      </c>
      <c r="E23" s="52" t="s">
        <v>532</v>
      </c>
      <c r="F23" s="52" t="s">
        <v>533</v>
      </c>
      <c r="G23" s="1" t="s">
        <v>191</v>
      </c>
      <c r="H23" s="51"/>
      <c r="I23" s="52"/>
      <c r="J23" s="52"/>
      <c r="K23" s="52"/>
      <c r="L23" s="52"/>
      <c r="M23" s="52"/>
      <c r="N23" s="52"/>
      <c r="O23" s="52"/>
      <c r="P23" s="52"/>
      <c r="Q23" s="52"/>
      <c r="R23" s="52"/>
      <c r="S23" s="52"/>
      <c r="T23" s="52"/>
      <c r="U23" s="52"/>
      <c r="V23" s="52"/>
      <c r="W23" s="52"/>
    </row>
    <row r="24" spans="1:23" x14ac:dyDescent="0.25">
      <c r="A24" s="51" t="s">
        <v>534</v>
      </c>
      <c r="B24" s="55">
        <v>13</v>
      </c>
      <c r="C24" s="55">
        <v>20</v>
      </c>
      <c r="D24" s="74">
        <v>54</v>
      </c>
      <c r="E24" s="164">
        <f>English_Heritage_volunteers[[#This Row],[2020/21]]-English_Heritage_volunteers[[#This Row],[2019/20]]</f>
        <v>34</v>
      </c>
      <c r="F24" s="160">
        <f>English_Heritage_volunteers[[#This Row],[Change 2019/20 to 2020/21]]/English_Heritage_volunteers[[#This Row],[2019/20]]</f>
        <v>1.7</v>
      </c>
      <c r="H24" s="51"/>
      <c r="I24" s="51"/>
      <c r="J24" s="51"/>
      <c r="K24" s="51"/>
      <c r="L24" s="51"/>
      <c r="M24" s="51"/>
      <c r="N24" s="51"/>
      <c r="O24" s="51"/>
      <c r="P24" s="51"/>
      <c r="Q24" s="51"/>
      <c r="R24" s="51"/>
      <c r="S24" s="51"/>
      <c r="T24" s="51"/>
      <c r="U24" s="51"/>
      <c r="V24" s="51"/>
      <c r="W24" s="51"/>
    </row>
    <row r="25" spans="1:23" x14ac:dyDescent="0.25">
      <c r="A25" s="51" t="s">
        <v>535</v>
      </c>
      <c r="B25" s="55">
        <v>608</v>
      </c>
      <c r="C25" s="55">
        <v>727</v>
      </c>
      <c r="D25" s="74">
        <v>750</v>
      </c>
      <c r="E25" s="164">
        <f>English_Heritage_volunteers[[#This Row],[2020/21]]-English_Heritage_volunteers[[#This Row],[2019/20]]</f>
        <v>23</v>
      </c>
      <c r="F25" s="160">
        <f>English_Heritage_volunteers[[#This Row],[Change 2019/20 to 2020/21]]/English_Heritage_volunteers[[#This Row],[2019/20]]</f>
        <v>3.1636863823933978E-2</v>
      </c>
      <c r="H25" s="51"/>
      <c r="I25" s="51"/>
      <c r="J25" s="51"/>
      <c r="K25" s="51"/>
      <c r="L25" s="51"/>
      <c r="M25" s="51"/>
      <c r="N25" s="51"/>
      <c r="O25" s="51"/>
      <c r="P25" s="51"/>
      <c r="Q25" s="51"/>
      <c r="R25" s="51"/>
      <c r="S25" s="51"/>
      <c r="T25" s="51"/>
      <c r="U25" s="51"/>
      <c r="V25" s="51"/>
      <c r="W25" s="51"/>
    </row>
    <row r="26" spans="1:23" x14ac:dyDescent="0.25">
      <c r="A26" s="51" t="s">
        <v>536</v>
      </c>
      <c r="B26" s="55">
        <v>2339</v>
      </c>
      <c r="C26" s="55">
        <v>2540</v>
      </c>
      <c r="D26" s="74">
        <v>2394</v>
      </c>
      <c r="E26" s="164">
        <f>English_Heritage_volunteers[[#This Row],[2020/21]]-English_Heritage_volunteers[[#This Row],[2019/20]]</f>
        <v>-146</v>
      </c>
      <c r="F26" s="160">
        <f>English_Heritage_volunteers[[#This Row],[Change 2019/20 to 2020/21]]/English_Heritage_volunteers[[#This Row],[2019/20]]</f>
        <v>-5.748031496062992E-2</v>
      </c>
      <c r="H26" s="51"/>
      <c r="I26" s="51"/>
      <c r="J26" s="51"/>
      <c r="K26" s="51"/>
      <c r="L26" s="51"/>
      <c r="M26" s="51"/>
      <c r="N26" s="51"/>
      <c r="O26" s="51"/>
      <c r="P26" s="51"/>
      <c r="Q26" s="51"/>
      <c r="R26" s="51"/>
      <c r="S26" s="51"/>
      <c r="T26" s="51"/>
      <c r="U26" s="51"/>
      <c r="V26" s="51"/>
      <c r="W26" s="51"/>
    </row>
    <row r="27" spans="1:23" x14ac:dyDescent="0.25">
      <c r="A27" s="51" t="s">
        <v>537</v>
      </c>
      <c r="B27" s="55">
        <v>223</v>
      </c>
      <c r="C27" s="55">
        <v>214</v>
      </c>
      <c r="D27" s="74">
        <v>212</v>
      </c>
      <c r="E27" s="164">
        <f>English_Heritage_volunteers[[#This Row],[2020/21]]-English_Heritage_volunteers[[#This Row],[2019/20]]</f>
        <v>-2</v>
      </c>
      <c r="F27" s="160">
        <f>English_Heritage_volunteers[[#This Row],[Change 2019/20 to 2020/21]]/English_Heritage_volunteers[[#This Row],[2019/20]]</f>
        <v>-9.3457943925233638E-3</v>
      </c>
      <c r="H27" s="51"/>
      <c r="I27" s="51"/>
      <c r="J27" s="51"/>
      <c r="K27" s="51"/>
      <c r="L27" s="51"/>
      <c r="M27" s="51"/>
      <c r="N27" s="51"/>
      <c r="O27" s="51"/>
      <c r="P27" s="51"/>
      <c r="Q27" s="51"/>
      <c r="R27" s="51"/>
      <c r="S27" s="51"/>
      <c r="T27" s="51"/>
      <c r="U27" s="51"/>
      <c r="V27" s="51"/>
      <c r="W27" s="51"/>
    </row>
    <row r="28" spans="1:23" x14ac:dyDescent="0.25">
      <c r="A28" s="51" t="s">
        <v>538</v>
      </c>
      <c r="B28" s="55">
        <v>357</v>
      </c>
      <c r="C28" s="55">
        <v>599</v>
      </c>
      <c r="D28" s="74">
        <v>722</v>
      </c>
      <c r="E28" s="164">
        <f>English_Heritage_volunteers[[#This Row],[2020/21]]-English_Heritage_volunteers[[#This Row],[2019/20]]</f>
        <v>123</v>
      </c>
      <c r="F28" s="160">
        <f>English_Heritage_volunteers[[#This Row],[Change 2019/20 to 2020/21]]/English_Heritage_volunteers[[#This Row],[2019/20]]</f>
        <v>0.20534223706176963</v>
      </c>
      <c r="H28" s="51"/>
      <c r="I28" s="51"/>
      <c r="J28" s="51"/>
      <c r="K28" s="51"/>
      <c r="L28" s="51"/>
      <c r="M28" s="51"/>
      <c r="N28" s="51"/>
      <c r="O28" s="51"/>
      <c r="P28" s="51"/>
      <c r="Q28" s="51"/>
      <c r="R28" s="51"/>
      <c r="S28" s="51"/>
      <c r="T28" s="51"/>
      <c r="U28" s="51"/>
      <c r="V28" s="51"/>
      <c r="W28" s="51"/>
    </row>
    <row r="29" spans="1:23" x14ac:dyDescent="0.25">
      <c r="A29" s="51" t="s">
        <v>539</v>
      </c>
      <c r="B29" s="55">
        <v>22</v>
      </c>
      <c r="C29" s="55">
        <v>0</v>
      </c>
      <c r="D29" s="74">
        <v>0</v>
      </c>
      <c r="E29" s="164">
        <f>English_Heritage_volunteers[[#This Row],[2020/21]]-English_Heritage_volunteers[[#This Row],[2019/20]]</f>
        <v>0</v>
      </c>
      <c r="F29" s="160" t="s">
        <v>210</v>
      </c>
      <c r="H29" s="51"/>
      <c r="I29" s="51"/>
      <c r="J29" s="51"/>
      <c r="K29" s="51"/>
      <c r="L29" s="51"/>
      <c r="M29" s="51"/>
      <c r="N29" s="51"/>
      <c r="O29" s="51"/>
      <c r="P29" s="51"/>
      <c r="Q29" s="51"/>
      <c r="R29" s="51"/>
      <c r="S29" s="51"/>
      <c r="T29" s="51"/>
      <c r="U29" s="51"/>
      <c r="V29" s="51"/>
      <c r="W29" s="51"/>
    </row>
    <row r="30" spans="1:23" s="6" customFormat="1" x14ac:dyDescent="0.25">
      <c r="A30" s="6" t="s">
        <v>540</v>
      </c>
      <c r="B30" s="7">
        <v>3562</v>
      </c>
      <c r="C30" s="7">
        <v>4100</v>
      </c>
      <c r="D30" s="15">
        <v>4132</v>
      </c>
      <c r="E30" s="166">
        <f>English_Heritage_volunteers[[#This Row],[2020/21]]-English_Heritage_volunteers[[#This Row],[2019/20]]</f>
        <v>32</v>
      </c>
      <c r="F30" s="158">
        <f>English_Heritage_volunteers[[#This Row],[Change 2019/20 to 2020/21]]/English_Heritage_volunteers[[#This Row],[2019/20]]</f>
        <v>7.8048780487804878E-3</v>
      </c>
    </row>
    <row r="31" spans="1:23" s="26" customFormat="1" ht="12" x14ac:dyDescent="0.25">
      <c r="A31" s="26" t="s">
        <v>541</v>
      </c>
    </row>
    <row r="32" spans="1:23" x14ac:dyDescent="0.25">
      <c r="A32" s="51"/>
      <c r="B32" s="51"/>
      <c r="C32" s="51"/>
      <c r="D32" s="51"/>
      <c r="E32" s="51"/>
      <c r="F32" s="51"/>
      <c r="G32" s="51"/>
      <c r="H32" s="51"/>
      <c r="I32" s="51"/>
      <c r="J32" s="51"/>
      <c r="K32" s="51"/>
      <c r="L32" s="51"/>
      <c r="M32" s="51"/>
      <c r="N32" s="51"/>
      <c r="O32" s="51"/>
      <c r="P32" s="51"/>
      <c r="Q32" s="51"/>
      <c r="R32" s="51"/>
      <c r="S32" s="51"/>
      <c r="T32" s="51"/>
      <c r="U32" s="51"/>
      <c r="V32" s="51"/>
    </row>
    <row r="33" spans="1:23" s="1" customFormat="1" x14ac:dyDescent="0.25">
      <c r="A33" s="52" t="s">
        <v>542</v>
      </c>
      <c r="B33" s="52" t="s">
        <v>104</v>
      </c>
      <c r="C33" s="52" t="s">
        <v>105</v>
      </c>
      <c r="D33" s="52" t="s">
        <v>106</v>
      </c>
      <c r="E33" s="52" t="s">
        <v>107</v>
      </c>
      <c r="F33" s="52" t="s">
        <v>108</v>
      </c>
      <c r="G33" s="52" t="s">
        <v>109</v>
      </c>
      <c r="H33" s="52" t="s">
        <v>110</v>
      </c>
      <c r="I33" s="52" t="s">
        <v>111</v>
      </c>
      <c r="J33" s="52"/>
      <c r="K33" s="51"/>
      <c r="L33" s="52"/>
      <c r="M33" s="52"/>
      <c r="N33" s="52"/>
      <c r="O33" s="52"/>
      <c r="P33" s="52"/>
      <c r="Q33" s="52"/>
      <c r="R33" s="52"/>
      <c r="S33" s="52"/>
      <c r="T33" s="52"/>
      <c r="U33" s="52"/>
    </row>
    <row r="34" spans="1:23" x14ac:dyDescent="0.25">
      <c r="A34" s="51" t="s">
        <v>543</v>
      </c>
      <c r="B34" s="55" t="s">
        <v>210</v>
      </c>
      <c r="C34" s="55" t="s">
        <v>210</v>
      </c>
      <c r="D34" s="55" t="s">
        <v>210</v>
      </c>
      <c r="E34" s="55">
        <v>336</v>
      </c>
      <c r="F34" s="55">
        <v>445</v>
      </c>
      <c r="G34" s="55">
        <v>492</v>
      </c>
      <c r="H34" s="55">
        <v>607</v>
      </c>
      <c r="I34" s="55">
        <v>646</v>
      </c>
      <c r="J34" s="51"/>
      <c r="K34" s="51"/>
      <c r="L34" s="51"/>
      <c r="M34" s="51"/>
      <c r="N34" s="51"/>
      <c r="O34" s="51"/>
      <c r="P34" s="51"/>
      <c r="Q34" s="51"/>
      <c r="R34" s="51"/>
      <c r="S34" s="51"/>
      <c r="T34" s="51"/>
      <c r="U34" s="51"/>
    </row>
    <row r="35" spans="1:23" x14ac:dyDescent="0.25">
      <c r="A35" s="51" t="s">
        <v>222</v>
      </c>
      <c r="B35" s="55" t="s">
        <v>210</v>
      </c>
      <c r="C35" s="55" t="s">
        <v>210</v>
      </c>
      <c r="D35" s="55" t="s">
        <v>210</v>
      </c>
      <c r="E35" s="55">
        <v>436</v>
      </c>
      <c r="F35" s="55">
        <v>659</v>
      </c>
      <c r="G35" s="55">
        <v>873</v>
      </c>
      <c r="H35" s="55">
        <v>1061</v>
      </c>
      <c r="I35" s="55">
        <v>1251</v>
      </c>
      <c r="J35" s="51"/>
      <c r="K35" s="51"/>
      <c r="L35" s="51"/>
      <c r="M35" s="51"/>
      <c r="N35" s="51"/>
      <c r="O35" s="51"/>
      <c r="P35" s="51"/>
      <c r="Q35" s="51"/>
      <c r="R35" s="51"/>
      <c r="S35" s="51"/>
      <c r="T35" s="51"/>
      <c r="U35" s="51"/>
    </row>
    <row r="36" spans="1:23" x14ac:dyDescent="0.25">
      <c r="A36" s="51" t="s">
        <v>535</v>
      </c>
      <c r="B36" s="55" t="s">
        <v>210</v>
      </c>
      <c r="C36" s="55" t="s">
        <v>210</v>
      </c>
      <c r="D36" s="55" t="s">
        <v>210</v>
      </c>
      <c r="E36" s="55">
        <v>288</v>
      </c>
      <c r="F36" s="55">
        <v>277</v>
      </c>
      <c r="G36" s="55">
        <v>286</v>
      </c>
      <c r="H36" s="55">
        <v>313</v>
      </c>
      <c r="I36" s="55">
        <v>396</v>
      </c>
      <c r="J36" s="51"/>
      <c r="K36" s="51"/>
      <c r="L36" s="51"/>
      <c r="M36" s="51"/>
      <c r="N36" s="51"/>
      <c r="O36" s="51"/>
      <c r="P36" s="51"/>
      <c r="Q36" s="51"/>
      <c r="R36" s="51"/>
      <c r="S36" s="51"/>
      <c r="T36" s="51"/>
      <c r="U36" s="51"/>
    </row>
    <row r="37" spans="1:23" x14ac:dyDescent="0.25">
      <c r="A37" s="51" t="s">
        <v>224</v>
      </c>
      <c r="B37" s="55" t="s">
        <v>210</v>
      </c>
      <c r="C37" s="55" t="s">
        <v>210</v>
      </c>
      <c r="D37" s="55" t="s">
        <v>210</v>
      </c>
      <c r="E37" s="55">
        <v>107</v>
      </c>
      <c r="F37" s="55">
        <v>153</v>
      </c>
      <c r="G37" s="55">
        <v>246</v>
      </c>
      <c r="H37" s="55">
        <v>325</v>
      </c>
      <c r="I37" s="55">
        <v>389</v>
      </c>
      <c r="J37" s="51"/>
      <c r="K37" s="51"/>
      <c r="L37" s="51"/>
      <c r="M37" s="51"/>
      <c r="N37" s="51"/>
      <c r="O37" s="51"/>
      <c r="P37" s="51"/>
      <c r="Q37" s="51"/>
      <c r="R37" s="51"/>
      <c r="S37" s="51"/>
      <c r="T37" s="51"/>
      <c r="U37" s="51"/>
    </row>
    <row r="38" spans="1:23" x14ac:dyDescent="0.25">
      <c r="A38" s="51" t="s">
        <v>538</v>
      </c>
      <c r="B38" s="55" t="s">
        <v>210</v>
      </c>
      <c r="C38" s="55" t="s">
        <v>210</v>
      </c>
      <c r="D38" s="55" t="s">
        <v>210</v>
      </c>
      <c r="E38" s="55">
        <v>235</v>
      </c>
      <c r="F38" s="55">
        <v>265</v>
      </c>
      <c r="G38" s="55">
        <v>269</v>
      </c>
      <c r="H38" s="55">
        <v>342</v>
      </c>
      <c r="I38" s="55">
        <v>398</v>
      </c>
      <c r="J38" s="51"/>
      <c r="K38" s="51"/>
      <c r="L38" s="51"/>
      <c r="M38" s="51"/>
      <c r="N38" s="51"/>
      <c r="O38" s="51"/>
      <c r="P38" s="51"/>
      <c r="Q38" s="51"/>
      <c r="R38" s="51"/>
      <c r="S38" s="51"/>
      <c r="T38" s="51"/>
      <c r="U38" s="51"/>
    </row>
    <row r="39" spans="1:23" ht="17.25" x14ac:dyDescent="0.25">
      <c r="A39" s="51" t="s">
        <v>544</v>
      </c>
      <c r="B39" s="55" t="s">
        <v>210</v>
      </c>
      <c r="C39" s="55" t="s">
        <v>210</v>
      </c>
      <c r="D39" s="55" t="s">
        <v>210</v>
      </c>
      <c r="E39" s="55">
        <v>29</v>
      </c>
      <c r="F39" s="55">
        <v>73</v>
      </c>
      <c r="G39" s="55">
        <v>18</v>
      </c>
      <c r="H39" s="55">
        <v>42</v>
      </c>
      <c r="I39" s="55">
        <v>23</v>
      </c>
      <c r="J39" s="51"/>
      <c r="K39" s="51"/>
      <c r="L39" s="51"/>
      <c r="M39" s="51"/>
      <c r="N39" s="51"/>
      <c r="O39" s="51"/>
      <c r="P39" s="51"/>
      <c r="Q39" s="51"/>
      <c r="R39" s="51"/>
      <c r="S39" s="51"/>
      <c r="T39" s="51"/>
      <c r="U39" s="51"/>
    </row>
    <row r="40" spans="1:23" x14ac:dyDescent="0.25">
      <c r="A40" s="51" t="s">
        <v>545</v>
      </c>
      <c r="B40" s="55" t="s">
        <v>210</v>
      </c>
      <c r="C40" s="55" t="s">
        <v>210</v>
      </c>
      <c r="D40" s="55" t="s">
        <v>210</v>
      </c>
      <c r="E40" s="55">
        <v>42</v>
      </c>
      <c r="F40" s="55">
        <v>56</v>
      </c>
      <c r="G40" s="55">
        <v>8</v>
      </c>
      <c r="H40" s="55">
        <v>34</v>
      </c>
      <c r="I40" s="55">
        <v>45</v>
      </c>
      <c r="J40" s="51"/>
      <c r="K40" s="51"/>
      <c r="L40" s="51"/>
      <c r="M40" s="51"/>
      <c r="N40" s="51"/>
      <c r="O40" s="51"/>
      <c r="P40" s="51"/>
      <c r="Q40" s="51"/>
      <c r="R40" s="51"/>
      <c r="S40" s="51"/>
      <c r="T40" s="51"/>
      <c r="U40" s="51"/>
    </row>
    <row r="41" spans="1:23" s="6" customFormat="1" x14ac:dyDescent="0.25">
      <c r="A41" s="6" t="s">
        <v>546</v>
      </c>
      <c r="B41" s="7">
        <v>650</v>
      </c>
      <c r="C41" s="7">
        <v>830</v>
      </c>
      <c r="D41" s="7">
        <v>970</v>
      </c>
      <c r="E41" s="7">
        <v>1473</v>
      </c>
      <c r="F41" s="7">
        <v>1872</v>
      </c>
      <c r="G41" s="7">
        <v>2184</v>
      </c>
      <c r="H41" s="7">
        <v>2724</v>
      </c>
      <c r="I41" s="7">
        <f>SUM(I34:I40)</f>
        <v>3148</v>
      </c>
    </row>
    <row r="42" spans="1:23" s="26" customFormat="1" ht="12" x14ac:dyDescent="0.25">
      <c r="A42" s="26" t="s">
        <v>547</v>
      </c>
    </row>
    <row r="43" spans="1:23" s="26" customFormat="1" ht="12" x14ac:dyDescent="0.25">
      <c r="A43" s="26" t="s">
        <v>548</v>
      </c>
    </row>
    <row r="44" spans="1:23" x14ac:dyDescent="0.25">
      <c r="A44" s="51"/>
      <c r="B44" s="51"/>
      <c r="C44" s="51"/>
      <c r="D44" s="51"/>
      <c r="E44" s="51"/>
      <c r="F44" s="51"/>
      <c r="G44" s="51"/>
      <c r="H44" s="51"/>
      <c r="I44" s="51"/>
      <c r="J44" s="51"/>
      <c r="K44" s="51"/>
      <c r="L44" s="51"/>
      <c r="M44" s="51"/>
      <c r="N44" s="51"/>
      <c r="O44" s="51"/>
      <c r="P44" s="51"/>
      <c r="Q44" s="51"/>
      <c r="R44" s="51"/>
      <c r="S44" s="51"/>
      <c r="T44" s="51"/>
      <c r="U44" s="51"/>
      <c r="V44" s="51"/>
    </row>
    <row r="45" spans="1:23" s="25" customFormat="1" ht="18.75" x14ac:dyDescent="0.3">
      <c r="A45" s="63" t="s">
        <v>29</v>
      </c>
      <c r="B45" s="63"/>
      <c r="C45" s="63"/>
      <c r="D45" s="63"/>
      <c r="E45" s="63"/>
      <c r="F45" s="63"/>
      <c r="G45" s="63"/>
      <c r="H45" s="63"/>
      <c r="I45" s="63"/>
      <c r="J45" s="63"/>
      <c r="K45" s="63"/>
      <c r="L45" s="63"/>
      <c r="M45" s="63"/>
      <c r="N45" s="63"/>
      <c r="O45" s="63"/>
      <c r="P45" s="63"/>
      <c r="Q45" s="63"/>
      <c r="R45" s="63"/>
      <c r="S45" s="63"/>
      <c r="T45" s="63"/>
      <c r="U45" s="63"/>
      <c r="V45" s="63"/>
    </row>
    <row r="46" spans="1:23" s="1" customFormat="1" x14ac:dyDescent="0.25">
      <c r="A46" s="52" t="s">
        <v>549</v>
      </c>
      <c r="B46" s="52" t="s">
        <v>181</v>
      </c>
      <c r="C46" s="52" t="s">
        <v>182</v>
      </c>
      <c r="D46" s="52" t="s">
        <v>183</v>
      </c>
      <c r="E46" s="52" t="s">
        <v>184</v>
      </c>
      <c r="F46" s="52" t="s">
        <v>185</v>
      </c>
      <c r="G46" s="52" t="s">
        <v>186</v>
      </c>
      <c r="H46" s="52" t="s">
        <v>187</v>
      </c>
      <c r="I46" s="52" t="s">
        <v>191</v>
      </c>
      <c r="J46" s="52"/>
      <c r="K46" s="51"/>
      <c r="L46" s="52"/>
      <c r="M46" s="52"/>
      <c r="N46" s="52"/>
      <c r="O46" s="52"/>
      <c r="P46" s="52"/>
      <c r="Q46" s="52"/>
      <c r="R46" s="52"/>
      <c r="S46" s="52"/>
      <c r="T46" s="52"/>
      <c r="U46" s="52"/>
      <c r="V46" s="52"/>
      <c r="W46" s="52"/>
    </row>
    <row r="47" spans="1:23" ht="17.25" x14ac:dyDescent="0.25">
      <c r="A47" s="51" t="s">
        <v>550</v>
      </c>
      <c r="B47" s="55">
        <v>39780</v>
      </c>
      <c r="C47" s="55">
        <v>39608</v>
      </c>
      <c r="D47" s="55">
        <v>40800</v>
      </c>
      <c r="E47" s="55">
        <v>46400</v>
      </c>
      <c r="F47" s="55">
        <v>49000</v>
      </c>
      <c r="G47" s="55">
        <v>53000</v>
      </c>
      <c r="H47" s="55">
        <v>11900</v>
      </c>
      <c r="I47" s="55"/>
      <c r="J47" s="51"/>
      <c r="K47" s="59"/>
      <c r="L47" s="51"/>
      <c r="M47" s="51"/>
      <c r="N47" s="51"/>
      <c r="O47" s="51"/>
      <c r="P47" s="51"/>
      <c r="Q47" s="51"/>
      <c r="R47" s="51"/>
      <c r="S47" s="51"/>
      <c r="T47" s="51"/>
      <c r="U47" s="51"/>
      <c r="V47" s="51"/>
      <c r="W47" s="51"/>
    </row>
    <row r="48" spans="1:23" s="26" customFormat="1" ht="12" x14ac:dyDescent="0.25">
      <c r="A48" s="26" t="s">
        <v>551</v>
      </c>
    </row>
    <row r="49" spans="1:22" s="26" customFormat="1" ht="12" x14ac:dyDescent="0.25">
      <c r="A49" s="26" t="s">
        <v>128</v>
      </c>
    </row>
    <row r="50" spans="1:22" x14ac:dyDescent="0.25">
      <c r="A50" s="51"/>
      <c r="B50" s="51"/>
      <c r="C50" s="51"/>
      <c r="D50" s="51"/>
      <c r="E50" s="51"/>
      <c r="F50" s="51"/>
      <c r="G50" s="51"/>
      <c r="H50" s="51"/>
      <c r="I50" s="51"/>
      <c r="J50" s="51"/>
      <c r="K50" s="51"/>
      <c r="L50" s="51"/>
      <c r="M50" s="51"/>
      <c r="N50" s="51"/>
      <c r="O50" s="51"/>
      <c r="P50" s="51"/>
      <c r="Q50" s="51"/>
      <c r="R50" s="51"/>
      <c r="S50" s="51"/>
      <c r="T50" s="51"/>
      <c r="U50" s="51"/>
      <c r="V50" s="51"/>
    </row>
    <row r="51" spans="1:22" s="13" customFormat="1" ht="5.0999999999999996" customHeight="1" x14ac:dyDescent="0.25">
      <c r="A51" s="66"/>
      <c r="B51" s="66"/>
      <c r="C51" s="66"/>
      <c r="D51" s="66"/>
      <c r="E51" s="66"/>
      <c r="F51" s="66"/>
      <c r="G51" s="66"/>
      <c r="H51" s="66"/>
      <c r="I51" s="66"/>
      <c r="J51" s="66"/>
      <c r="K51" s="66"/>
      <c r="L51" s="66"/>
      <c r="M51" s="66"/>
      <c r="N51" s="66"/>
      <c r="O51" s="66"/>
      <c r="P51" s="66"/>
      <c r="Q51" s="66"/>
      <c r="R51" s="66"/>
      <c r="S51" s="66"/>
      <c r="T51" s="66"/>
      <c r="U51" s="66"/>
      <c r="V51" s="66"/>
    </row>
    <row r="52" spans="1:22" ht="14.25" customHeight="1" x14ac:dyDescent="0.25">
      <c r="A52" s="51"/>
      <c r="B52" s="51"/>
      <c r="C52" s="51"/>
      <c r="D52" s="51"/>
      <c r="E52" s="51"/>
      <c r="F52" s="51"/>
      <c r="G52" s="51"/>
      <c r="H52" s="51"/>
      <c r="I52" s="51"/>
      <c r="J52" s="51"/>
      <c r="K52" s="51"/>
      <c r="L52" s="51"/>
      <c r="M52" s="51"/>
      <c r="N52" s="51"/>
      <c r="O52" s="51"/>
      <c r="P52" s="51"/>
      <c r="Q52" s="51"/>
      <c r="R52" s="51"/>
      <c r="S52" s="51"/>
      <c r="T52" s="51"/>
      <c r="U52" s="51"/>
      <c r="V52" s="51"/>
    </row>
    <row r="53" spans="1:22" s="24" customFormat="1" ht="27.75" x14ac:dyDescent="0.45">
      <c r="A53" s="54" t="s">
        <v>552</v>
      </c>
      <c r="B53" s="54"/>
      <c r="C53" s="54"/>
      <c r="D53" s="54"/>
      <c r="E53" s="54"/>
      <c r="F53" s="54"/>
      <c r="G53" s="54"/>
      <c r="H53" s="54"/>
      <c r="I53" s="54"/>
      <c r="J53" s="54"/>
      <c r="K53" s="54"/>
      <c r="L53" s="54"/>
      <c r="M53" s="54"/>
      <c r="N53" s="54"/>
      <c r="O53" s="54"/>
      <c r="P53" s="54"/>
      <c r="Q53" s="54"/>
      <c r="R53" s="54"/>
      <c r="S53" s="54"/>
      <c r="T53" s="54"/>
      <c r="U53" s="54"/>
      <c r="V53" s="54"/>
    </row>
    <row r="54" spans="1:22" s="25" customFormat="1" ht="18.75" x14ac:dyDescent="0.3">
      <c r="A54" s="63" t="s">
        <v>553</v>
      </c>
      <c r="B54" s="63"/>
      <c r="C54" s="63"/>
      <c r="D54" s="63"/>
      <c r="E54" s="63"/>
      <c r="F54" s="63"/>
      <c r="G54" s="63"/>
      <c r="H54" s="63"/>
      <c r="I54" s="63"/>
      <c r="J54" s="63"/>
      <c r="K54" s="63"/>
      <c r="L54" s="63"/>
      <c r="M54" s="63"/>
      <c r="N54" s="63"/>
      <c r="O54" s="63"/>
      <c r="P54" s="63"/>
      <c r="Q54" s="63"/>
      <c r="R54" s="63"/>
      <c r="S54" s="63"/>
      <c r="T54" s="63"/>
      <c r="U54" s="63"/>
      <c r="V54" s="63"/>
    </row>
    <row r="55" spans="1:22" s="1" customFormat="1" ht="32.25" x14ac:dyDescent="0.25">
      <c r="A55" s="52" t="s">
        <v>554</v>
      </c>
      <c r="B55" s="52" t="s">
        <v>109</v>
      </c>
      <c r="C55" s="52"/>
      <c r="D55" s="51"/>
      <c r="E55" s="52"/>
      <c r="F55" s="52"/>
      <c r="G55" s="52"/>
      <c r="H55" s="52"/>
      <c r="I55" s="52"/>
      <c r="J55" s="52"/>
      <c r="K55" s="52"/>
      <c r="L55" s="52"/>
      <c r="M55" s="52"/>
      <c r="N55" s="52"/>
      <c r="O55" s="52"/>
      <c r="P55" s="52"/>
      <c r="Q55" s="52"/>
      <c r="R55" s="52"/>
      <c r="S55" s="52"/>
      <c r="T55" s="52"/>
      <c r="U55" s="52"/>
      <c r="V55" s="52"/>
    </row>
    <row r="56" spans="1:22" x14ac:dyDescent="0.25">
      <c r="A56" s="51" t="s">
        <v>555</v>
      </c>
      <c r="B56" s="55">
        <v>615517</v>
      </c>
      <c r="C56" s="51"/>
      <c r="D56" s="51"/>
      <c r="E56" s="51"/>
      <c r="F56" s="51"/>
      <c r="G56" s="51"/>
      <c r="H56" s="51"/>
      <c r="I56" s="51"/>
      <c r="J56" s="51"/>
      <c r="K56" s="51"/>
      <c r="L56" s="51"/>
      <c r="M56" s="51"/>
      <c r="N56" s="51"/>
      <c r="O56" s="51"/>
      <c r="P56" s="51"/>
      <c r="Q56" s="51"/>
      <c r="R56" s="51"/>
      <c r="S56" s="51"/>
      <c r="T56" s="51"/>
      <c r="U56" s="51"/>
      <c r="V56" s="51"/>
    </row>
    <row r="57" spans="1:22" x14ac:dyDescent="0.25">
      <c r="A57" s="51"/>
      <c r="B57" s="51"/>
      <c r="C57" s="51"/>
      <c r="D57" s="51"/>
      <c r="E57" s="51"/>
      <c r="F57" s="51"/>
      <c r="G57" s="51"/>
      <c r="H57" s="51"/>
      <c r="I57" s="51"/>
      <c r="J57" s="51"/>
      <c r="K57" s="51"/>
      <c r="L57" s="51"/>
      <c r="M57" s="51"/>
      <c r="N57" s="51"/>
      <c r="O57" s="51"/>
      <c r="P57" s="51"/>
      <c r="Q57" s="51"/>
      <c r="R57" s="51"/>
      <c r="S57" s="51"/>
      <c r="T57" s="51"/>
      <c r="U57" s="51"/>
      <c r="V57" s="51"/>
    </row>
    <row r="58" spans="1:22" s="25" customFormat="1" ht="18.75" x14ac:dyDescent="0.3">
      <c r="A58" s="63" t="s">
        <v>556</v>
      </c>
      <c r="B58" s="63"/>
      <c r="C58" s="63"/>
      <c r="D58" s="63"/>
      <c r="E58" s="63"/>
      <c r="F58" s="63"/>
      <c r="G58" s="63"/>
      <c r="H58" s="63"/>
      <c r="I58" s="63"/>
      <c r="J58" s="63"/>
      <c r="K58" s="63"/>
      <c r="L58" s="63"/>
      <c r="M58" s="63"/>
      <c r="N58" s="63"/>
      <c r="O58" s="63"/>
      <c r="P58" s="63"/>
      <c r="Q58" s="63"/>
      <c r="R58" s="63"/>
      <c r="S58" s="63"/>
      <c r="T58" s="63"/>
      <c r="U58" s="63"/>
      <c r="V58" s="63"/>
    </row>
    <row r="59" spans="1:22" s="1" customFormat="1" ht="45" x14ac:dyDescent="0.25">
      <c r="A59" s="52" t="s">
        <v>557</v>
      </c>
      <c r="B59" s="52" t="s">
        <v>558</v>
      </c>
      <c r="C59" s="52"/>
      <c r="D59" s="51"/>
      <c r="E59" s="52"/>
      <c r="F59" s="52"/>
      <c r="G59" s="52"/>
      <c r="H59" s="52"/>
      <c r="I59" s="52"/>
      <c r="J59" s="52"/>
      <c r="K59" s="52"/>
      <c r="L59" s="52"/>
      <c r="M59" s="52"/>
      <c r="N59" s="52"/>
      <c r="O59" s="52"/>
      <c r="P59" s="52"/>
      <c r="Q59" s="52"/>
      <c r="R59" s="52"/>
      <c r="S59" s="52"/>
      <c r="T59" s="52"/>
      <c r="U59" s="52"/>
      <c r="V59" s="52"/>
    </row>
    <row r="60" spans="1:22" x14ac:dyDescent="0.25">
      <c r="A60" s="51" t="s">
        <v>559</v>
      </c>
      <c r="B60" s="77">
        <v>55</v>
      </c>
      <c r="C60" s="51"/>
      <c r="D60" s="51"/>
      <c r="E60" s="51"/>
      <c r="F60" s="51"/>
      <c r="G60" s="51"/>
      <c r="H60" s="51"/>
      <c r="I60" s="51"/>
      <c r="J60" s="51"/>
      <c r="K60" s="51"/>
      <c r="L60" s="51"/>
      <c r="M60" s="51"/>
      <c r="N60" s="51"/>
      <c r="O60" s="51"/>
      <c r="P60" s="51"/>
      <c r="Q60" s="51"/>
      <c r="R60" s="51"/>
      <c r="S60" s="51"/>
      <c r="T60" s="51"/>
      <c r="U60" s="51"/>
      <c r="V60" s="51"/>
    </row>
    <row r="61" spans="1:22" x14ac:dyDescent="0.25">
      <c r="A61" s="51" t="s">
        <v>560</v>
      </c>
      <c r="B61" s="77">
        <v>45</v>
      </c>
      <c r="C61" s="51"/>
      <c r="D61" s="51"/>
      <c r="E61" s="51"/>
      <c r="F61" s="51"/>
      <c r="G61" s="51"/>
      <c r="H61" s="51"/>
      <c r="I61" s="51"/>
      <c r="J61" s="51"/>
      <c r="K61" s="51"/>
      <c r="L61" s="51"/>
      <c r="M61" s="51"/>
      <c r="N61" s="51"/>
      <c r="O61" s="51"/>
      <c r="P61" s="51"/>
      <c r="Q61" s="51"/>
      <c r="R61" s="51"/>
      <c r="S61" s="51"/>
      <c r="T61" s="51"/>
      <c r="U61" s="51"/>
      <c r="V61" s="51"/>
    </row>
    <row r="62" spans="1:22" ht="17.25" x14ac:dyDescent="0.25">
      <c r="A62" s="51" t="s">
        <v>561</v>
      </c>
      <c r="B62" s="77">
        <v>19</v>
      </c>
      <c r="C62" s="51"/>
      <c r="D62" s="51"/>
      <c r="E62" s="51"/>
      <c r="F62" s="51"/>
      <c r="G62" s="51"/>
      <c r="H62" s="51"/>
      <c r="I62" s="51"/>
      <c r="J62" s="51"/>
      <c r="K62" s="51"/>
      <c r="L62" s="51"/>
      <c r="M62" s="51"/>
      <c r="N62" s="51"/>
      <c r="O62" s="51"/>
      <c r="P62" s="51"/>
      <c r="Q62" s="51"/>
      <c r="R62" s="51"/>
      <c r="S62" s="51"/>
      <c r="T62" s="51"/>
      <c r="U62" s="51"/>
      <c r="V62" s="51"/>
    </row>
    <row r="63" spans="1:22" x14ac:dyDescent="0.25">
      <c r="A63" s="51" t="s">
        <v>562</v>
      </c>
      <c r="B63" s="77">
        <v>76</v>
      </c>
      <c r="C63" s="51"/>
      <c r="D63" s="51"/>
      <c r="E63" s="51"/>
      <c r="F63" s="51"/>
      <c r="G63" s="51"/>
      <c r="H63" s="51"/>
      <c r="I63" s="51"/>
      <c r="J63" s="51"/>
      <c r="K63" s="51"/>
      <c r="L63" s="51"/>
      <c r="M63" s="51"/>
      <c r="N63" s="51"/>
      <c r="O63" s="51"/>
      <c r="P63" s="51"/>
      <c r="Q63" s="51"/>
      <c r="R63" s="51"/>
      <c r="S63" s="51"/>
      <c r="T63" s="51"/>
      <c r="U63" s="51"/>
      <c r="V63" s="51"/>
    </row>
    <row r="64" spans="1:22" x14ac:dyDescent="0.25">
      <c r="A64" s="51" t="s">
        <v>139</v>
      </c>
      <c r="B64" s="77">
        <v>8</v>
      </c>
      <c r="C64" s="51"/>
      <c r="D64" s="51"/>
      <c r="E64" s="51"/>
      <c r="F64" s="51"/>
      <c r="G64" s="51"/>
      <c r="H64" s="51"/>
      <c r="I64" s="51"/>
      <c r="J64" s="51"/>
      <c r="K64" s="51"/>
      <c r="L64" s="51"/>
      <c r="M64" s="51"/>
      <c r="N64" s="51"/>
      <c r="O64" s="51"/>
      <c r="P64" s="51"/>
      <c r="Q64" s="51"/>
      <c r="R64" s="51"/>
      <c r="S64" s="51"/>
      <c r="T64" s="51"/>
      <c r="U64" s="51"/>
      <c r="V64" s="51"/>
    </row>
    <row r="65" spans="1:22" x14ac:dyDescent="0.25">
      <c r="A65" s="51" t="s">
        <v>140</v>
      </c>
      <c r="B65" s="77">
        <v>14.5</v>
      </c>
      <c r="C65" s="51"/>
      <c r="D65" s="51"/>
      <c r="E65" s="51"/>
      <c r="F65" s="51"/>
      <c r="G65" s="51"/>
      <c r="H65" s="51"/>
      <c r="I65" s="51"/>
      <c r="J65" s="51"/>
      <c r="K65" s="51"/>
      <c r="L65" s="51"/>
      <c r="M65" s="51"/>
      <c r="N65" s="51"/>
      <c r="O65" s="51"/>
      <c r="P65" s="51"/>
      <c r="Q65" s="51"/>
      <c r="R65" s="51"/>
      <c r="S65" s="51"/>
      <c r="T65" s="51"/>
      <c r="U65" s="51"/>
      <c r="V65" s="51"/>
    </row>
    <row r="66" spans="1:22" x14ac:dyDescent="0.25">
      <c r="A66" s="51" t="s">
        <v>141</v>
      </c>
      <c r="B66" s="77">
        <v>44.6</v>
      </c>
      <c r="C66" s="51"/>
      <c r="D66" s="51"/>
      <c r="E66" s="51"/>
      <c r="F66" s="51"/>
      <c r="G66" s="51"/>
      <c r="H66" s="51"/>
      <c r="I66" s="51"/>
      <c r="J66" s="51"/>
      <c r="K66" s="51"/>
      <c r="L66" s="51"/>
      <c r="M66" s="51"/>
      <c r="N66" s="51"/>
      <c r="O66" s="51"/>
      <c r="P66" s="51"/>
      <c r="Q66" s="51"/>
      <c r="R66" s="51"/>
      <c r="S66" s="51"/>
      <c r="T66" s="51"/>
      <c r="U66" s="51"/>
      <c r="V66" s="51"/>
    </row>
    <row r="67" spans="1:22" x14ac:dyDescent="0.25">
      <c r="A67" s="51" t="s">
        <v>142</v>
      </c>
      <c r="B67" s="77">
        <v>18.700000000000003</v>
      </c>
      <c r="C67" s="51"/>
      <c r="D67" s="51"/>
      <c r="E67" s="51"/>
      <c r="F67" s="51"/>
      <c r="G67" s="51"/>
      <c r="H67" s="51"/>
      <c r="I67" s="51"/>
      <c r="J67" s="51"/>
      <c r="K67" s="51"/>
      <c r="L67" s="51"/>
      <c r="M67" s="51"/>
      <c r="N67" s="51"/>
      <c r="O67" s="51"/>
      <c r="P67" s="51"/>
      <c r="Q67" s="51"/>
      <c r="R67" s="51"/>
      <c r="S67" s="51"/>
      <c r="T67" s="51"/>
      <c r="U67" s="51"/>
      <c r="V67" s="51"/>
    </row>
    <row r="68" spans="1:22" x14ac:dyDescent="0.25">
      <c r="A68" s="51" t="s">
        <v>143</v>
      </c>
      <c r="B68" s="77">
        <v>14.1</v>
      </c>
      <c r="C68" s="51"/>
      <c r="D68" s="51"/>
      <c r="E68" s="51"/>
      <c r="F68" s="51"/>
      <c r="G68" s="51"/>
      <c r="H68" s="51"/>
      <c r="I68" s="51"/>
      <c r="J68" s="51"/>
      <c r="K68" s="51"/>
      <c r="L68" s="51"/>
      <c r="M68" s="51"/>
      <c r="N68" s="51"/>
      <c r="O68" s="51"/>
      <c r="P68" s="51"/>
      <c r="Q68" s="51"/>
      <c r="R68" s="51"/>
      <c r="S68" s="51"/>
      <c r="T68" s="51"/>
      <c r="U68" s="51"/>
      <c r="V68" s="51"/>
    </row>
    <row r="69" spans="1:22" x14ac:dyDescent="0.25">
      <c r="A69" s="51"/>
      <c r="B69" s="51"/>
      <c r="C69" s="51"/>
      <c r="D69" s="51"/>
      <c r="E69" s="51"/>
      <c r="F69" s="51"/>
      <c r="G69" s="51"/>
      <c r="H69" s="51"/>
      <c r="I69" s="51"/>
      <c r="J69" s="51"/>
      <c r="K69" s="51"/>
      <c r="L69" s="51"/>
      <c r="M69" s="51"/>
      <c r="N69" s="51"/>
      <c r="O69" s="51"/>
      <c r="P69" s="51"/>
      <c r="Q69" s="51"/>
      <c r="R69" s="51"/>
      <c r="S69" s="51"/>
      <c r="T69" s="51"/>
      <c r="U69" s="51"/>
      <c r="V69" s="51"/>
    </row>
    <row r="70" spans="1:22" s="25" customFormat="1" ht="18.75" x14ac:dyDescent="0.3">
      <c r="A70" s="63" t="s">
        <v>563</v>
      </c>
      <c r="B70" s="63"/>
      <c r="C70" s="63"/>
      <c r="D70" s="63"/>
      <c r="E70" s="63"/>
      <c r="F70" s="63"/>
      <c r="G70" s="63"/>
      <c r="H70" s="63"/>
      <c r="I70" s="63"/>
      <c r="J70" s="63"/>
      <c r="K70" s="63"/>
      <c r="L70" s="63"/>
      <c r="M70" s="63"/>
      <c r="N70" s="63"/>
      <c r="O70" s="63"/>
      <c r="P70" s="63"/>
      <c r="Q70" s="63"/>
      <c r="R70" s="63"/>
      <c r="S70" s="63"/>
      <c r="T70" s="63"/>
      <c r="U70" s="63"/>
      <c r="V70" s="63"/>
    </row>
    <row r="71" spans="1:22" s="1" customFormat="1" ht="30" x14ac:dyDescent="0.25">
      <c r="A71" s="52" t="s">
        <v>564</v>
      </c>
      <c r="B71" s="52" t="s">
        <v>565</v>
      </c>
      <c r="C71" s="52"/>
      <c r="D71" s="51"/>
      <c r="E71" s="52"/>
      <c r="F71" s="52"/>
      <c r="G71" s="52"/>
      <c r="H71" s="52"/>
      <c r="I71" s="52"/>
      <c r="J71" s="52"/>
      <c r="K71" s="52"/>
      <c r="L71" s="52"/>
      <c r="M71" s="52"/>
      <c r="N71" s="52"/>
      <c r="O71" s="52"/>
      <c r="P71" s="52"/>
      <c r="Q71" s="52"/>
      <c r="R71" s="52"/>
      <c r="S71" s="52"/>
      <c r="T71" s="52"/>
      <c r="U71" s="52"/>
      <c r="V71" s="52"/>
    </row>
    <row r="72" spans="1:22" s="6" customFormat="1" x14ac:dyDescent="0.25">
      <c r="A72" s="6" t="s">
        <v>228</v>
      </c>
      <c r="B72" s="27">
        <v>1.4000000000000001</v>
      </c>
    </row>
    <row r="73" spans="1:22" x14ac:dyDescent="0.25">
      <c r="A73" s="51" t="s">
        <v>209</v>
      </c>
      <c r="B73" s="77">
        <v>1</v>
      </c>
      <c r="C73" s="51"/>
      <c r="D73" s="51"/>
      <c r="E73" s="51"/>
      <c r="F73" s="51"/>
      <c r="G73" s="51"/>
      <c r="H73" s="51"/>
      <c r="I73" s="51"/>
      <c r="J73" s="51"/>
      <c r="K73" s="51"/>
      <c r="L73" s="51"/>
      <c r="M73" s="51"/>
      <c r="N73" s="51"/>
      <c r="O73" s="51"/>
      <c r="P73" s="51"/>
      <c r="Q73" s="51"/>
      <c r="R73" s="51"/>
      <c r="S73" s="51"/>
      <c r="T73" s="51"/>
      <c r="U73" s="51"/>
      <c r="V73" s="51"/>
    </row>
    <row r="74" spans="1:22" x14ac:dyDescent="0.25">
      <c r="A74" s="51" t="s">
        <v>212</v>
      </c>
      <c r="B74" s="77">
        <v>1.2</v>
      </c>
      <c r="C74" s="51"/>
      <c r="D74" s="51"/>
      <c r="E74" s="51"/>
      <c r="F74" s="51"/>
      <c r="G74" s="51"/>
      <c r="H74" s="51"/>
      <c r="I74" s="51"/>
      <c r="J74" s="51"/>
      <c r="K74" s="51"/>
      <c r="L74" s="51"/>
      <c r="M74" s="51"/>
      <c r="N74" s="51"/>
      <c r="O74" s="51"/>
      <c r="P74" s="51"/>
      <c r="Q74" s="51"/>
      <c r="R74" s="51"/>
      <c r="S74" s="51"/>
      <c r="T74" s="51"/>
      <c r="U74" s="51"/>
      <c r="V74" s="51"/>
    </row>
    <row r="75" spans="1:22" x14ac:dyDescent="0.25">
      <c r="A75" s="51" t="s">
        <v>214</v>
      </c>
      <c r="B75" s="77">
        <v>1</v>
      </c>
      <c r="C75" s="51"/>
      <c r="D75" s="51"/>
      <c r="E75" s="51"/>
      <c r="F75" s="51"/>
      <c r="G75" s="51"/>
      <c r="H75" s="51"/>
      <c r="I75" s="51"/>
      <c r="J75" s="51"/>
      <c r="K75" s="51"/>
      <c r="L75" s="51"/>
      <c r="M75" s="51"/>
      <c r="N75" s="51"/>
      <c r="O75" s="51"/>
      <c r="P75" s="51"/>
      <c r="Q75" s="51"/>
      <c r="R75" s="51"/>
      <c r="S75" s="51"/>
      <c r="T75" s="51"/>
      <c r="U75" s="51"/>
      <c r="V75" s="51"/>
    </row>
    <row r="76" spans="1:22" x14ac:dyDescent="0.25">
      <c r="A76" s="51" t="s">
        <v>216</v>
      </c>
      <c r="B76" s="77">
        <v>1</v>
      </c>
      <c r="C76" s="51"/>
      <c r="D76" s="51"/>
      <c r="E76" s="51"/>
      <c r="F76" s="51"/>
      <c r="G76" s="51"/>
      <c r="H76" s="51"/>
      <c r="I76" s="51"/>
      <c r="J76" s="51"/>
      <c r="K76" s="51"/>
      <c r="L76" s="51"/>
      <c r="M76" s="51"/>
      <c r="N76" s="51"/>
      <c r="O76" s="51"/>
      <c r="P76" s="51"/>
      <c r="Q76" s="51"/>
      <c r="R76" s="51"/>
      <c r="S76" s="51"/>
      <c r="T76" s="51"/>
      <c r="U76" s="51"/>
      <c r="V76" s="51"/>
    </row>
    <row r="77" spans="1:22" x14ac:dyDescent="0.25">
      <c r="A77" s="51" t="s">
        <v>218</v>
      </c>
      <c r="B77" s="77">
        <v>1.5</v>
      </c>
      <c r="C77" s="51"/>
      <c r="D77" s="51"/>
      <c r="E77" s="51"/>
      <c r="F77" s="51"/>
      <c r="G77" s="51"/>
      <c r="H77" s="51"/>
      <c r="I77" s="51"/>
      <c r="J77" s="51"/>
      <c r="K77" s="51"/>
      <c r="L77" s="51"/>
      <c r="M77" s="51"/>
      <c r="N77" s="51"/>
      <c r="O77" s="51"/>
      <c r="P77" s="51"/>
      <c r="Q77" s="51"/>
      <c r="R77" s="51"/>
      <c r="S77" s="51"/>
      <c r="T77" s="51"/>
      <c r="U77" s="51"/>
      <c r="V77" s="51"/>
    </row>
    <row r="78" spans="1:22" x14ac:dyDescent="0.25">
      <c r="A78" s="51" t="s">
        <v>220</v>
      </c>
      <c r="B78" s="77">
        <v>1.5</v>
      </c>
      <c r="C78" s="51"/>
      <c r="D78" s="51"/>
      <c r="E78" s="51"/>
      <c r="F78" s="51"/>
      <c r="G78" s="51"/>
      <c r="H78" s="51"/>
      <c r="I78" s="51"/>
      <c r="J78" s="51"/>
      <c r="K78" s="51"/>
      <c r="L78" s="51"/>
      <c r="M78" s="51"/>
      <c r="N78" s="51"/>
      <c r="O78" s="51"/>
      <c r="P78" s="51"/>
      <c r="Q78" s="51"/>
      <c r="R78" s="51"/>
      <c r="S78" s="51"/>
      <c r="T78" s="51"/>
      <c r="U78" s="51"/>
      <c r="V78" s="51"/>
    </row>
    <row r="79" spans="1:22" x14ac:dyDescent="0.25">
      <c r="A79" s="51" t="s">
        <v>222</v>
      </c>
      <c r="B79" s="77">
        <v>1.2</v>
      </c>
      <c r="C79" s="51"/>
      <c r="D79" s="51"/>
      <c r="E79" s="51"/>
      <c r="F79" s="51"/>
      <c r="G79" s="51"/>
      <c r="H79" s="51"/>
      <c r="I79" s="51"/>
      <c r="J79" s="51"/>
      <c r="K79" s="51"/>
      <c r="L79" s="51"/>
      <c r="M79" s="51"/>
      <c r="N79" s="51"/>
      <c r="O79" s="51"/>
      <c r="P79" s="51"/>
      <c r="Q79" s="51"/>
      <c r="R79" s="51"/>
      <c r="S79" s="51"/>
      <c r="T79" s="51"/>
      <c r="U79" s="51"/>
      <c r="V79" s="51"/>
    </row>
    <row r="80" spans="1:22" x14ac:dyDescent="0.25">
      <c r="A80" s="51" t="s">
        <v>224</v>
      </c>
      <c r="B80" s="77">
        <v>1.9</v>
      </c>
      <c r="C80" s="51"/>
      <c r="D80" s="51"/>
      <c r="E80" s="51"/>
      <c r="F80" s="51"/>
      <c r="G80" s="51"/>
      <c r="H80" s="51"/>
      <c r="I80" s="51"/>
      <c r="J80" s="51"/>
      <c r="K80" s="51"/>
      <c r="L80" s="51"/>
      <c r="M80" s="51"/>
      <c r="N80" s="51"/>
      <c r="O80" s="51"/>
      <c r="P80" s="51"/>
      <c r="Q80" s="51"/>
      <c r="R80" s="51"/>
      <c r="S80" s="51"/>
      <c r="T80" s="51"/>
      <c r="U80" s="51"/>
      <c r="V80" s="51"/>
    </row>
    <row r="81" spans="1:22" x14ac:dyDescent="0.25">
      <c r="A81" s="51" t="s">
        <v>226</v>
      </c>
      <c r="B81" s="77">
        <v>1.9</v>
      </c>
      <c r="C81" s="51"/>
      <c r="D81" s="51"/>
      <c r="E81" s="51"/>
      <c r="F81" s="51"/>
      <c r="G81" s="51"/>
      <c r="H81" s="51"/>
      <c r="I81" s="51"/>
      <c r="J81" s="51"/>
      <c r="K81" s="51"/>
      <c r="L81" s="51"/>
      <c r="M81" s="51"/>
      <c r="N81" s="51"/>
      <c r="O81" s="51"/>
      <c r="P81" s="51"/>
      <c r="Q81" s="51"/>
      <c r="R81" s="51"/>
      <c r="S81" s="51"/>
      <c r="T81" s="51"/>
      <c r="U81" s="51"/>
      <c r="V81" s="51"/>
    </row>
    <row r="82" spans="1:22" s="26" customFormat="1" ht="12" x14ac:dyDescent="0.25">
      <c r="A82" s="26" t="s">
        <v>566</v>
      </c>
    </row>
    <row r="83" spans="1:22" s="26" customFormat="1" ht="12" x14ac:dyDescent="0.25">
      <c r="A83" s="26" t="s">
        <v>567</v>
      </c>
    </row>
    <row r="84" spans="1:22" s="26" customFormat="1" ht="12" x14ac:dyDescent="0.25">
      <c r="A84" s="26" t="s">
        <v>568</v>
      </c>
    </row>
  </sheetData>
  <mergeCells count="1">
    <mergeCell ref="A3:F3"/>
  </mergeCells>
  <phoneticPr fontId="18" type="noConversion"/>
  <hyperlinks>
    <hyperlink ref="A1" location="'Contents'!B7" display="⇐ Return to contents" xr:uid="{00000000-0004-0000-0600-000000000000}"/>
  </hyperlinks>
  <pageMargins left="0.7" right="0.7" top="0.75" bottom="0.75" header="0.3" footer="0.3"/>
  <pageSetup paperSize="9" orientation="portrait" horizontalDpi="90" verticalDpi="90" r:id="rId1"/>
  <tableParts count="7">
    <tablePart r:id="rId2"/>
    <tablePart r:id="rId3"/>
    <tablePart r:id="rId4"/>
    <tablePart r:id="rId5"/>
    <tablePart r:id="rId6"/>
    <tablePart r:id="rId7"/>
    <tablePart r:id="rId8"/>
  </tableParts>
  <extLst>
    <ext xmlns:x14="http://schemas.microsoft.com/office/spreadsheetml/2009/9/main" uri="{05C60535-1F16-4fd2-B633-F4F36F0B64E0}">
      <x14:sparklineGroups xmlns:xm="http://schemas.microsoft.com/office/excel/2006/main">
        <x14:sparklineGroup displayEmptyCellsAs="gap" xr2:uid="{00000000-0003-0000-0600-00000F000000}">
          <x14:colorSeries rgb="FF376092"/>
          <x14:colorNegative rgb="FFD00000"/>
          <x14:colorAxis rgb="FF000000"/>
          <x14:colorMarkers rgb="FFD00000"/>
          <x14:colorFirst rgb="FFD00000"/>
          <x14:colorLast rgb="FFD00000"/>
          <x14:colorHigh rgb="FFD00000"/>
          <x14:colorLow rgb="FFD00000"/>
          <x14:sparklines>
            <x14:sparkline>
              <xm:f>Volunteering!B47:G47</xm:f>
              <xm:sqref>I47</xm:sqref>
            </x14:sparkline>
          </x14:sparklines>
        </x14:sparklineGroup>
        <x14:sparklineGroup displayEmptyCellsAs="gap" xr2:uid="{00000000-0003-0000-0600-00000E000000}">
          <x14:colorSeries rgb="FF376092"/>
          <x14:colorNegative rgb="FFD00000"/>
          <x14:colorAxis rgb="FF000000"/>
          <x14:colorMarkers rgb="FFD00000"/>
          <x14:colorFirst rgb="FFD00000"/>
          <x14:colorLast rgb="FFD00000"/>
          <x14:colorHigh rgb="FFD00000"/>
          <x14:colorLow rgb="FFD00000"/>
          <x14:sparklines>
            <x14:sparkline>
              <xm:f>Volunteering!B7:U7</xm:f>
              <xm:sqref>W7</xm:sqref>
            </x14:sparkline>
          </x14:sparklines>
        </x14:sparklineGroup>
        <x14:sparklineGroup displayEmptyCellsAs="gap" xr2:uid="{68DB79B2-A067-4990-9759-40401D9D524D}">
          <x14:colorSeries rgb="FF376092"/>
          <x14:colorNegative rgb="FFD00000"/>
          <x14:colorAxis rgb="FF000000"/>
          <x14:colorMarkers rgb="FFD00000"/>
          <x14:colorFirst rgb="FFD00000"/>
          <x14:colorLast rgb="FFD00000"/>
          <x14:colorHigh rgb="FFD00000"/>
          <x14:colorLow rgb="FFD00000"/>
          <x14:sparklines>
            <x14:sparkline>
              <xm:f>Volunteering!B24:D24</xm:f>
              <xm:sqref>G24</xm:sqref>
            </x14:sparkline>
            <x14:sparkline>
              <xm:f>Volunteering!B25:D25</xm:f>
              <xm:sqref>G25</xm:sqref>
            </x14:sparkline>
            <x14:sparkline>
              <xm:f>Volunteering!B26:D26</xm:f>
              <xm:sqref>G26</xm:sqref>
            </x14:sparkline>
            <x14:sparkline>
              <xm:f>Volunteering!B27:D27</xm:f>
              <xm:sqref>G27</xm:sqref>
            </x14:sparkline>
            <x14:sparkline>
              <xm:f>Volunteering!B28:D28</xm:f>
              <xm:sqref>G28</xm:sqref>
            </x14:sparkline>
            <x14:sparkline>
              <xm:f>Volunteering!B29:D29</xm:f>
              <xm:sqref>G29</xm:sqref>
            </x14:sparkline>
            <x14:sparkline>
              <xm:f>Volunteering!B30:D30</xm:f>
              <xm:sqref>G30</xm:sqref>
            </x14:sparkline>
          </x14:sparklines>
        </x14:sparklineGroup>
      </x14:sparklineGroup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dimension ref="A1:S68"/>
  <sheetViews>
    <sheetView showGridLines="0" topLeftCell="B1" zoomScaleNormal="100" workbookViewId="0">
      <selection activeCell="B1" sqref="B1"/>
    </sheetView>
  </sheetViews>
  <sheetFormatPr defaultRowHeight="15" outlineLevelCol="1" x14ac:dyDescent="0.25"/>
  <cols>
    <col min="1" max="1" width="13" hidden="1" customWidth="1" outlineLevel="1"/>
    <col min="2" max="2" width="39.5703125" customWidth="1" collapsed="1"/>
    <col min="3" max="18" width="12.85546875" customWidth="1"/>
    <col min="19" max="19" width="20" customWidth="1"/>
  </cols>
  <sheetData>
    <row r="1" spans="1:19" x14ac:dyDescent="0.25">
      <c r="A1" s="2"/>
      <c r="B1" s="61" t="s">
        <v>20</v>
      </c>
      <c r="C1" s="51"/>
      <c r="D1" s="51"/>
      <c r="E1" s="51"/>
      <c r="F1" s="51"/>
      <c r="G1" s="51"/>
      <c r="H1" s="51"/>
      <c r="I1" s="51"/>
      <c r="J1" s="51"/>
      <c r="K1" s="51"/>
      <c r="L1" s="51"/>
      <c r="M1" s="51"/>
      <c r="N1" s="51"/>
      <c r="O1" s="51"/>
      <c r="P1" s="51"/>
      <c r="Q1" s="51"/>
      <c r="R1" s="51"/>
    </row>
    <row r="2" spans="1:19" s="23" customFormat="1" ht="31.5" x14ac:dyDescent="0.5">
      <c r="A2" s="62"/>
      <c r="B2" s="62" t="s">
        <v>569</v>
      </c>
      <c r="C2" s="62"/>
      <c r="D2" s="62"/>
      <c r="E2" s="62"/>
      <c r="F2" s="62"/>
      <c r="G2" s="62"/>
      <c r="H2" s="62"/>
      <c r="I2" s="62"/>
      <c r="J2" s="62"/>
      <c r="K2" s="62"/>
      <c r="L2" s="62"/>
      <c r="M2" s="62"/>
      <c r="N2" s="62"/>
      <c r="O2" s="62"/>
      <c r="P2" s="62"/>
      <c r="Q2" s="62"/>
      <c r="R2" s="120"/>
    </row>
    <row r="3" spans="1:19" ht="75.599999999999994" customHeight="1" x14ac:dyDescent="0.25">
      <c r="A3" s="51"/>
      <c r="B3" s="241" t="s">
        <v>570</v>
      </c>
      <c r="C3" s="241"/>
      <c r="D3" s="241"/>
      <c r="E3" s="241"/>
      <c r="F3" s="241"/>
      <c r="G3" s="241"/>
      <c r="H3" s="51"/>
      <c r="I3" s="51"/>
      <c r="J3" s="51"/>
      <c r="K3" s="51"/>
      <c r="L3" s="51"/>
      <c r="M3" s="51"/>
      <c r="N3" s="51"/>
      <c r="O3" s="51"/>
      <c r="P3" s="51"/>
      <c r="Q3" s="51"/>
      <c r="R3" s="51"/>
    </row>
    <row r="4" spans="1:19" x14ac:dyDescent="0.25">
      <c r="A4" s="51"/>
      <c r="B4" s="51"/>
      <c r="C4" s="51"/>
      <c r="D4" s="51"/>
      <c r="E4" s="51"/>
      <c r="F4" s="51"/>
      <c r="G4" s="51"/>
      <c r="H4" s="51"/>
      <c r="I4" s="51"/>
      <c r="J4" s="51"/>
      <c r="K4" s="51"/>
      <c r="L4" s="51"/>
      <c r="M4" s="51"/>
      <c r="N4" s="51"/>
      <c r="O4" s="51"/>
      <c r="P4" s="51"/>
      <c r="Q4" s="51"/>
      <c r="R4" s="51"/>
    </row>
    <row r="5" spans="1:19" s="24" customFormat="1" ht="27.75" x14ac:dyDescent="0.45">
      <c r="A5" s="54"/>
      <c r="B5" s="54" t="s">
        <v>571</v>
      </c>
      <c r="C5" s="54"/>
      <c r="D5" s="54"/>
      <c r="E5" s="54"/>
      <c r="F5" s="54"/>
      <c r="G5" s="54"/>
      <c r="H5" s="54"/>
      <c r="I5" s="54"/>
      <c r="J5" s="54"/>
      <c r="K5" s="54"/>
      <c r="L5" s="54"/>
      <c r="M5" s="54"/>
      <c r="N5" s="54"/>
      <c r="O5" s="54"/>
      <c r="P5" s="54"/>
      <c r="Q5" s="54"/>
      <c r="R5" s="123"/>
    </row>
    <row r="6" spans="1:19" x14ac:dyDescent="0.25">
      <c r="A6" s="51"/>
      <c r="B6" s="51" t="s">
        <v>572</v>
      </c>
      <c r="C6" s="51"/>
      <c r="D6" s="51"/>
      <c r="E6" s="51"/>
      <c r="F6" s="51"/>
      <c r="G6" s="51"/>
      <c r="H6" s="51"/>
      <c r="I6" s="51"/>
      <c r="J6" s="51"/>
      <c r="K6" s="51"/>
      <c r="L6" s="51"/>
      <c r="M6" s="51"/>
      <c r="N6" s="51"/>
      <c r="O6" s="51"/>
      <c r="P6" s="51"/>
      <c r="Q6" s="51"/>
      <c r="R6" s="51"/>
    </row>
    <row r="7" spans="1:19" ht="18.75" x14ac:dyDescent="0.3">
      <c r="A7" s="51"/>
      <c r="B7" s="63" t="s">
        <v>573</v>
      </c>
      <c r="C7" s="51"/>
      <c r="D7" s="51"/>
      <c r="E7" s="51"/>
      <c r="F7" s="51"/>
      <c r="G7" s="51"/>
      <c r="H7" s="51"/>
      <c r="I7" s="51"/>
      <c r="J7" s="51"/>
      <c r="K7" s="51"/>
      <c r="L7" s="51"/>
      <c r="M7" s="51"/>
      <c r="N7" s="51"/>
      <c r="O7" s="51"/>
      <c r="P7" s="51"/>
      <c r="Q7" s="51"/>
      <c r="R7" s="51"/>
    </row>
    <row r="8" spans="1:19" x14ac:dyDescent="0.25">
      <c r="A8" s="51" t="s">
        <v>203</v>
      </c>
      <c r="B8" s="51" t="s">
        <v>574</v>
      </c>
      <c r="C8" s="51" t="s">
        <v>173</v>
      </c>
      <c r="D8" s="51" t="s">
        <v>174</v>
      </c>
      <c r="E8" s="51" t="s">
        <v>175</v>
      </c>
      <c r="F8" s="51" t="s">
        <v>176</v>
      </c>
      <c r="G8" s="51" t="s">
        <v>177</v>
      </c>
      <c r="H8" s="51" t="s">
        <v>178</v>
      </c>
      <c r="I8" s="51" t="s">
        <v>179</v>
      </c>
      <c r="J8" s="51" t="s">
        <v>180</v>
      </c>
      <c r="K8" s="51" t="s">
        <v>181</v>
      </c>
      <c r="L8" s="51" t="s">
        <v>182</v>
      </c>
      <c r="M8" s="51" t="s">
        <v>183</v>
      </c>
      <c r="N8" s="51" t="s">
        <v>184</v>
      </c>
      <c r="O8" s="51" t="s">
        <v>185</v>
      </c>
      <c r="P8" s="51" t="s">
        <v>186</v>
      </c>
      <c r="Q8" s="51" t="s">
        <v>187</v>
      </c>
      <c r="R8" s="51" t="s">
        <v>575</v>
      </c>
      <c r="S8" s="51" t="s">
        <v>191</v>
      </c>
    </row>
    <row r="9" spans="1:19" x14ac:dyDescent="0.25">
      <c r="A9" s="7" t="s">
        <v>576</v>
      </c>
      <c r="B9" s="6" t="s">
        <v>577</v>
      </c>
      <c r="C9" s="55">
        <v>0</v>
      </c>
      <c r="D9" s="55">
        <v>0</v>
      </c>
      <c r="E9" s="55">
        <v>0</v>
      </c>
      <c r="F9" s="55">
        <v>0</v>
      </c>
      <c r="G9" s="55">
        <v>1809</v>
      </c>
      <c r="H9" s="55">
        <v>1785</v>
      </c>
      <c r="I9" s="55">
        <v>1762</v>
      </c>
      <c r="J9" s="55">
        <v>1755</v>
      </c>
      <c r="K9" s="55">
        <v>1740</v>
      </c>
      <c r="L9" s="55">
        <v>1730</v>
      </c>
      <c r="M9" s="55">
        <v>1719</v>
      </c>
      <c r="N9" s="55">
        <v>1722</v>
      </c>
      <c r="O9" s="55">
        <v>1734</v>
      </c>
      <c r="P9" s="55">
        <v>1753</v>
      </c>
      <c r="Q9" s="55">
        <v>1742</v>
      </c>
      <c r="R9" s="74">
        <v>1741</v>
      </c>
      <c r="S9" s="51"/>
    </row>
    <row r="10" spans="1:19" x14ac:dyDescent="0.25">
      <c r="A10" s="8"/>
      <c r="B10" s="5" t="s">
        <v>578</v>
      </c>
      <c r="C10" s="55">
        <v>0</v>
      </c>
      <c r="D10" s="55">
        <v>0</v>
      </c>
      <c r="E10" s="55">
        <v>0</v>
      </c>
      <c r="F10" s="55">
        <v>0</v>
      </c>
      <c r="G10" s="55">
        <v>1634</v>
      </c>
      <c r="H10" s="55">
        <v>1713</v>
      </c>
      <c r="I10" s="55">
        <v>1699</v>
      </c>
      <c r="J10" s="55">
        <v>1680</v>
      </c>
      <c r="K10" s="55">
        <v>1627</v>
      </c>
      <c r="L10" s="55">
        <v>1593</v>
      </c>
      <c r="M10" s="55">
        <v>1566</v>
      </c>
      <c r="N10" s="55">
        <v>1551</v>
      </c>
      <c r="O10" s="55">
        <v>1581</v>
      </c>
      <c r="P10" s="55">
        <v>1574</v>
      </c>
      <c r="Q10" s="55">
        <v>1572</v>
      </c>
      <c r="R10" s="74">
        <v>1571</v>
      </c>
      <c r="S10" s="51"/>
    </row>
    <row r="11" spans="1:19" x14ac:dyDescent="0.25">
      <c r="A11" s="8"/>
      <c r="B11" s="5" t="s">
        <v>579</v>
      </c>
      <c r="C11" s="55">
        <v>0</v>
      </c>
      <c r="D11" s="55">
        <v>0</v>
      </c>
      <c r="E11" s="55">
        <v>0</v>
      </c>
      <c r="F11" s="55">
        <v>0</v>
      </c>
      <c r="G11" s="55">
        <v>175</v>
      </c>
      <c r="H11" s="55">
        <v>72</v>
      </c>
      <c r="I11" s="55">
        <v>63</v>
      </c>
      <c r="J11" s="55">
        <v>75</v>
      </c>
      <c r="K11" s="55">
        <v>113</v>
      </c>
      <c r="L11" s="55">
        <v>137</v>
      </c>
      <c r="M11" s="55">
        <v>153</v>
      </c>
      <c r="N11" s="55">
        <v>171</v>
      </c>
      <c r="O11" s="55">
        <v>153</v>
      </c>
      <c r="P11" s="55">
        <v>179</v>
      </c>
      <c r="Q11" s="55">
        <v>170</v>
      </c>
      <c r="R11" s="74">
        <v>170</v>
      </c>
      <c r="S11" s="51"/>
    </row>
    <row r="12" spans="1:19" x14ac:dyDescent="0.25">
      <c r="A12" s="8"/>
      <c r="B12" s="5" t="s">
        <v>580</v>
      </c>
      <c r="C12" s="55">
        <v>0</v>
      </c>
      <c r="D12" s="55">
        <v>0</v>
      </c>
      <c r="E12" s="55">
        <v>0</v>
      </c>
      <c r="F12" s="55">
        <v>0</v>
      </c>
      <c r="G12" s="55">
        <v>1</v>
      </c>
      <c r="H12" s="55">
        <v>1</v>
      </c>
      <c r="I12" s="55">
        <v>1</v>
      </c>
      <c r="J12" s="55">
        <v>0</v>
      </c>
      <c r="K12" s="55">
        <v>2</v>
      </c>
      <c r="L12" s="55">
        <v>4</v>
      </c>
      <c r="M12" s="55">
        <v>4</v>
      </c>
      <c r="N12" s="55">
        <v>3</v>
      </c>
      <c r="O12" s="55">
        <v>3</v>
      </c>
      <c r="P12" s="55">
        <v>3</v>
      </c>
      <c r="Q12" s="55">
        <v>3</v>
      </c>
      <c r="R12" s="74">
        <v>3</v>
      </c>
      <c r="S12" s="51"/>
    </row>
    <row r="13" spans="1:19" x14ac:dyDescent="0.25">
      <c r="A13" s="7" t="s">
        <v>227</v>
      </c>
      <c r="B13" s="6" t="s">
        <v>228</v>
      </c>
      <c r="C13" s="55">
        <v>0</v>
      </c>
      <c r="D13" s="55">
        <v>0</v>
      </c>
      <c r="E13" s="55">
        <v>0</v>
      </c>
      <c r="F13" s="55">
        <v>0</v>
      </c>
      <c r="G13" s="55">
        <v>1382</v>
      </c>
      <c r="H13" s="55">
        <v>1369</v>
      </c>
      <c r="I13" s="55">
        <v>1347</v>
      </c>
      <c r="J13" s="55">
        <v>1340</v>
      </c>
      <c r="K13" s="55">
        <v>1328</v>
      </c>
      <c r="L13" s="55">
        <v>1315</v>
      </c>
      <c r="M13" s="55">
        <v>1306</v>
      </c>
      <c r="N13" s="55">
        <v>1313</v>
      </c>
      <c r="O13" s="55">
        <v>1318</v>
      </c>
      <c r="P13" s="55">
        <v>1331</v>
      </c>
      <c r="Q13" s="55">
        <v>1322</v>
      </c>
      <c r="R13" s="74">
        <v>1321</v>
      </c>
      <c r="S13" s="51"/>
    </row>
    <row r="14" spans="1:19" x14ac:dyDescent="0.25">
      <c r="A14" s="55" t="s">
        <v>208</v>
      </c>
      <c r="B14" s="51" t="s">
        <v>209</v>
      </c>
      <c r="C14" s="55">
        <v>0</v>
      </c>
      <c r="D14" s="55">
        <v>0</v>
      </c>
      <c r="E14" s="55">
        <v>0</v>
      </c>
      <c r="F14" s="55">
        <v>0</v>
      </c>
      <c r="G14" s="55">
        <v>68</v>
      </c>
      <c r="H14" s="55">
        <v>66</v>
      </c>
      <c r="I14" s="55">
        <v>63</v>
      </c>
      <c r="J14" s="55">
        <v>63</v>
      </c>
      <c r="K14" s="55">
        <v>64</v>
      </c>
      <c r="L14" s="55">
        <v>65</v>
      </c>
      <c r="M14" s="55">
        <v>63</v>
      </c>
      <c r="N14" s="55">
        <v>63</v>
      </c>
      <c r="O14" s="55">
        <v>64</v>
      </c>
      <c r="P14" s="55">
        <v>63</v>
      </c>
      <c r="Q14" s="55">
        <v>63</v>
      </c>
      <c r="R14" s="74">
        <v>63</v>
      </c>
      <c r="S14" s="51"/>
    </row>
    <row r="15" spans="1:19" x14ac:dyDescent="0.25">
      <c r="A15" s="55" t="s">
        <v>211</v>
      </c>
      <c r="B15" s="51" t="s">
        <v>212</v>
      </c>
      <c r="C15" s="55">
        <v>0</v>
      </c>
      <c r="D15" s="55">
        <v>0</v>
      </c>
      <c r="E15" s="55">
        <v>0</v>
      </c>
      <c r="F15" s="55">
        <v>0</v>
      </c>
      <c r="G15" s="55">
        <v>150</v>
      </c>
      <c r="H15" s="55">
        <v>151</v>
      </c>
      <c r="I15" s="55">
        <v>149</v>
      </c>
      <c r="J15" s="55">
        <v>149</v>
      </c>
      <c r="K15" s="55">
        <v>146</v>
      </c>
      <c r="L15" s="55">
        <v>144</v>
      </c>
      <c r="M15" s="55">
        <v>140</v>
      </c>
      <c r="N15" s="55">
        <v>140</v>
      </c>
      <c r="O15" s="55">
        <v>140</v>
      </c>
      <c r="P15" s="55">
        <v>139</v>
      </c>
      <c r="Q15" s="55">
        <v>138</v>
      </c>
      <c r="R15" s="74">
        <v>138</v>
      </c>
      <c r="S15" s="51"/>
    </row>
    <row r="16" spans="1:19" x14ac:dyDescent="0.25">
      <c r="A16" s="55" t="s">
        <v>213</v>
      </c>
      <c r="B16" s="51" t="s">
        <v>214</v>
      </c>
      <c r="C16" s="55">
        <v>0</v>
      </c>
      <c r="D16" s="55">
        <v>0</v>
      </c>
      <c r="E16" s="55">
        <v>0</v>
      </c>
      <c r="F16" s="55">
        <v>0</v>
      </c>
      <c r="G16" s="55">
        <v>154</v>
      </c>
      <c r="H16" s="55">
        <v>155</v>
      </c>
      <c r="I16" s="55">
        <v>153</v>
      </c>
      <c r="J16" s="55">
        <v>152</v>
      </c>
      <c r="K16" s="55">
        <v>149</v>
      </c>
      <c r="L16" s="55">
        <v>144</v>
      </c>
      <c r="M16" s="55">
        <v>142</v>
      </c>
      <c r="N16" s="55">
        <v>141</v>
      </c>
      <c r="O16" s="55">
        <v>141</v>
      </c>
      <c r="P16" s="55">
        <v>144</v>
      </c>
      <c r="Q16" s="55">
        <v>140</v>
      </c>
      <c r="R16" s="74">
        <v>139</v>
      </c>
      <c r="S16" s="51"/>
    </row>
    <row r="17" spans="1:19" x14ac:dyDescent="0.25">
      <c r="A17" s="55" t="s">
        <v>217</v>
      </c>
      <c r="B17" s="51" t="s">
        <v>218</v>
      </c>
      <c r="C17" s="55">
        <v>0</v>
      </c>
      <c r="D17" s="55">
        <v>0</v>
      </c>
      <c r="E17" s="55">
        <v>0</v>
      </c>
      <c r="F17" s="55">
        <v>0</v>
      </c>
      <c r="G17" s="55">
        <v>143</v>
      </c>
      <c r="H17" s="55">
        <v>146</v>
      </c>
      <c r="I17" s="55">
        <v>144</v>
      </c>
      <c r="J17" s="55">
        <v>143</v>
      </c>
      <c r="K17" s="55">
        <v>143</v>
      </c>
      <c r="L17" s="55">
        <v>138</v>
      </c>
      <c r="M17" s="55">
        <v>137</v>
      </c>
      <c r="N17" s="55">
        <v>135</v>
      </c>
      <c r="O17" s="55">
        <v>131</v>
      </c>
      <c r="P17" s="55">
        <v>132</v>
      </c>
      <c r="Q17" s="55">
        <v>131</v>
      </c>
      <c r="R17" s="74">
        <v>131</v>
      </c>
      <c r="S17" s="51"/>
    </row>
    <row r="18" spans="1:19" x14ac:dyDescent="0.25">
      <c r="A18" s="55" t="s">
        <v>215</v>
      </c>
      <c r="B18" s="51" t="s">
        <v>216</v>
      </c>
      <c r="C18" s="55">
        <v>0</v>
      </c>
      <c r="D18" s="55">
        <v>0</v>
      </c>
      <c r="E18" s="55">
        <v>0</v>
      </c>
      <c r="F18" s="55">
        <v>0</v>
      </c>
      <c r="G18" s="55">
        <v>98</v>
      </c>
      <c r="H18" s="55">
        <v>103</v>
      </c>
      <c r="I18" s="55">
        <v>102</v>
      </c>
      <c r="J18" s="55">
        <v>102</v>
      </c>
      <c r="K18" s="55">
        <v>102</v>
      </c>
      <c r="L18" s="55">
        <v>100</v>
      </c>
      <c r="M18" s="55">
        <v>99</v>
      </c>
      <c r="N18" s="55">
        <v>104</v>
      </c>
      <c r="O18" s="55">
        <v>106</v>
      </c>
      <c r="P18" s="55">
        <v>107</v>
      </c>
      <c r="Q18" s="55">
        <v>107</v>
      </c>
      <c r="R18" s="74">
        <v>107</v>
      </c>
      <c r="S18" s="51"/>
    </row>
    <row r="19" spans="1:19" x14ac:dyDescent="0.25">
      <c r="A19" s="55" t="s">
        <v>219</v>
      </c>
      <c r="B19" s="51" t="s">
        <v>220</v>
      </c>
      <c r="C19" s="55">
        <v>0</v>
      </c>
      <c r="D19" s="55">
        <v>0</v>
      </c>
      <c r="E19" s="55">
        <v>0</v>
      </c>
      <c r="F19" s="55">
        <v>0</v>
      </c>
      <c r="G19" s="55">
        <v>169</v>
      </c>
      <c r="H19" s="55">
        <v>167</v>
      </c>
      <c r="I19" s="55">
        <v>164</v>
      </c>
      <c r="J19" s="55">
        <v>162</v>
      </c>
      <c r="K19" s="55">
        <v>158</v>
      </c>
      <c r="L19" s="55">
        <v>162</v>
      </c>
      <c r="M19" s="55">
        <v>161</v>
      </c>
      <c r="N19" s="55">
        <v>163</v>
      </c>
      <c r="O19" s="55">
        <v>162</v>
      </c>
      <c r="P19" s="55">
        <v>163</v>
      </c>
      <c r="Q19" s="55">
        <v>160</v>
      </c>
      <c r="R19" s="74">
        <v>160</v>
      </c>
      <c r="S19" s="51"/>
    </row>
    <row r="20" spans="1:19" x14ac:dyDescent="0.25">
      <c r="A20" s="55" t="s">
        <v>221</v>
      </c>
      <c r="B20" s="51" t="s">
        <v>222</v>
      </c>
      <c r="C20" s="55">
        <v>0</v>
      </c>
      <c r="D20" s="55">
        <v>0</v>
      </c>
      <c r="E20" s="55">
        <v>0</v>
      </c>
      <c r="F20" s="55">
        <v>0</v>
      </c>
      <c r="G20" s="55">
        <v>144</v>
      </c>
      <c r="H20" s="55">
        <v>141</v>
      </c>
      <c r="I20" s="55">
        <v>139</v>
      </c>
      <c r="J20" s="55">
        <v>139</v>
      </c>
      <c r="K20" s="55">
        <v>137</v>
      </c>
      <c r="L20" s="55">
        <v>134</v>
      </c>
      <c r="M20" s="55">
        <v>134</v>
      </c>
      <c r="N20" s="55">
        <v>134</v>
      </c>
      <c r="O20" s="55">
        <v>131</v>
      </c>
      <c r="P20" s="55">
        <v>133</v>
      </c>
      <c r="Q20" s="55">
        <v>133</v>
      </c>
      <c r="R20" s="74">
        <v>133</v>
      </c>
      <c r="S20" s="51"/>
    </row>
    <row r="21" spans="1:19" x14ac:dyDescent="0.25">
      <c r="A21" s="55" t="s">
        <v>223</v>
      </c>
      <c r="B21" s="51" t="s">
        <v>224</v>
      </c>
      <c r="C21" s="55">
        <v>0</v>
      </c>
      <c r="D21" s="55">
        <v>0</v>
      </c>
      <c r="E21" s="55">
        <v>0</v>
      </c>
      <c r="F21" s="55">
        <v>0</v>
      </c>
      <c r="G21" s="55">
        <v>252</v>
      </c>
      <c r="H21" s="55">
        <v>243</v>
      </c>
      <c r="I21" s="55">
        <v>239</v>
      </c>
      <c r="J21" s="55">
        <v>236</v>
      </c>
      <c r="K21" s="55">
        <v>236</v>
      </c>
      <c r="L21" s="55">
        <v>234</v>
      </c>
      <c r="M21" s="55">
        <v>235</v>
      </c>
      <c r="N21" s="55">
        <v>234</v>
      </c>
      <c r="O21" s="55">
        <v>237</v>
      </c>
      <c r="P21" s="55">
        <v>240</v>
      </c>
      <c r="Q21" s="55">
        <v>242</v>
      </c>
      <c r="R21" s="74">
        <v>242</v>
      </c>
      <c r="S21" s="51"/>
    </row>
    <row r="22" spans="1:19" x14ac:dyDescent="0.25">
      <c r="A22" s="55" t="s">
        <v>225</v>
      </c>
      <c r="B22" s="51" t="s">
        <v>226</v>
      </c>
      <c r="C22" s="55">
        <v>0</v>
      </c>
      <c r="D22" s="55">
        <v>0</v>
      </c>
      <c r="E22" s="55">
        <v>0</v>
      </c>
      <c r="F22" s="55">
        <v>0</v>
      </c>
      <c r="G22" s="55">
        <v>204</v>
      </c>
      <c r="H22" s="55">
        <v>197</v>
      </c>
      <c r="I22" s="55">
        <v>194</v>
      </c>
      <c r="J22" s="55">
        <v>194</v>
      </c>
      <c r="K22" s="55">
        <v>193</v>
      </c>
      <c r="L22" s="55">
        <v>194</v>
      </c>
      <c r="M22" s="55">
        <v>195</v>
      </c>
      <c r="N22" s="55">
        <v>199</v>
      </c>
      <c r="O22" s="55">
        <v>206</v>
      </c>
      <c r="P22" s="55">
        <v>210</v>
      </c>
      <c r="Q22" s="55">
        <v>208</v>
      </c>
      <c r="R22" s="74">
        <v>108</v>
      </c>
      <c r="S22" s="51"/>
    </row>
    <row r="23" spans="1:19" x14ac:dyDescent="0.25">
      <c r="A23" s="55"/>
      <c r="B23" s="51"/>
      <c r="C23" s="55"/>
      <c r="D23" s="55"/>
      <c r="E23" s="55"/>
      <c r="F23" s="55"/>
      <c r="G23" s="55"/>
      <c r="H23" s="55"/>
      <c r="I23" s="55"/>
      <c r="J23" s="55"/>
      <c r="K23" s="55"/>
      <c r="L23" s="55"/>
      <c r="M23" s="55"/>
      <c r="N23" s="55"/>
      <c r="O23" s="55"/>
      <c r="P23" s="55"/>
      <c r="Q23" s="51"/>
      <c r="R23" s="51"/>
    </row>
    <row r="24" spans="1:19" s="24" customFormat="1" ht="27.75" x14ac:dyDescent="0.45">
      <c r="A24" s="54"/>
      <c r="B24" s="54" t="s">
        <v>581</v>
      </c>
      <c r="C24" s="54"/>
      <c r="D24" s="54"/>
      <c r="E24" s="54"/>
      <c r="F24" s="54"/>
      <c r="G24" s="54"/>
      <c r="H24" s="54"/>
      <c r="I24" s="54"/>
      <c r="J24" s="54"/>
      <c r="K24" s="54"/>
      <c r="L24" s="54"/>
      <c r="M24" s="54"/>
      <c r="N24" s="54"/>
      <c r="O24" s="54"/>
      <c r="P24" s="54"/>
      <c r="Q24" s="54"/>
      <c r="R24" s="123"/>
    </row>
    <row r="25" spans="1:19" x14ac:dyDescent="0.25">
      <c r="A25" s="51"/>
      <c r="B25" s="51" t="s">
        <v>582</v>
      </c>
      <c r="C25" s="51"/>
      <c r="D25" s="51"/>
      <c r="E25" s="51"/>
      <c r="F25" s="51"/>
      <c r="G25" s="51"/>
      <c r="H25" s="51"/>
      <c r="I25" s="51"/>
      <c r="J25" s="51"/>
      <c r="K25" s="51"/>
      <c r="L25" s="51"/>
      <c r="M25" s="51"/>
      <c r="N25" s="51"/>
      <c r="O25" s="51"/>
      <c r="P25" s="51"/>
      <c r="Q25" s="51"/>
      <c r="R25" s="51"/>
    </row>
    <row r="26" spans="1:19" s="25" customFormat="1" ht="21" x14ac:dyDescent="0.3">
      <c r="A26" s="63"/>
      <c r="B26" s="63" t="s">
        <v>583</v>
      </c>
      <c r="C26" s="63"/>
      <c r="D26" s="63"/>
      <c r="E26" s="63"/>
      <c r="F26" s="63"/>
      <c r="G26" s="63"/>
      <c r="H26" s="63"/>
      <c r="I26" s="63"/>
      <c r="J26" s="63"/>
      <c r="K26" s="63"/>
      <c r="L26" s="63"/>
      <c r="M26" s="63"/>
      <c r="N26" s="63"/>
      <c r="O26" s="63"/>
      <c r="P26" s="63"/>
      <c r="Q26" s="122"/>
      <c r="R26" s="122"/>
    </row>
    <row r="27" spans="1:19" x14ac:dyDescent="0.25">
      <c r="A27" s="51" t="s">
        <v>203</v>
      </c>
      <c r="B27" s="51" t="s">
        <v>564</v>
      </c>
      <c r="C27" s="51" t="s">
        <v>173</v>
      </c>
      <c r="D27" s="51" t="s">
        <v>174</v>
      </c>
      <c r="E27" s="51" t="s">
        <v>175</v>
      </c>
      <c r="F27" s="51" t="s">
        <v>176</v>
      </c>
      <c r="G27" s="51" t="s">
        <v>177</v>
      </c>
      <c r="H27" s="51" t="s">
        <v>178</v>
      </c>
      <c r="I27" s="51" t="s">
        <v>179</v>
      </c>
      <c r="J27" s="51" t="s">
        <v>584</v>
      </c>
      <c r="K27" s="51" t="s">
        <v>585</v>
      </c>
      <c r="L27" s="51" t="s">
        <v>181</v>
      </c>
      <c r="M27" s="51" t="s">
        <v>183</v>
      </c>
      <c r="N27" s="51" t="s">
        <v>184</v>
      </c>
      <c r="O27" s="51" t="s">
        <v>185</v>
      </c>
      <c r="P27" s="51" t="s">
        <v>186</v>
      </c>
      <c r="Q27" t="s">
        <v>187</v>
      </c>
      <c r="R27" s="51"/>
      <c r="S27" s="51"/>
    </row>
    <row r="28" spans="1:19" x14ac:dyDescent="0.25">
      <c r="A28" s="51" t="s">
        <v>208</v>
      </c>
      <c r="B28" s="51" t="s">
        <v>209</v>
      </c>
      <c r="C28" s="55">
        <v>0</v>
      </c>
      <c r="D28" s="55">
        <v>0</v>
      </c>
      <c r="E28" s="55">
        <v>0</v>
      </c>
      <c r="F28" s="55">
        <v>0</v>
      </c>
      <c r="G28" s="55">
        <v>5</v>
      </c>
      <c r="H28" s="55">
        <v>5</v>
      </c>
      <c r="I28" s="55">
        <v>5</v>
      </c>
      <c r="J28" s="55">
        <v>5</v>
      </c>
      <c r="K28" s="55">
        <v>5</v>
      </c>
      <c r="L28" s="55">
        <v>5</v>
      </c>
      <c r="M28" s="55">
        <v>6</v>
      </c>
      <c r="N28" s="55">
        <v>6</v>
      </c>
      <c r="O28" s="55">
        <v>6</v>
      </c>
      <c r="P28" s="55">
        <v>6</v>
      </c>
      <c r="Q28" s="117">
        <v>6</v>
      </c>
      <c r="R28" s="51"/>
      <c r="S28" s="51"/>
    </row>
    <row r="29" spans="1:19" x14ac:dyDescent="0.25">
      <c r="A29" s="51" t="s">
        <v>211</v>
      </c>
      <c r="B29" s="51" t="s">
        <v>212</v>
      </c>
      <c r="C29" s="55">
        <v>0</v>
      </c>
      <c r="D29" s="55">
        <v>0</v>
      </c>
      <c r="E29" s="55">
        <v>0</v>
      </c>
      <c r="F29" s="55">
        <v>0</v>
      </c>
      <c r="G29" s="55">
        <v>12</v>
      </c>
      <c r="H29" s="55">
        <v>13</v>
      </c>
      <c r="I29" s="55">
        <v>13</v>
      </c>
      <c r="J29" s="55">
        <v>13</v>
      </c>
      <c r="K29" s="55">
        <v>14</v>
      </c>
      <c r="L29" s="55">
        <v>12</v>
      </c>
      <c r="M29" s="55">
        <v>14</v>
      </c>
      <c r="N29" s="55">
        <v>14</v>
      </c>
      <c r="O29" s="55">
        <v>15</v>
      </c>
      <c r="P29" s="55">
        <v>15</v>
      </c>
      <c r="Q29" s="117">
        <v>15</v>
      </c>
      <c r="R29" s="51"/>
      <c r="S29" s="51"/>
    </row>
    <row r="30" spans="1:19" x14ac:dyDescent="0.25">
      <c r="A30" s="51" t="s">
        <v>213</v>
      </c>
      <c r="B30" s="51" t="s">
        <v>214</v>
      </c>
      <c r="C30" s="55">
        <v>0</v>
      </c>
      <c r="D30" s="55">
        <v>0</v>
      </c>
      <c r="E30" s="55">
        <v>0</v>
      </c>
      <c r="F30" s="55">
        <v>0</v>
      </c>
      <c r="G30" s="55">
        <v>7</v>
      </c>
      <c r="H30" s="55">
        <v>7</v>
      </c>
      <c r="I30" s="55">
        <v>7</v>
      </c>
      <c r="J30" s="55">
        <v>7</v>
      </c>
      <c r="K30" s="55">
        <v>7</v>
      </c>
      <c r="L30" s="55">
        <v>7</v>
      </c>
      <c r="M30" s="55">
        <v>7</v>
      </c>
      <c r="N30" s="55">
        <v>7</v>
      </c>
      <c r="O30" s="55">
        <v>7</v>
      </c>
      <c r="P30" s="55">
        <v>7</v>
      </c>
      <c r="Q30" s="117">
        <v>7</v>
      </c>
      <c r="R30" s="51"/>
      <c r="S30" s="51"/>
    </row>
    <row r="31" spans="1:19" x14ac:dyDescent="0.25">
      <c r="A31" s="51" t="s">
        <v>217</v>
      </c>
      <c r="B31" s="51" t="s">
        <v>218</v>
      </c>
      <c r="C31" s="55">
        <v>0</v>
      </c>
      <c r="D31" s="55">
        <v>0</v>
      </c>
      <c r="E31" s="55">
        <v>0</v>
      </c>
      <c r="F31" s="55">
        <v>0</v>
      </c>
      <c r="G31" s="55">
        <v>11</v>
      </c>
      <c r="H31" s="55">
        <v>11</v>
      </c>
      <c r="I31" s="55">
        <v>13</v>
      </c>
      <c r="J31" s="55">
        <v>13</v>
      </c>
      <c r="K31" s="55">
        <v>13</v>
      </c>
      <c r="L31" s="55">
        <v>11</v>
      </c>
      <c r="M31" s="55">
        <v>14</v>
      </c>
      <c r="N31" s="55">
        <v>14</v>
      </c>
      <c r="O31" s="55">
        <v>14</v>
      </c>
      <c r="P31" s="55">
        <v>14</v>
      </c>
      <c r="Q31" s="117">
        <v>14</v>
      </c>
      <c r="R31" s="51"/>
      <c r="S31" s="51"/>
    </row>
    <row r="32" spans="1:19" x14ac:dyDescent="0.25">
      <c r="A32" s="51" t="s">
        <v>215</v>
      </c>
      <c r="B32" s="51" t="s">
        <v>216</v>
      </c>
      <c r="C32" s="55">
        <v>0</v>
      </c>
      <c r="D32" s="55">
        <v>0</v>
      </c>
      <c r="E32" s="55">
        <v>0</v>
      </c>
      <c r="F32" s="55">
        <v>0</v>
      </c>
      <c r="G32" s="55">
        <v>5</v>
      </c>
      <c r="H32" s="55">
        <v>6</v>
      </c>
      <c r="I32" s="55">
        <v>6</v>
      </c>
      <c r="J32" s="55">
        <v>6</v>
      </c>
      <c r="K32" s="55">
        <v>6</v>
      </c>
      <c r="L32" s="55">
        <v>6</v>
      </c>
      <c r="M32" s="55">
        <v>7</v>
      </c>
      <c r="N32" s="55">
        <v>7</v>
      </c>
      <c r="O32" s="55">
        <v>7</v>
      </c>
      <c r="P32" s="55">
        <v>7</v>
      </c>
      <c r="Q32" s="117">
        <v>7</v>
      </c>
      <c r="R32" s="51"/>
      <c r="S32" s="51"/>
    </row>
    <row r="33" spans="1:19" x14ac:dyDescent="0.25">
      <c r="A33" s="51" t="s">
        <v>219</v>
      </c>
      <c r="B33" s="51" t="s">
        <v>220</v>
      </c>
      <c r="C33" s="55">
        <v>0</v>
      </c>
      <c r="D33" s="55">
        <v>0</v>
      </c>
      <c r="E33" s="55">
        <v>0</v>
      </c>
      <c r="F33" s="55">
        <v>0</v>
      </c>
      <c r="G33" s="55">
        <v>11</v>
      </c>
      <c r="H33" s="55">
        <v>11</v>
      </c>
      <c r="I33" s="55">
        <v>11</v>
      </c>
      <c r="J33" s="55">
        <v>11</v>
      </c>
      <c r="K33" s="55">
        <v>11</v>
      </c>
      <c r="L33" s="55">
        <v>11</v>
      </c>
      <c r="M33" s="55">
        <v>11</v>
      </c>
      <c r="N33" s="55">
        <v>11</v>
      </c>
      <c r="O33" s="55">
        <v>11</v>
      </c>
      <c r="P33" s="55">
        <v>11</v>
      </c>
      <c r="Q33" s="117">
        <v>11</v>
      </c>
      <c r="R33" s="51"/>
      <c r="S33" s="51"/>
    </row>
    <row r="34" spans="1:19" x14ac:dyDescent="0.25">
      <c r="A34" s="51" t="s">
        <v>221</v>
      </c>
      <c r="B34" s="51" t="s">
        <v>222</v>
      </c>
      <c r="C34" s="55">
        <v>0</v>
      </c>
      <c r="D34" s="55">
        <v>0</v>
      </c>
      <c r="E34" s="55">
        <v>0</v>
      </c>
      <c r="F34" s="55">
        <v>0</v>
      </c>
      <c r="G34" s="55">
        <v>28</v>
      </c>
      <c r="H34" s="55">
        <v>29</v>
      </c>
      <c r="I34" s="55">
        <v>32</v>
      </c>
      <c r="J34" s="55">
        <v>31</v>
      </c>
      <c r="K34" s="55">
        <v>31</v>
      </c>
      <c r="L34" s="55">
        <v>29</v>
      </c>
      <c r="M34" s="55">
        <v>32</v>
      </c>
      <c r="N34" s="55">
        <v>32</v>
      </c>
      <c r="O34" s="55">
        <v>33</v>
      </c>
      <c r="P34" s="55">
        <v>33</v>
      </c>
      <c r="Q34" s="117">
        <v>34</v>
      </c>
      <c r="R34" s="51"/>
      <c r="S34" s="51"/>
    </row>
    <row r="35" spans="1:19" x14ac:dyDescent="0.25">
      <c r="A35" s="51" t="s">
        <v>223</v>
      </c>
      <c r="B35" s="51" t="s">
        <v>224</v>
      </c>
      <c r="C35" s="55">
        <v>0</v>
      </c>
      <c r="D35" s="55">
        <v>0</v>
      </c>
      <c r="E35" s="55">
        <v>0</v>
      </c>
      <c r="F35" s="55">
        <v>0</v>
      </c>
      <c r="G35" s="55">
        <v>14</v>
      </c>
      <c r="H35" s="55">
        <v>14</v>
      </c>
      <c r="I35" s="55">
        <v>14</v>
      </c>
      <c r="J35" s="55">
        <v>14</v>
      </c>
      <c r="K35" s="55">
        <v>14</v>
      </c>
      <c r="L35" s="55">
        <v>14</v>
      </c>
      <c r="M35" s="55">
        <v>14</v>
      </c>
      <c r="N35" s="55">
        <v>14</v>
      </c>
      <c r="O35" s="55">
        <v>14</v>
      </c>
      <c r="P35" s="55">
        <v>14</v>
      </c>
      <c r="Q35" s="117">
        <v>14</v>
      </c>
      <c r="R35" s="51"/>
      <c r="S35" s="51"/>
    </row>
    <row r="36" spans="1:19" x14ac:dyDescent="0.25">
      <c r="A36" s="51" t="s">
        <v>225</v>
      </c>
      <c r="B36" s="51" t="s">
        <v>226</v>
      </c>
      <c r="C36" s="55">
        <v>0</v>
      </c>
      <c r="D36" s="55">
        <v>0</v>
      </c>
      <c r="E36" s="55">
        <v>0</v>
      </c>
      <c r="F36" s="55">
        <v>0</v>
      </c>
      <c r="G36" s="55">
        <v>11</v>
      </c>
      <c r="H36" s="55">
        <v>11</v>
      </c>
      <c r="I36" s="55">
        <v>11</v>
      </c>
      <c r="J36" s="55">
        <v>11</v>
      </c>
      <c r="K36" s="55">
        <v>11</v>
      </c>
      <c r="L36" s="55">
        <v>12</v>
      </c>
      <c r="M36" s="55">
        <v>13</v>
      </c>
      <c r="N36" s="55">
        <v>13</v>
      </c>
      <c r="O36" s="55">
        <v>14</v>
      </c>
      <c r="P36" s="55">
        <v>15</v>
      </c>
      <c r="Q36" s="117">
        <v>16</v>
      </c>
      <c r="R36" s="51"/>
      <c r="S36" s="51"/>
    </row>
    <row r="37" spans="1:19" s="6" customFormat="1" x14ac:dyDescent="0.25">
      <c r="A37" s="6" t="s">
        <v>227</v>
      </c>
      <c r="B37" s="6" t="s">
        <v>228</v>
      </c>
      <c r="C37" s="7">
        <v>0</v>
      </c>
      <c r="D37" s="7">
        <v>0</v>
      </c>
      <c r="E37" s="7">
        <v>0</v>
      </c>
      <c r="F37" s="7">
        <v>0</v>
      </c>
      <c r="G37" s="7">
        <v>104</v>
      </c>
      <c r="H37" s="7">
        <v>107</v>
      </c>
      <c r="I37" s="7">
        <v>112</v>
      </c>
      <c r="J37" s="7">
        <v>111</v>
      </c>
      <c r="K37" s="7">
        <v>112</v>
      </c>
      <c r="L37" s="7">
        <v>107</v>
      </c>
      <c r="M37" s="7">
        <v>118</v>
      </c>
      <c r="N37" s="7">
        <v>118</v>
      </c>
      <c r="O37" s="7">
        <v>121</v>
      </c>
      <c r="P37" s="7">
        <v>122</v>
      </c>
      <c r="Q37" s="15">
        <v>124</v>
      </c>
    </row>
    <row r="38" spans="1:19" x14ac:dyDescent="0.25">
      <c r="A38" s="51"/>
      <c r="B38" s="51"/>
      <c r="C38" s="55"/>
      <c r="D38" s="55"/>
      <c r="E38" s="55"/>
      <c r="F38" s="55"/>
      <c r="G38" s="55"/>
      <c r="H38" s="55"/>
      <c r="I38" s="55"/>
      <c r="J38" s="55"/>
      <c r="K38" s="55"/>
      <c r="L38" s="55"/>
      <c r="M38" s="55"/>
      <c r="N38" s="55"/>
      <c r="O38" s="55"/>
      <c r="P38" s="55"/>
      <c r="Q38" s="51"/>
      <c r="R38" s="51"/>
    </row>
    <row r="39" spans="1:19" s="25" customFormat="1" ht="21" x14ac:dyDescent="0.3">
      <c r="A39" s="63"/>
      <c r="B39" s="63" t="s">
        <v>586</v>
      </c>
      <c r="C39" s="63"/>
      <c r="D39" s="63"/>
      <c r="E39" s="63"/>
      <c r="F39" s="63"/>
      <c r="G39" s="63"/>
      <c r="H39" s="63"/>
      <c r="I39" s="63"/>
      <c r="J39" s="63"/>
      <c r="K39" s="63"/>
      <c r="L39" s="63"/>
      <c r="M39" s="63"/>
      <c r="N39" s="63"/>
      <c r="O39" s="63"/>
      <c r="P39" s="63"/>
      <c r="Q39" s="122"/>
      <c r="R39" s="122"/>
    </row>
    <row r="40" spans="1:19" x14ac:dyDescent="0.25">
      <c r="A40" s="51" t="s">
        <v>203</v>
      </c>
      <c r="B40" s="51" t="s">
        <v>564</v>
      </c>
      <c r="C40" s="51" t="s">
        <v>173</v>
      </c>
      <c r="D40" s="51" t="s">
        <v>174</v>
      </c>
      <c r="E40" s="51" t="s">
        <v>175</v>
      </c>
      <c r="F40" s="51" t="s">
        <v>176</v>
      </c>
      <c r="G40" s="51" t="s">
        <v>587</v>
      </c>
      <c r="H40" s="51" t="s">
        <v>588</v>
      </c>
      <c r="I40" s="51" t="s">
        <v>589</v>
      </c>
      <c r="J40" s="51" t="s">
        <v>584</v>
      </c>
      <c r="K40" s="51" t="s">
        <v>585</v>
      </c>
      <c r="L40" s="51" t="s">
        <v>181</v>
      </c>
      <c r="M40" s="51" t="s">
        <v>183</v>
      </c>
      <c r="N40" s="51" t="s">
        <v>184</v>
      </c>
      <c r="O40" s="51" t="s">
        <v>185</v>
      </c>
      <c r="P40" s="51" t="s">
        <v>186</v>
      </c>
      <c r="Q40" t="s">
        <v>187</v>
      </c>
      <c r="R40" s="51"/>
      <c r="S40" s="51"/>
    </row>
    <row r="41" spans="1:19" x14ac:dyDescent="0.25">
      <c r="A41" s="51" t="s">
        <v>208</v>
      </c>
      <c r="B41" s="51" t="s">
        <v>209</v>
      </c>
      <c r="C41" s="55">
        <v>0</v>
      </c>
      <c r="D41" s="55">
        <v>0</v>
      </c>
      <c r="E41" s="55">
        <v>0</v>
      </c>
      <c r="F41" s="55">
        <v>0</v>
      </c>
      <c r="G41" s="55">
        <v>9</v>
      </c>
      <c r="H41" s="55">
        <v>9</v>
      </c>
      <c r="I41" s="55">
        <v>9</v>
      </c>
      <c r="J41" s="55">
        <v>9</v>
      </c>
      <c r="K41" s="55">
        <v>9</v>
      </c>
      <c r="L41" s="55">
        <v>9</v>
      </c>
      <c r="M41" s="55">
        <v>10</v>
      </c>
      <c r="N41" s="55">
        <v>10</v>
      </c>
      <c r="O41" s="55">
        <v>10</v>
      </c>
      <c r="P41" s="55">
        <v>10</v>
      </c>
      <c r="Q41" s="117">
        <v>10</v>
      </c>
      <c r="R41" s="51"/>
      <c r="S41" s="51"/>
    </row>
    <row r="42" spans="1:19" x14ac:dyDescent="0.25">
      <c r="A42" s="51" t="s">
        <v>211</v>
      </c>
      <c r="B42" s="51" t="s">
        <v>212</v>
      </c>
      <c r="C42" s="55">
        <v>0</v>
      </c>
      <c r="D42" s="55">
        <v>0</v>
      </c>
      <c r="E42" s="55">
        <v>0</v>
      </c>
      <c r="F42" s="55">
        <v>0</v>
      </c>
      <c r="G42" s="55">
        <v>14</v>
      </c>
      <c r="H42" s="55">
        <v>15</v>
      </c>
      <c r="I42" s="55">
        <v>15</v>
      </c>
      <c r="J42" s="55">
        <v>15</v>
      </c>
      <c r="K42" s="55">
        <v>16</v>
      </c>
      <c r="L42" s="55">
        <v>16</v>
      </c>
      <c r="M42" s="55">
        <v>16</v>
      </c>
      <c r="N42" s="55">
        <v>16</v>
      </c>
      <c r="O42" s="55">
        <v>17</v>
      </c>
      <c r="P42" s="55">
        <v>17</v>
      </c>
      <c r="Q42" s="117">
        <v>17</v>
      </c>
      <c r="R42" s="51"/>
      <c r="S42" s="51"/>
    </row>
    <row r="43" spans="1:19" x14ac:dyDescent="0.25">
      <c r="A43" s="51" t="s">
        <v>213</v>
      </c>
      <c r="B43" s="51" t="s">
        <v>214</v>
      </c>
      <c r="C43" s="55">
        <v>0</v>
      </c>
      <c r="D43" s="55">
        <v>0</v>
      </c>
      <c r="E43" s="55">
        <v>0</v>
      </c>
      <c r="F43" s="55">
        <v>0</v>
      </c>
      <c r="G43" s="55">
        <v>12</v>
      </c>
      <c r="H43" s="55">
        <v>12</v>
      </c>
      <c r="I43" s="55">
        <v>12</v>
      </c>
      <c r="J43" s="55">
        <v>12</v>
      </c>
      <c r="K43" s="55">
        <v>12</v>
      </c>
      <c r="L43" s="55">
        <v>12</v>
      </c>
      <c r="M43" s="55">
        <v>12</v>
      </c>
      <c r="N43" s="55">
        <v>12</v>
      </c>
      <c r="O43" s="55">
        <v>12</v>
      </c>
      <c r="P43" s="55">
        <v>12</v>
      </c>
      <c r="Q43" s="117">
        <v>12</v>
      </c>
      <c r="R43" s="51"/>
      <c r="S43" s="51"/>
    </row>
    <row r="44" spans="1:19" x14ac:dyDescent="0.25">
      <c r="A44" s="51" t="s">
        <v>217</v>
      </c>
      <c r="B44" s="51" t="s">
        <v>218</v>
      </c>
      <c r="C44" s="55">
        <v>0</v>
      </c>
      <c r="D44" s="55">
        <v>0</v>
      </c>
      <c r="E44" s="55">
        <v>0</v>
      </c>
      <c r="F44" s="55">
        <v>0</v>
      </c>
      <c r="G44" s="55">
        <v>20</v>
      </c>
      <c r="H44" s="55">
        <v>20</v>
      </c>
      <c r="I44" s="55">
        <v>22</v>
      </c>
      <c r="J44" s="55">
        <v>22</v>
      </c>
      <c r="K44" s="55">
        <v>22</v>
      </c>
      <c r="L44" s="55">
        <v>22</v>
      </c>
      <c r="M44" s="55">
        <v>23</v>
      </c>
      <c r="N44" s="55">
        <v>23</v>
      </c>
      <c r="O44" s="55">
        <v>23</v>
      </c>
      <c r="P44" s="55">
        <v>23</v>
      </c>
      <c r="Q44" s="117">
        <v>23</v>
      </c>
      <c r="R44" s="51"/>
      <c r="S44" s="51"/>
    </row>
    <row r="45" spans="1:19" x14ac:dyDescent="0.25">
      <c r="A45" s="51" t="s">
        <v>215</v>
      </c>
      <c r="B45" s="51" t="s">
        <v>216</v>
      </c>
      <c r="C45" s="55">
        <v>0</v>
      </c>
      <c r="D45" s="55">
        <v>0</v>
      </c>
      <c r="E45" s="55">
        <v>0</v>
      </c>
      <c r="F45" s="55">
        <v>0</v>
      </c>
      <c r="G45" s="55">
        <v>6</v>
      </c>
      <c r="H45" s="55">
        <v>7</v>
      </c>
      <c r="I45" s="55">
        <v>5</v>
      </c>
      <c r="J45" s="55">
        <v>5</v>
      </c>
      <c r="K45" s="55">
        <v>7</v>
      </c>
      <c r="L45" s="55">
        <v>8</v>
      </c>
      <c r="M45" s="55">
        <v>8</v>
      </c>
      <c r="N45" s="55">
        <v>8</v>
      </c>
      <c r="O45" s="55">
        <v>8</v>
      </c>
      <c r="P45" s="55">
        <v>8</v>
      </c>
      <c r="Q45" s="117">
        <v>8</v>
      </c>
      <c r="R45" s="51"/>
      <c r="S45" s="51"/>
    </row>
    <row r="46" spans="1:19" x14ac:dyDescent="0.25">
      <c r="A46" s="51" t="s">
        <v>219</v>
      </c>
      <c r="B46" s="51" t="s">
        <v>220</v>
      </c>
      <c r="C46" s="55">
        <v>0</v>
      </c>
      <c r="D46" s="55">
        <v>0</v>
      </c>
      <c r="E46" s="55">
        <v>0</v>
      </c>
      <c r="F46" s="55">
        <v>0</v>
      </c>
      <c r="G46" s="55">
        <v>11</v>
      </c>
      <c r="H46" s="55">
        <v>11</v>
      </c>
      <c r="I46" s="55">
        <v>11</v>
      </c>
      <c r="J46" s="55">
        <v>11</v>
      </c>
      <c r="K46" s="55">
        <v>11</v>
      </c>
      <c r="L46" s="55">
        <v>11</v>
      </c>
      <c r="M46" s="55">
        <v>11</v>
      </c>
      <c r="N46" s="55">
        <v>11</v>
      </c>
      <c r="O46" s="55">
        <v>11</v>
      </c>
      <c r="P46" s="55">
        <v>11</v>
      </c>
      <c r="Q46" s="117">
        <v>11</v>
      </c>
      <c r="R46" s="51"/>
      <c r="S46" s="51"/>
    </row>
    <row r="47" spans="1:19" x14ac:dyDescent="0.25">
      <c r="A47" s="51" t="s">
        <v>221</v>
      </c>
      <c r="B47" s="51" t="s">
        <v>222</v>
      </c>
      <c r="C47" s="55">
        <v>0</v>
      </c>
      <c r="D47" s="55">
        <v>0</v>
      </c>
      <c r="E47" s="55">
        <v>0</v>
      </c>
      <c r="F47" s="55">
        <v>0</v>
      </c>
      <c r="G47" s="55">
        <v>29</v>
      </c>
      <c r="H47" s="55">
        <v>30</v>
      </c>
      <c r="I47" s="55">
        <v>33</v>
      </c>
      <c r="J47" s="55">
        <v>32</v>
      </c>
      <c r="K47" s="55">
        <v>32</v>
      </c>
      <c r="L47" s="55">
        <v>33</v>
      </c>
      <c r="M47" s="55">
        <v>33</v>
      </c>
      <c r="N47" s="55">
        <v>33</v>
      </c>
      <c r="O47" s="55">
        <v>34</v>
      </c>
      <c r="P47" s="55">
        <v>34</v>
      </c>
      <c r="Q47" s="117">
        <v>35</v>
      </c>
      <c r="R47" s="51"/>
      <c r="S47" s="51"/>
    </row>
    <row r="48" spans="1:19" x14ac:dyDescent="0.25">
      <c r="A48" s="51" t="s">
        <v>223</v>
      </c>
      <c r="B48" s="51" t="s">
        <v>224</v>
      </c>
      <c r="C48" s="55">
        <v>0</v>
      </c>
      <c r="D48" s="55">
        <v>0</v>
      </c>
      <c r="E48" s="55">
        <v>0</v>
      </c>
      <c r="F48" s="55">
        <v>0</v>
      </c>
      <c r="G48" s="55">
        <v>19</v>
      </c>
      <c r="H48" s="55">
        <v>19</v>
      </c>
      <c r="I48" s="55">
        <v>19</v>
      </c>
      <c r="J48" s="55">
        <v>19</v>
      </c>
      <c r="K48" s="55">
        <v>19</v>
      </c>
      <c r="L48" s="55">
        <v>19</v>
      </c>
      <c r="M48" s="55">
        <v>19</v>
      </c>
      <c r="N48" s="55">
        <v>19</v>
      </c>
      <c r="O48" s="55">
        <v>19</v>
      </c>
      <c r="P48" s="55">
        <v>20</v>
      </c>
      <c r="Q48" s="117">
        <v>20</v>
      </c>
      <c r="R48" s="51"/>
      <c r="S48" s="51"/>
    </row>
    <row r="49" spans="1:19" x14ac:dyDescent="0.25">
      <c r="A49" s="51" t="s">
        <v>225</v>
      </c>
      <c r="B49" s="51" t="s">
        <v>226</v>
      </c>
      <c r="C49" s="55">
        <v>0</v>
      </c>
      <c r="D49" s="55">
        <v>0</v>
      </c>
      <c r="E49" s="55">
        <v>0</v>
      </c>
      <c r="F49" s="55">
        <v>0</v>
      </c>
      <c r="G49" s="55">
        <v>14</v>
      </c>
      <c r="H49" s="55">
        <v>14</v>
      </c>
      <c r="I49" s="55">
        <v>14</v>
      </c>
      <c r="J49" s="55">
        <v>14</v>
      </c>
      <c r="K49" s="55">
        <v>14</v>
      </c>
      <c r="L49" s="55">
        <v>15</v>
      </c>
      <c r="M49" s="55">
        <v>16</v>
      </c>
      <c r="N49" s="55">
        <v>16</v>
      </c>
      <c r="O49" s="55">
        <v>17</v>
      </c>
      <c r="P49" s="55">
        <v>19</v>
      </c>
      <c r="Q49" s="117">
        <v>20</v>
      </c>
      <c r="R49" s="51"/>
      <c r="S49" s="51"/>
    </row>
    <row r="50" spans="1:19" s="6" customFormat="1" x14ac:dyDescent="0.25">
      <c r="A50" s="6" t="s">
        <v>227</v>
      </c>
      <c r="B50" s="6" t="s">
        <v>228</v>
      </c>
      <c r="C50" s="7">
        <v>0</v>
      </c>
      <c r="D50" s="7">
        <v>0</v>
      </c>
      <c r="E50" s="7">
        <v>0</v>
      </c>
      <c r="F50" s="7">
        <v>0</v>
      </c>
      <c r="G50" s="7">
        <v>132</v>
      </c>
      <c r="H50" s="7">
        <v>135</v>
      </c>
      <c r="I50" s="7">
        <v>140</v>
      </c>
      <c r="J50" s="7">
        <v>139</v>
      </c>
      <c r="K50" s="7">
        <v>142</v>
      </c>
      <c r="L50" s="7">
        <v>142</v>
      </c>
      <c r="M50" s="7">
        <v>146</v>
      </c>
      <c r="N50" s="7">
        <v>146</v>
      </c>
      <c r="O50" s="7">
        <v>151</v>
      </c>
      <c r="P50" s="7">
        <v>154</v>
      </c>
      <c r="Q50" s="15">
        <v>156</v>
      </c>
    </row>
    <row r="51" spans="1:19" x14ac:dyDescent="0.25">
      <c r="A51" s="51"/>
      <c r="B51" s="51"/>
      <c r="C51" s="51"/>
      <c r="D51" s="51"/>
      <c r="E51" s="51"/>
      <c r="F51" s="51"/>
      <c r="G51" s="51"/>
      <c r="H51" s="51"/>
      <c r="I51" s="51"/>
      <c r="J51" s="51"/>
      <c r="K51" s="51"/>
      <c r="L51" s="51"/>
      <c r="M51" s="51"/>
      <c r="N51" s="51"/>
      <c r="O51" s="51"/>
      <c r="P51" s="51"/>
      <c r="Q51" s="51"/>
      <c r="R51" s="51"/>
    </row>
    <row r="52" spans="1:19" s="24" customFormat="1" ht="27.75" x14ac:dyDescent="0.45">
      <c r="A52" s="54"/>
      <c r="B52" s="54" t="s">
        <v>590</v>
      </c>
      <c r="C52" s="54"/>
      <c r="D52" s="54"/>
      <c r="E52" s="54"/>
      <c r="F52" s="54"/>
      <c r="G52" s="54"/>
      <c r="H52" s="54"/>
      <c r="I52" s="54"/>
      <c r="J52" s="54"/>
      <c r="K52" s="54"/>
      <c r="L52" s="54"/>
      <c r="M52" s="54"/>
      <c r="N52" s="54"/>
      <c r="O52" s="54"/>
      <c r="P52" s="54"/>
      <c r="Q52" s="123"/>
      <c r="R52" s="123"/>
    </row>
    <row r="53" spans="1:19" x14ac:dyDescent="0.25">
      <c r="A53" s="51"/>
      <c r="B53" s="51" t="s">
        <v>591</v>
      </c>
      <c r="C53" s="51"/>
      <c r="D53" s="51"/>
      <c r="E53" s="51"/>
      <c r="F53" s="51"/>
      <c r="G53" s="51"/>
      <c r="H53" s="51"/>
      <c r="I53" s="51"/>
      <c r="J53" s="51"/>
      <c r="K53" s="51"/>
      <c r="L53" s="51"/>
      <c r="M53" s="51"/>
      <c r="N53" s="51"/>
      <c r="O53" s="51"/>
      <c r="P53" s="51"/>
      <c r="Q53" s="51"/>
      <c r="R53" s="51"/>
    </row>
    <row r="54" spans="1:19" s="25" customFormat="1" ht="21" x14ac:dyDescent="0.3">
      <c r="A54" s="63"/>
      <c r="B54" s="63" t="s">
        <v>592</v>
      </c>
      <c r="C54" s="63"/>
      <c r="D54" s="63"/>
      <c r="E54" s="63"/>
      <c r="F54" s="63"/>
      <c r="G54" s="63"/>
      <c r="H54" s="63"/>
      <c r="I54" s="63"/>
      <c r="J54" s="63"/>
      <c r="K54" s="63"/>
      <c r="L54" s="63"/>
      <c r="M54" s="63"/>
      <c r="N54" s="63"/>
      <c r="O54" s="63"/>
      <c r="P54" s="63"/>
      <c r="Q54" s="122"/>
      <c r="R54" s="122"/>
    </row>
    <row r="55" spans="1:19" x14ac:dyDescent="0.25">
      <c r="A55" s="51" t="s">
        <v>203</v>
      </c>
      <c r="B55" s="51" t="s">
        <v>564</v>
      </c>
      <c r="C55" s="51" t="s">
        <v>99</v>
      </c>
      <c r="D55" s="51" t="s">
        <v>100</v>
      </c>
      <c r="E55" s="51" t="s">
        <v>101</v>
      </c>
      <c r="F55" s="51" t="s">
        <v>102</v>
      </c>
      <c r="G55" s="51" t="s">
        <v>103</v>
      </c>
      <c r="H55" s="51" t="s">
        <v>104</v>
      </c>
      <c r="I55" s="51" t="s">
        <v>105</v>
      </c>
      <c r="J55" s="51"/>
      <c r="K55" s="51"/>
      <c r="L55" s="51"/>
      <c r="M55" s="51"/>
      <c r="N55" s="51"/>
      <c r="O55" s="51"/>
      <c r="P55" s="51"/>
      <c r="Q55" s="51"/>
      <c r="R55" s="51"/>
    </row>
    <row r="56" spans="1:19" x14ac:dyDescent="0.25">
      <c r="A56" s="51" t="s">
        <v>208</v>
      </c>
      <c r="B56" s="51" t="s">
        <v>209</v>
      </c>
      <c r="C56" s="55"/>
      <c r="D56" s="55">
        <v>1993011</v>
      </c>
      <c r="E56" s="55">
        <v>1987665</v>
      </c>
      <c r="F56" s="55">
        <v>1986511</v>
      </c>
      <c r="G56" s="55">
        <v>2850415</v>
      </c>
      <c r="H56" s="55">
        <v>2654775</v>
      </c>
      <c r="I56" s="55">
        <v>2592727</v>
      </c>
      <c r="J56" s="51"/>
      <c r="K56" s="51"/>
      <c r="L56" s="51"/>
      <c r="M56" s="51"/>
      <c r="N56" s="51"/>
      <c r="O56" s="51"/>
      <c r="P56" s="51"/>
      <c r="Q56" s="51"/>
      <c r="R56" s="51"/>
    </row>
    <row r="57" spans="1:19" x14ac:dyDescent="0.25">
      <c r="A57" s="51" t="s">
        <v>211</v>
      </c>
      <c r="B57" s="51" t="s">
        <v>212</v>
      </c>
      <c r="C57" s="55"/>
      <c r="D57" s="55">
        <v>1364294</v>
      </c>
      <c r="E57" s="55">
        <v>1524133</v>
      </c>
      <c r="F57" s="55">
        <v>1703435</v>
      </c>
      <c r="G57" s="55">
        <v>1755084</v>
      </c>
      <c r="H57" s="55">
        <v>1719221</v>
      </c>
      <c r="I57" s="55">
        <v>1714714</v>
      </c>
      <c r="J57" s="51"/>
      <c r="K57" s="51"/>
      <c r="L57" s="51"/>
      <c r="M57" s="51"/>
      <c r="N57" s="51"/>
      <c r="O57" s="51"/>
      <c r="P57" s="51"/>
      <c r="Q57" s="51"/>
      <c r="R57" s="51"/>
    </row>
    <row r="58" spans="1:19" x14ac:dyDescent="0.25">
      <c r="A58" s="51" t="s">
        <v>213</v>
      </c>
      <c r="B58" s="51" t="s">
        <v>214</v>
      </c>
      <c r="C58" s="55"/>
      <c r="D58" s="55">
        <v>2474685</v>
      </c>
      <c r="E58" s="55">
        <v>2827291</v>
      </c>
      <c r="F58" s="55">
        <v>3415939</v>
      </c>
      <c r="G58" s="55">
        <v>3375922</v>
      </c>
      <c r="H58" s="55">
        <v>3502541</v>
      </c>
      <c r="I58" s="55">
        <v>3699778</v>
      </c>
      <c r="J58" s="51"/>
      <c r="K58" s="51"/>
      <c r="L58" s="51"/>
      <c r="M58" s="51"/>
      <c r="N58" s="51"/>
      <c r="O58" s="51"/>
      <c r="P58" s="51"/>
      <c r="Q58" s="51"/>
      <c r="R58" s="51"/>
    </row>
    <row r="59" spans="1:19" x14ac:dyDescent="0.25">
      <c r="A59" s="51" t="s">
        <v>215</v>
      </c>
      <c r="B59" s="51" t="s">
        <v>216</v>
      </c>
      <c r="C59" s="55"/>
      <c r="D59" s="55">
        <v>1406027</v>
      </c>
      <c r="E59" s="55">
        <v>1795520</v>
      </c>
      <c r="F59" s="55">
        <v>1720293</v>
      </c>
      <c r="G59" s="55">
        <v>1828835</v>
      </c>
      <c r="H59" s="55">
        <v>1714530</v>
      </c>
      <c r="I59" s="55">
        <v>1709880</v>
      </c>
      <c r="J59" s="51"/>
      <c r="K59" s="51"/>
      <c r="L59" s="51"/>
      <c r="M59" s="51"/>
      <c r="N59" s="51"/>
      <c r="O59" s="51"/>
      <c r="P59" s="51"/>
      <c r="Q59" s="51"/>
      <c r="R59" s="51"/>
    </row>
    <row r="60" spans="1:19" x14ac:dyDescent="0.25">
      <c r="A60" s="51" t="s">
        <v>217</v>
      </c>
      <c r="B60" s="51" t="s">
        <v>218</v>
      </c>
      <c r="C60" s="55"/>
      <c r="D60" s="55">
        <v>1600882</v>
      </c>
      <c r="E60" s="55">
        <v>1651265</v>
      </c>
      <c r="F60" s="55">
        <v>1852524</v>
      </c>
      <c r="G60" s="55">
        <v>2289836</v>
      </c>
      <c r="H60" s="55">
        <v>2288945</v>
      </c>
      <c r="I60" s="55">
        <v>2121045</v>
      </c>
      <c r="J60" s="51"/>
      <c r="K60" s="51"/>
      <c r="L60" s="51"/>
      <c r="M60" s="51"/>
      <c r="N60" s="51"/>
      <c r="O60" s="51"/>
      <c r="P60" s="51"/>
      <c r="Q60" s="51"/>
      <c r="R60" s="51"/>
    </row>
    <row r="61" spans="1:19" x14ac:dyDescent="0.25">
      <c r="A61" s="51" t="s">
        <v>219</v>
      </c>
      <c r="B61" s="51" t="s">
        <v>220</v>
      </c>
      <c r="C61" s="55"/>
      <c r="D61" s="55">
        <v>909534</v>
      </c>
      <c r="E61" s="55">
        <v>891667</v>
      </c>
      <c r="F61" s="55">
        <v>1117302</v>
      </c>
      <c r="G61" s="55">
        <v>1235251</v>
      </c>
      <c r="H61" s="55">
        <v>1225783</v>
      </c>
      <c r="I61" s="55">
        <v>1332371</v>
      </c>
      <c r="J61" s="51"/>
      <c r="K61" s="51"/>
      <c r="L61" s="51"/>
      <c r="M61" s="51"/>
      <c r="N61" s="51"/>
      <c r="O61" s="51"/>
      <c r="P61" s="51"/>
      <c r="Q61" s="51"/>
      <c r="R61" s="51"/>
    </row>
    <row r="62" spans="1:19" x14ac:dyDescent="0.25">
      <c r="A62" s="51" t="s">
        <v>221</v>
      </c>
      <c r="B62" s="51" t="s">
        <v>222</v>
      </c>
      <c r="C62" s="55"/>
      <c r="D62" s="55">
        <v>978559</v>
      </c>
      <c r="E62" s="55">
        <v>1141489</v>
      </c>
      <c r="F62" s="55">
        <v>1301633</v>
      </c>
      <c r="G62" s="55">
        <v>1356824</v>
      </c>
      <c r="H62" s="55">
        <v>1627738</v>
      </c>
      <c r="I62" s="55">
        <v>1498277</v>
      </c>
      <c r="J62" s="51"/>
      <c r="K62" s="51"/>
      <c r="L62" s="51"/>
      <c r="M62" s="51"/>
      <c r="N62" s="51"/>
      <c r="O62" s="51"/>
      <c r="P62" s="51"/>
      <c r="Q62" s="51"/>
      <c r="R62" s="51"/>
    </row>
    <row r="63" spans="1:19" x14ac:dyDescent="0.25">
      <c r="A63" s="51" t="s">
        <v>223</v>
      </c>
      <c r="B63" s="51" t="s">
        <v>224</v>
      </c>
      <c r="C63" s="55"/>
      <c r="D63" s="55">
        <v>2008009</v>
      </c>
      <c r="E63" s="55">
        <v>2169030</v>
      </c>
      <c r="F63" s="55">
        <v>1939050</v>
      </c>
      <c r="G63" s="55">
        <v>2656454</v>
      </c>
      <c r="H63" s="55">
        <v>3274673</v>
      </c>
      <c r="I63" s="55">
        <v>3219616</v>
      </c>
      <c r="J63" s="51"/>
      <c r="K63" s="51"/>
      <c r="L63" s="51"/>
      <c r="M63" s="51"/>
      <c r="N63" s="51"/>
      <c r="O63" s="51"/>
      <c r="P63" s="51"/>
      <c r="Q63" s="51"/>
      <c r="R63" s="51"/>
    </row>
    <row r="64" spans="1:19" x14ac:dyDescent="0.25">
      <c r="A64" s="51" t="s">
        <v>225</v>
      </c>
      <c r="B64" s="51" t="s">
        <v>226</v>
      </c>
      <c r="C64" s="55"/>
      <c r="D64" s="55">
        <v>1052304</v>
      </c>
      <c r="E64" s="55">
        <v>874958</v>
      </c>
      <c r="F64" s="55">
        <v>765207</v>
      </c>
      <c r="G64" s="55">
        <v>981705</v>
      </c>
      <c r="H64" s="55">
        <v>772339</v>
      </c>
      <c r="I64" s="55">
        <v>1458186</v>
      </c>
      <c r="J64" s="51"/>
      <c r="K64" s="51"/>
      <c r="L64" s="51"/>
      <c r="M64" s="51"/>
      <c r="N64" s="51"/>
      <c r="O64" s="51"/>
      <c r="P64" s="51"/>
      <c r="Q64" s="51"/>
      <c r="R64" s="51"/>
    </row>
    <row r="65" spans="1:18" s="6" customFormat="1" x14ac:dyDescent="0.25">
      <c r="A65" s="6" t="s">
        <v>227</v>
      </c>
      <c r="B65" s="6" t="s">
        <v>228</v>
      </c>
      <c r="C65" s="7"/>
      <c r="D65" s="7">
        <v>13787305</v>
      </c>
      <c r="E65" s="7">
        <v>14863018</v>
      </c>
      <c r="F65" s="7">
        <v>15801894</v>
      </c>
      <c r="G65" s="7">
        <v>18330326</v>
      </c>
      <c r="H65" s="7">
        <v>18780545</v>
      </c>
      <c r="I65" s="7">
        <v>19346594</v>
      </c>
    </row>
    <row r="66" spans="1:18" s="26" customFormat="1" ht="12" x14ac:dyDescent="0.25">
      <c r="B66" s="26" t="s">
        <v>593</v>
      </c>
      <c r="R66" s="119"/>
    </row>
    <row r="67" spans="1:18" s="26" customFormat="1" ht="12" x14ac:dyDescent="0.25">
      <c r="B67" s="26" t="s">
        <v>594</v>
      </c>
      <c r="R67" s="119"/>
    </row>
    <row r="68" spans="1:18" s="26" customFormat="1" ht="12" x14ac:dyDescent="0.25">
      <c r="B68" s="26" t="s">
        <v>595</v>
      </c>
      <c r="R68" s="119"/>
    </row>
  </sheetData>
  <mergeCells count="1">
    <mergeCell ref="B3:G3"/>
  </mergeCells>
  <phoneticPr fontId="18" type="noConversion"/>
  <hyperlinks>
    <hyperlink ref="B1" location="'Contents'!B7" display="⇐ Return to contents" xr:uid="{00000000-0004-0000-0700-000000000000}"/>
  </hyperlinks>
  <pageMargins left="0.7" right="0.7" top="0.75" bottom="0.75" header="0.3" footer="0.3"/>
  <tableParts count="4">
    <tablePart r:id="rId1"/>
    <tablePart r:id="rId2"/>
    <tablePart r:id="rId3"/>
    <tablePart r:id="rId4"/>
  </tableParts>
  <extLst>
    <ext xmlns:x14="http://schemas.microsoft.com/office/spreadsheetml/2009/9/main" uri="{05C60535-1F16-4fd2-B633-F4F36F0B64E0}">
      <x14:sparklineGroups xmlns:xm="http://schemas.microsoft.com/office/excel/2006/main">
        <x14:sparklineGroup displayEmptyCellsAs="gap" xr2:uid="{00000000-0003-0000-0700-000010000000}">
          <x14:colorSeries rgb="FF376092"/>
          <x14:colorNegative rgb="FFD00000"/>
          <x14:colorAxis rgb="FF000000"/>
          <x14:colorMarkers rgb="FFD00000"/>
          <x14:colorFirst rgb="FFD00000"/>
          <x14:colorLast rgb="FFD00000"/>
          <x14:colorHigh rgb="FFD00000"/>
          <x14:colorLow rgb="FFD00000"/>
          <x14:sparklines>
            <x14:sparkline>
              <xm:f>'Museums and Galleries'!G9:R9</xm:f>
              <xm:sqref>S9</xm:sqref>
            </x14:sparkline>
            <x14:sparkline>
              <xm:f>'Museums and Galleries'!G10:R10</xm:f>
              <xm:sqref>S10</xm:sqref>
            </x14:sparkline>
            <x14:sparkline>
              <xm:f>'Museums and Galleries'!G11:R11</xm:f>
              <xm:sqref>S11</xm:sqref>
            </x14:sparkline>
            <x14:sparkline>
              <xm:f>'Museums and Galleries'!G12:R12</xm:f>
              <xm:sqref>S12</xm:sqref>
            </x14:sparkline>
            <x14:sparkline>
              <xm:f>'Museums and Galleries'!G13:R13</xm:f>
              <xm:sqref>S13</xm:sqref>
            </x14:sparkline>
            <x14:sparkline>
              <xm:f>'Museums and Galleries'!G14:R14</xm:f>
              <xm:sqref>S14</xm:sqref>
            </x14:sparkline>
            <x14:sparkline>
              <xm:f>'Museums and Galleries'!G15:R15</xm:f>
              <xm:sqref>S15</xm:sqref>
            </x14:sparkline>
            <x14:sparkline>
              <xm:f>'Museums and Galleries'!G16:R16</xm:f>
              <xm:sqref>S16</xm:sqref>
            </x14:sparkline>
            <x14:sparkline>
              <xm:f>'Museums and Galleries'!G17:R17</xm:f>
              <xm:sqref>S17</xm:sqref>
            </x14:sparkline>
            <x14:sparkline>
              <xm:f>'Museums and Galleries'!G18:R18</xm:f>
              <xm:sqref>S18</xm:sqref>
            </x14:sparkline>
            <x14:sparkline>
              <xm:f>'Museums and Galleries'!G19:R19</xm:f>
              <xm:sqref>S19</xm:sqref>
            </x14:sparkline>
            <x14:sparkline>
              <xm:f>'Museums and Galleries'!G20:R20</xm:f>
              <xm:sqref>S20</xm:sqref>
            </x14:sparkline>
            <x14:sparkline>
              <xm:f>'Museums and Galleries'!G21:R21</xm:f>
              <xm:sqref>S21</xm:sqref>
            </x14:sparkline>
            <x14:sparkline>
              <xm:f>'Museums and Galleries'!G22:R22</xm:f>
              <xm:sqref>S22</xm:sqref>
            </x14:sparkline>
          </x14:sparklines>
        </x14:sparklineGroup>
      </x14:sparklineGroup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BCC5E92D2BFF6A4EB5BC40AD30D49B01" ma:contentTypeVersion="13" ma:contentTypeDescription="Create a new document." ma:contentTypeScope="" ma:versionID="244284f73e5e139cdc1e7205a05fa4c7">
  <xsd:schema xmlns:xsd="http://www.w3.org/2001/XMLSchema" xmlns:xs="http://www.w3.org/2001/XMLSchema" xmlns:p="http://schemas.microsoft.com/office/2006/metadata/properties" xmlns:ns3="0e7b28c4-9080-41a0-a612-f3b45401b9ed" xmlns:ns4="fbde76ea-74e1-4b9b-a20f-68846168d7fa" targetNamespace="http://schemas.microsoft.com/office/2006/metadata/properties" ma:root="true" ma:fieldsID="0483e3743820050291df3d8fae52b567" ns3:_="" ns4:_="">
    <xsd:import namespace="0e7b28c4-9080-41a0-a612-f3b45401b9ed"/>
    <xsd:import namespace="fbde76ea-74e1-4b9b-a20f-68846168d7fa"/>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GenerationTime" minOccurs="0"/>
                <xsd:element ref="ns4:MediaServiceEventHashCode" minOccurs="0"/>
                <xsd:element ref="ns4:MediaServiceOCR" minOccurs="0"/>
                <xsd:element ref="ns4:MediaServiceAutoKeyPoints" minOccurs="0"/>
                <xsd:element ref="ns4:MediaServiceKeyPoints" minOccurs="0"/>
                <xsd:element ref="ns4:MediaServiceDateTaken" minOccurs="0"/>
                <xsd:element ref="ns4: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e7b28c4-9080-41a0-a612-f3b45401b9ed"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bde76ea-74e1-4b9b-a20f-68846168d7fa"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DateTaken" ma:index="19" nillable="true" ma:displayName="MediaServiceDateTaken" ma:hidden="true" ma:internalName="MediaServiceDateTaken"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EDC3D77-AFE6-41C8-92F6-747321C5BA92}">
  <ds:schemaRefs>
    <ds:schemaRef ds:uri="http://schemas.microsoft.com/sharepoint/v3/contenttype/forms"/>
  </ds:schemaRefs>
</ds:datastoreItem>
</file>

<file path=customXml/itemProps2.xml><?xml version="1.0" encoding="utf-8"?>
<ds:datastoreItem xmlns:ds="http://schemas.openxmlformats.org/officeDocument/2006/customXml" ds:itemID="{FE08BC0C-5ED1-4190-8FDB-76EDB3247F79}">
  <ds:schemaRefs>
    <ds:schemaRef ds:uri="0e7b28c4-9080-41a0-a612-f3b45401b9ed"/>
    <ds:schemaRef ds:uri="http://schemas.openxmlformats.org/package/2006/metadata/core-properties"/>
    <ds:schemaRef ds:uri="http://schemas.microsoft.com/office/infopath/2007/PartnerControls"/>
    <ds:schemaRef ds:uri="http://purl.org/dc/terms/"/>
    <ds:schemaRef ds:uri="http://schemas.microsoft.com/office/2006/metadata/properties"/>
    <ds:schemaRef ds:uri="http://schemas.microsoft.com/office/2006/documentManagement/types"/>
    <ds:schemaRef ds:uri="fbde76ea-74e1-4b9b-a20f-68846168d7fa"/>
    <ds:schemaRef ds:uri="http://www.w3.org/XML/1998/namespace"/>
    <ds:schemaRef ds:uri="http://purl.org/dc/dcmitype/"/>
    <ds:schemaRef ds:uri="http://purl.org/dc/elements/1.1/"/>
  </ds:schemaRefs>
</ds:datastoreItem>
</file>

<file path=customXml/itemProps3.xml><?xml version="1.0" encoding="utf-8"?>
<ds:datastoreItem xmlns:ds="http://schemas.openxmlformats.org/officeDocument/2006/customXml" ds:itemID="{A34487C2-55F4-45FB-98E1-D0FD61BCA02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e7b28c4-9080-41a0-a612-f3b45401b9ed"/>
    <ds:schemaRef ds:uri="fbde76ea-74e1-4b9b-a20f-68846168d7f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9</vt:i4>
      </vt:variant>
    </vt:vector>
  </HeadingPairs>
  <TitlesOfParts>
    <vt:vector size="22" baseType="lpstr">
      <vt:lpstr>Contents</vt:lpstr>
      <vt:lpstr>Tables</vt:lpstr>
      <vt:lpstr>Summary</vt:lpstr>
      <vt:lpstr>Visits</vt:lpstr>
      <vt:lpstr>Participation</vt:lpstr>
      <vt:lpstr>Membership</vt:lpstr>
      <vt:lpstr>Heritage Open Days</vt:lpstr>
      <vt:lpstr>Volunteering</vt:lpstr>
      <vt:lpstr>Museums and Galleries</vt:lpstr>
      <vt:lpstr>Educational Visits</vt:lpstr>
      <vt:lpstr>Education</vt:lpstr>
      <vt:lpstr>Social Media</vt:lpstr>
      <vt:lpstr>Wellbeing</vt:lpstr>
      <vt:lpstr>Tables!Cover_Range</vt:lpstr>
      <vt:lpstr>Cover_Range</vt:lpstr>
      <vt:lpstr>Credit_Statement</vt:lpstr>
      <vt:lpstr>Tables!Document_Description</vt:lpstr>
      <vt:lpstr>Document_Description</vt:lpstr>
      <vt:lpstr>Tables!Document_Title</vt:lpstr>
      <vt:lpstr>Document_Title</vt:lpstr>
      <vt:lpstr>Tables!Series_Name</vt:lpstr>
      <vt:lpstr>Series_Name</vt:lpstr>
    </vt:vector>
  </TitlesOfParts>
  <Manager/>
  <Compan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Wilson, Simon</dc:creator>
  <cp:keywords/>
  <dc:description/>
  <cp:lastModifiedBy>Wilson, Simon</cp:lastModifiedBy>
  <cp:revision/>
  <dcterms:created xsi:type="dcterms:W3CDTF">2020-06-25T17:46:48Z</dcterms:created>
  <dcterms:modified xsi:type="dcterms:W3CDTF">2022-01-10T16:03:14Z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b4b7aa79-9f8c-4fdc-8f21-4903e6b57b63</vt:lpwstr>
  </property>
  <property fmtid="{D5CDD505-2E9C-101B-9397-08002B2CF9AE}" pid="3" name="ContentTypeId">
    <vt:lpwstr>0x010100BCC5E92D2BFF6A4EB5BC40AD30D49B01</vt:lpwstr>
  </property>
</Properties>
</file>